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rmaineGrad\Downloads\"/>
    </mc:Choice>
  </mc:AlternateContent>
  <xr:revisionPtr revIDLastSave="0" documentId="13_ncr:1_{F218DB93-3107-4F30-8426-58EBB6CB85D9}" xr6:coauthVersionLast="47" xr6:coauthVersionMax="47" xr10:uidLastSave="{00000000-0000-0000-0000-000000000000}"/>
  <bookViews>
    <workbookView xWindow="28680" yWindow="-135" windowWidth="29040" windowHeight="15720" tabRatio="679" activeTab="5" xr2:uid="{00000000-000D-0000-FFFF-FFFF00000000}"/>
  </bookViews>
  <sheets>
    <sheet name="Jackpot Guide" sheetId="5" r:id="rId1"/>
    <sheet name="Time Open" sheetId="14" r:id="rId2"/>
    <sheet name="Payout Open" sheetId="16" r:id="rId3"/>
    <sheet name="Time Youth" sheetId="15" r:id="rId4"/>
    <sheet name="Payout Youth" sheetId="17" r:id="rId5"/>
    <sheet name="Time Select" sheetId="4" r:id="rId6"/>
    <sheet name="Payout Select" sheetId="6" r:id="rId7"/>
    <sheet name="Pee Wee" sheetId="21" r:id="rId8"/>
    <sheet name="Instructions for use" sheetId="19" r:id="rId9"/>
  </sheets>
  <definedNames>
    <definedName name="OpenDivisions">'Jackpot Guide'!$D$23</definedName>
    <definedName name="OpenEntries">'Jackpot Guide'!$D$11</definedName>
    <definedName name="_xlnm.Print_Area" localSheetId="2">'Payout Open'!$A$1:$J$56</definedName>
    <definedName name="_xlnm.Print_Area" localSheetId="6">'Payout Select'!$A$1:$J$56</definedName>
    <definedName name="_xlnm.Print_Area" localSheetId="4">'Payout Youth'!$A$1:$J$56</definedName>
    <definedName name="_xlnm.Print_Area" localSheetId="7">'Pee Wee'!$B$1:$G$165</definedName>
    <definedName name="_xlnm.Print_Area" localSheetId="1">'Time Open'!$B$1:$G$165</definedName>
    <definedName name="_xlnm.Print_Area" localSheetId="5">'Time Select'!$B$1:$G$165</definedName>
    <definedName name="_xlnm.Print_Area" localSheetId="3">'Time Youth'!$B$1:$G$165</definedName>
    <definedName name="SelectDivisions">'Jackpot Guide'!$H$23</definedName>
    <definedName name="SelectEntries">'Jackpot Guide'!$H$11</definedName>
    <definedName name="YouthDivisions">'Jackpot Guide'!$F$23</definedName>
    <definedName name="YouthEntries">'Jackpot Guide'!$F$11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5" l="1"/>
  <c r="P15" i="5" s="1"/>
  <c r="H11" i="5"/>
  <c r="I18" i="5" s="1"/>
  <c r="D11" i="5"/>
  <c r="E18" i="5" s="1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166" i="21"/>
  <c r="J165" i="21"/>
  <c r="I165" i="21"/>
  <c r="G165" i="21"/>
  <c r="A165" i="21"/>
  <c r="J164" i="21"/>
  <c r="I164" i="21"/>
  <c r="G164" i="21"/>
  <c r="K164" i="21" s="1"/>
  <c r="O164" i="21" s="1"/>
  <c r="A164" i="21"/>
  <c r="J163" i="21"/>
  <c r="I163" i="21"/>
  <c r="G163" i="21"/>
  <c r="S163" i="21" s="1"/>
  <c r="P163" i="21" s="1"/>
  <c r="A163" i="21"/>
  <c r="J162" i="21"/>
  <c r="I162" i="21"/>
  <c r="G162" i="21"/>
  <c r="K162" i="21" s="1"/>
  <c r="M162" i="21" s="1"/>
  <c r="A162" i="21"/>
  <c r="J161" i="21"/>
  <c r="I161" i="21"/>
  <c r="G161" i="21"/>
  <c r="S161" i="21" s="1"/>
  <c r="P161" i="21" s="1"/>
  <c r="A161" i="21"/>
  <c r="J160" i="21"/>
  <c r="I160" i="21"/>
  <c r="G160" i="21"/>
  <c r="S160" i="21" s="1"/>
  <c r="P160" i="21" s="1"/>
  <c r="A160" i="21"/>
  <c r="J159" i="21"/>
  <c r="I159" i="21"/>
  <c r="G159" i="21"/>
  <c r="S159" i="21" s="1"/>
  <c r="P159" i="21" s="1"/>
  <c r="A159" i="21"/>
  <c r="J158" i="21"/>
  <c r="I158" i="21"/>
  <c r="G158" i="21"/>
  <c r="K158" i="21" s="1"/>
  <c r="A158" i="21"/>
  <c r="J157" i="21"/>
  <c r="I157" i="21"/>
  <c r="G157" i="21"/>
  <c r="A157" i="21"/>
  <c r="J156" i="21"/>
  <c r="I156" i="21"/>
  <c r="G156" i="21"/>
  <c r="K156" i="21" s="1"/>
  <c r="N156" i="21" s="1"/>
  <c r="A156" i="21"/>
  <c r="J155" i="21"/>
  <c r="I155" i="21"/>
  <c r="G155" i="21"/>
  <c r="S155" i="21" s="1"/>
  <c r="P155" i="21" s="1"/>
  <c r="A155" i="21"/>
  <c r="J154" i="21"/>
  <c r="I154" i="21"/>
  <c r="G154" i="21"/>
  <c r="K154" i="21" s="1"/>
  <c r="M154" i="21" s="1"/>
  <c r="A154" i="21"/>
  <c r="J153" i="21"/>
  <c r="I153" i="21"/>
  <c r="G153" i="21"/>
  <c r="S153" i="21" s="1"/>
  <c r="P153" i="21" s="1"/>
  <c r="A153" i="21"/>
  <c r="J152" i="21"/>
  <c r="I152" i="21"/>
  <c r="G152" i="21"/>
  <c r="S152" i="21" s="1"/>
  <c r="P152" i="21" s="1"/>
  <c r="A152" i="21"/>
  <c r="J151" i="21"/>
  <c r="I151" i="21"/>
  <c r="G151" i="21"/>
  <c r="S151" i="21" s="1"/>
  <c r="P151" i="21" s="1"/>
  <c r="A151" i="21"/>
  <c r="J150" i="21"/>
  <c r="I150" i="21"/>
  <c r="G150" i="21"/>
  <c r="K150" i="21" s="1"/>
  <c r="A150" i="21"/>
  <c r="J149" i="21"/>
  <c r="I149" i="21"/>
  <c r="G149" i="21"/>
  <c r="A149" i="21"/>
  <c r="J148" i="21"/>
  <c r="I148" i="21"/>
  <c r="G148" i="21"/>
  <c r="S148" i="21" s="1"/>
  <c r="P148" i="21" s="1"/>
  <c r="A148" i="21"/>
  <c r="J147" i="21"/>
  <c r="I147" i="21"/>
  <c r="G147" i="21"/>
  <c r="K147" i="21" s="1"/>
  <c r="L147" i="21" s="1"/>
  <c r="A147" i="21"/>
  <c r="J146" i="21"/>
  <c r="I146" i="21"/>
  <c r="G146" i="21"/>
  <c r="A146" i="21"/>
  <c r="J145" i="21"/>
  <c r="I145" i="21"/>
  <c r="G145" i="21"/>
  <c r="S145" i="21" s="1"/>
  <c r="P145" i="21" s="1"/>
  <c r="A145" i="21"/>
  <c r="J144" i="21"/>
  <c r="I144" i="21"/>
  <c r="G144" i="21"/>
  <c r="S144" i="21" s="1"/>
  <c r="P144" i="21" s="1"/>
  <c r="A144" i="21"/>
  <c r="J143" i="21"/>
  <c r="I143" i="21"/>
  <c r="G143" i="21"/>
  <c r="K143" i="21" s="1"/>
  <c r="L143" i="21" s="1"/>
  <c r="A143" i="21"/>
  <c r="J142" i="21"/>
  <c r="I142" i="21"/>
  <c r="G142" i="21"/>
  <c r="K142" i="21" s="1"/>
  <c r="O142" i="21" s="1"/>
  <c r="AI142" i="21" s="1"/>
  <c r="A142" i="21"/>
  <c r="J141" i="21"/>
  <c r="I141" i="21"/>
  <c r="G141" i="21"/>
  <c r="K141" i="21" s="1"/>
  <c r="A141" i="21"/>
  <c r="J140" i="21"/>
  <c r="I140" i="21"/>
  <c r="G140" i="21"/>
  <c r="S140" i="21" s="1"/>
  <c r="P140" i="21" s="1"/>
  <c r="A140" i="21"/>
  <c r="J139" i="21"/>
  <c r="I139" i="21"/>
  <c r="G139" i="21"/>
  <c r="K139" i="21" s="1"/>
  <c r="A139" i="21"/>
  <c r="J138" i="21"/>
  <c r="I138" i="21"/>
  <c r="G138" i="21"/>
  <c r="K138" i="21" s="1"/>
  <c r="A138" i="21"/>
  <c r="J137" i="21"/>
  <c r="I137" i="21"/>
  <c r="G137" i="21"/>
  <c r="S137" i="21" s="1"/>
  <c r="P137" i="21" s="1"/>
  <c r="A137" i="21"/>
  <c r="J136" i="21"/>
  <c r="I136" i="21"/>
  <c r="G136" i="21"/>
  <c r="S136" i="21" s="1"/>
  <c r="P136" i="21" s="1"/>
  <c r="A136" i="21"/>
  <c r="J135" i="21"/>
  <c r="I135" i="21"/>
  <c r="G135" i="21"/>
  <c r="K135" i="21" s="1"/>
  <c r="A135" i="21"/>
  <c r="J134" i="21"/>
  <c r="I134" i="21"/>
  <c r="G134" i="21"/>
  <c r="K134" i="21" s="1"/>
  <c r="A134" i="21"/>
  <c r="J133" i="21"/>
  <c r="I133" i="21"/>
  <c r="G133" i="21"/>
  <c r="S133" i="21" s="1"/>
  <c r="P133" i="21" s="1"/>
  <c r="A133" i="21"/>
  <c r="J132" i="21"/>
  <c r="I132" i="21"/>
  <c r="G132" i="21"/>
  <c r="S132" i="21" s="1"/>
  <c r="P132" i="21" s="1"/>
  <c r="A132" i="21"/>
  <c r="J131" i="21"/>
  <c r="I131" i="21"/>
  <c r="G131" i="21"/>
  <c r="K131" i="21" s="1"/>
  <c r="M131" i="21" s="1"/>
  <c r="A131" i="21"/>
  <c r="J130" i="21"/>
  <c r="I130" i="21"/>
  <c r="G130" i="21"/>
  <c r="K130" i="21" s="1"/>
  <c r="A130" i="21"/>
  <c r="J129" i="21"/>
  <c r="I129" i="21"/>
  <c r="G129" i="21"/>
  <c r="S129" i="21" s="1"/>
  <c r="P129" i="21" s="1"/>
  <c r="A129" i="21"/>
  <c r="J128" i="21"/>
  <c r="I128" i="21"/>
  <c r="G128" i="21"/>
  <c r="S128" i="21" s="1"/>
  <c r="P128" i="21" s="1"/>
  <c r="A128" i="21"/>
  <c r="J127" i="21"/>
  <c r="I127" i="21"/>
  <c r="G127" i="21"/>
  <c r="K127" i="21" s="1"/>
  <c r="L127" i="21" s="1"/>
  <c r="A127" i="21"/>
  <c r="J126" i="21"/>
  <c r="I126" i="21"/>
  <c r="G126" i="21"/>
  <c r="K126" i="21" s="1"/>
  <c r="A126" i="21"/>
  <c r="J125" i="21"/>
  <c r="I125" i="21"/>
  <c r="G125" i="21"/>
  <c r="S125" i="21" s="1"/>
  <c r="P125" i="21" s="1"/>
  <c r="A125" i="21"/>
  <c r="J124" i="21"/>
  <c r="I124" i="21"/>
  <c r="G124" i="21"/>
  <c r="S124" i="21" s="1"/>
  <c r="P124" i="21" s="1"/>
  <c r="A124" i="21"/>
  <c r="J123" i="21"/>
  <c r="I123" i="21"/>
  <c r="G123" i="21"/>
  <c r="A123" i="21"/>
  <c r="J122" i="21"/>
  <c r="I122" i="21"/>
  <c r="G122" i="21"/>
  <c r="S122" i="21" s="1"/>
  <c r="P122" i="21" s="1"/>
  <c r="A122" i="21"/>
  <c r="J121" i="21"/>
  <c r="I121" i="21"/>
  <c r="G121" i="21"/>
  <c r="K121" i="21" s="1"/>
  <c r="N121" i="21" s="1"/>
  <c r="A121" i="21"/>
  <c r="J120" i="21"/>
  <c r="I120" i="21"/>
  <c r="G120" i="21"/>
  <c r="S120" i="21" s="1"/>
  <c r="P120" i="21" s="1"/>
  <c r="A120" i="21"/>
  <c r="J119" i="21"/>
  <c r="I119" i="21"/>
  <c r="G119" i="21"/>
  <c r="K119" i="21" s="1"/>
  <c r="L119" i="21" s="1"/>
  <c r="A119" i="21"/>
  <c r="J118" i="21"/>
  <c r="I118" i="21"/>
  <c r="G118" i="21"/>
  <c r="S118" i="21" s="1"/>
  <c r="P118" i="21" s="1"/>
  <c r="A118" i="21"/>
  <c r="J117" i="21"/>
  <c r="I117" i="21"/>
  <c r="G117" i="21"/>
  <c r="S117" i="21" s="1"/>
  <c r="P117" i="21" s="1"/>
  <c r="A117" i="21"/>
  <c r="J116" i="21"/>
  <c r="I116" i="21"/>
  <c r="G116" i="21"/>
  <c r="K116" i="21" s="1"/>
  <c r="O116" i="21" s="1"/>
  <c r="AJ116" i="21" s="1"/>
  <c r="A116" i="21"/>
  <c r="J115" i="21"/>
  <c r="I115" i="21"/>
  <c r="G115" i="21"/>
  <c r="A115" i="21"/>
  <c r="J114" i="21"/>
  <c r="I114" i="21"/>
  <c r="G114" i="21"/>
  <c r="S114" i="21" s="1"/>
  <c r="P114" i="21" s="1"/>
  <c r="A114" i="21"/>
  <c r="J113" i="21"/>
  <c r="I113" i="21"/>
  <c r="G113" i="21"/>
  <c r="A113" i="21"/>
  <c r="J112" i="21"/>
  <c r="I112" i="21"/>
  <c r="G112" i="21"/>
  <c r="S112" i="21" s="1"/>
  <c r="P112" i="21" s="1"/>
  <c r="A112" i="21"/>
  <c r="J111" i="21"/>
  <c r="I111" i="21"/>
  <c r="G111" i="21"/>
  <c r="A111" i="21"/>
  <c r="J110" i="21"/>
  <c r="I110" i="21"/>
  <c r="G110" i="21"/>
  <c r="S110" i="21" s="1"/>
  <c r="P110" i="21" s="1"/>
  <c r="A110" i="21"/>
  <c r="J109" i="21"/>
  <c r="I109" i="21"/>
  <c r="G109" i="21"/>
  <c r="A109" i="21"/>
  <c r="J108" i="21"/>
  <c r="I108" i="21"/>
  <c r="G108" i="21"/>
  <c r="K108" i="21" s="1"/>
  <c r="L108" i="21" s="1"/>
  <c r="T108" i="21" s="1"/>
  <c r="V108" i="21" s="1"/>
  <c r="A108" i="21"/>
  <c r="J107" i="21"/>
  <c r="I107" i="21"/>
  <c r="G107" i="21"/>
  <c r="A107" i="21"/>
  <c r="J106" i="21"/>
  <c r="I106" i="21"/>
  <c r="G106" i="21"/>
  <c r="S106" i="21" s="1"/>
  <c r="P106" i="21" s="1"/>
  <c r="A106" i="21"/>
  <c r="J105" i="21"/>
  <c r="I105" i="21"/>
  <c r="G105" i="21"/>
  <c r="A105" i="21"/>
  <c r="J104" i="21"/>
  <c r="I104" i="21"/>
  <c r="G104" i="21"/>
  <c r="K104" i="21" s="1"/>
  <c r="A104" i="21"/>
  <c r="J103" i="21"/>
  <c r="I103" i="21"/>
  <c r="G103" i="21"/>
  <c r="K103" i="21" s="1"/>
  <c r="A103" i="21"/>
  <c r="J102" i="21"/>
  <c r="I102" i="21"/>
  <c r="G102" i="21"/>
  <c r="A102" i="21"/>
  <c r="J101" i="21"/>
  <c r="I101" i="21"/>
  <c r="G101" i="21"/>
  <c r="K101" i="21" s="1"/>
  <c r="N101" i="21" s="1"/>
  <c r="AE101" i="21" s="1"/>
  <c r="A101" i="21"/>
  <c r="J100" i="21"/>
  <c r="I100" i="21"/>
  <c r="G100" i="21"/>
  <c r="S100" i="21" s="1"/>
  <c r="P100" i="21" s="1"/>
  <c r="A100" i="21"/>
  <c r="J99" i="21"/>
  <c r="I99" i="21"/>
  <c r="G99" i="21"/>
  <c r="S99" i="21" s="1"/>
  <c r="P99" i="21" s="1"/>
  <c r="A99" i="21"/>
  <c r="J98" i="21"/>
  <c r="I98" i="21"/>
  <c r="G98" i="21"/>
  <c r="S98" i="21" s="1"/>
  <c r="P98" i="21" s="1"/>
  <c r="A98" i="21"/>
  <c r="J97" i="21"/>
  <c r="I97" i="21"/>
  <c r="G97" i="21"/>
  <c r="S97" i="21" s="1"/>
  <c r="P97" i="21" s="1"/>
  <c r="A97" i="21"/>
  <c r="J96" i="21"/>
  <c r="I96" i="21"/>
  <c r="G96" i="21"/>
  <c r="K96" i="21" s="1"/>
  <c r="O96" i="21" s="1"/>
  <c r="A96" i="21"/>
  <c r="J95" i="21"/>
  <c r="I95" i="21"/>
  <c r="G95" i="21"/>
  <c r="K95" i="21" s="1"/>
  <c r="M95" i="21" s="1"/>
  <c r="Z95" i="21" s="1"/>
  <c r="A95" i="21"/>
  <c r="J94" i="21"/>
  <c r="I94" i="21"/>
  <c r="G94" i="21"/>
  <c r="S94" i="21" s="1"/>
  <c r="P94" i="21" s="1"/>
  <c r="A94" i="21"/>
  <c r="J93" i="21"/>
  <c r="I93" i="21"/>
  <c r="G93" i="21"/>
  <c r="K93" i="21" s="1"/>
  <c r="M93" i="21" s="1"/>
  <c r="A93" i="21"/>
  <c r="J92" i="21"/>
  <c r="I92" i="21"/>
  <c r="G92" i="21"/>
  <c r="K92" i="21" s="1"/>
  <c r="N92" i="21" s="1"/>
  <c r="A92" i="21"/>
  <c r="J91" i="21"/>
  <c r="I91" i="21"/>
  <c r="G91" i="21"/>
  <c r="A91" i="21"/>
  <c r="J90" i="21"/>
  <c r="I90" i="21"/>
  <c r="G90" i="21"/>
  <c r="K90" i="21" s="1"/>
  <c r="M90" i="21" s="1"/>
  <c r="Z90" i="21" s="1"/>
  <c r="A90" i="21"/>
  <c r="J89" i="21"/>
  <c r="I89" i="21"/>
  <c r="G89" i="21"/>
  <c r="K89" i="21" s="1"/>
  <c r="A89" i="21"/>
  <c r="J88" i="21"/>
  <c r="I88" i="21"/>
  <c r="G88" i="21"/>
  <c r="A88" i="21"/>
  <c r="J87" i="21"/>
  <c r="I87" i="21"/>
  <c r="G87" i="21"/>
  <c r="K87" i="21" s="1"/>
  <c r="N87" i="21" s="1"/>
  <c r="A87" i="21"/>
  <c r="J86" i="21"/>
  <c r="I86" i="21"/>
  <c r="G86" i="21"/>
  <c r="S86" i="21" s="1"/>
  <c r="P86" i="21" s="1"/>
  <c r="A86" i="21"/>
  <c r="J85" i="21"/>
  <c r="I85" i="21"/>
  <c r="G85" i="21"/>
  <c r="S85" i="21" s="1"/>
  <c r="P85" i="21" s="1"/>
  <c r="A85" i="21"/>
  <c r="J84" i="21"/>
  <c r="I84" i="21"/>
  <c r="G84" i="21"/>
  <c r="S84" i="21" s="1"/>
  <c r="P84" i="21" s="1"/>
  <c r="A84" i="21"/>
  <c r="J83" i="21"/>
  <c r="I83" i="21"/>
  <c r="G83" i="21"/>
  <c r="K83" i="21" s="1"/>
  <c r="A83" i="21"/>
  <c r="J82" i="21"/>
  <c r="I82" i="21"/>
  <c r="G82" i="21"/>
  <c r="K82" i="21" s="1"/>
  <c r="N82" i="21" s="1"/>
  <c r="A82" i="21"/>
  <c r="J81" i="21"/>
  <c r="I81" i="21"/>
  <c r="G81" i="21"/>
  <c r="A81" i="21"/>
  <c r="J80" i="21"/>
  <c r="I80" i="21"/>
  <c r="G80" i="21"/>
  <c r="K80" i="21" s="1"/>
  <c r="A80" i="21"/>
  <c r="J79" i="21"/>
  <c r="I79" i="21"/>
  <c r="G79" i="21"/>
  <c r="S79" i="21" s="1"/>
  <c r="P79" i="21" s="1"/>
  <c r="A79" i="21"/>
  <c r="J78" i="21"/>
  <c r="I78" i="21"/>
  <c r="G78" i="21"/>
  <c r="S78" i="21" s="1"/>
  <c r="P78" i="21" s="1"/>
  <c r="A78" i="21"/>
  <c r="J77" i="21"/>
  <c r="I77" i="21"/>
  <c r="G77" i="21"/>
  <c r="S77" i="21" s="1"/>
  <c r="P77" i="21" s="1"/>
  <c r="A77" i="21"/>
  <c r="J76" i="21"/>
  <c r="I76" i="21"/>
  <c r="G76" i="21"/>
  <c r="S76" i="21" s="1"/>
  <c r="P76" i="21" s="1"/>
  <c r="A76" i="21"/>
  <c r="J75" i="21"/>
  <c r="I75" i="21"/>
  <c r="G75" i="21"/>
  <c r="K75" i="21" s="1"/>
  <c r="A75" i="21"/>
  <c r="J74" i="21"/>
  <c r="I74" i="21"/>
  <c r="G74" i="21"/>
  <c r="S74" i="21" s="1"/>
  <c r="P74" i="21" s="1"/>
  <c r="A74" i="21"/>
  <c r="J73" i="21"/>
  <c r="I73" i="21"/>
  <c r="G73" i="21"/>
  <c r="A73" i="21"/>
  <c r="J72" i="21"/>
  <c r="I72" i="21"/>
  <c r="G72" i="21"/>
  <c r="K72" i="21" s="1"/>
  <c r="M72" i="21" s="1"/>
  <c r="A72" i="21"/>
  <c r="J71" i="21"/>
  <c r="I71" i="21"/>
  <c r="G71" i="21"/>
  <c r="K71" i="21" s="1"/>
  <c r="A71" i="21"/>
  <c r="J70" i="21"/>
  <c r="I70" i="21"/>
  <c r="G70" i="21"/>
  <c r="S70" i="21" s="1"/>
  <c r="P70" i="21" s="1"/>
  <c r="A70" i="21"/>
  <c r="J69" i="21"/>
  <c r="I69" i="21"/>
  <c r="G69" i="21"/>
  <c r="S69" i="21" s="1"/>
  <c r="P69" i="21" s="1"/>
  <c r="A69" i="21"/>
  <c r="J68" i="21"/>
  <c r="I68" i="21"/>
  <c r="G68" i="21"/>
  <c r="S68" i="21" s="1"/>
  <c r="P68" i="21" s="1"/>
  <c r="A68" i="21"/>
  <c r="J67" i="21"/>
  <c r="I67" i="21"/>
  <c r="G67" i="21"/>
  <c r="S67" i="21" s="1"/>
  <c r="P67" i="21" s="1"/>
  <c r="A67" i="21"/>
  <c r="J66" i="21"/>
  <c r="I66" i="21"/>
  <c r="G66" i="21"/>
  <c r="K66" i="21" s="1"/>
  <c r="L66" i="21" s="1"/>
  <c r="U66" i="21" s="1"/>
  <c r="A66" i="21"/>
  <c r="J65" i="21"/>
  <c r="I65" i="21"/>
  <c r="G65" i="21"/>
  <c r="K65" i="21" s="1"/>
  <c r="N65" i="21" s="1"/>
  <c r="A65" i="21"/>
  <c r="J64" i="21"/>
  <c r="I64" i="21"/>
  <c r="G64" i="21"/>
  <c r="A64" i="21"/>
  <c r="J63" i="21"/>
  <c r="I63" i="21"/>
  <c r="G63" i="21"/>
  <c r="K63" i="21" s="1"/>
  <c r="O63" i="21" s="1"/>
  <c r="A63" i="21"/>
  <c r="J62" i="21"/>
  <c r="I62" i="21"/>
  <c r="G62" i="21"/>
  <c r="S62" i="21" s="1"/>
  <c r="P62" i="21" s="1"/>
  <c r="A62" i="21"/>
  <c r="J61" i="21"/>
  <c r="I61" i="21"/>
  <c r="G61" i="21"/>
  <c r="S61" i="21" s="1"/>
  <c r="P61" i="21" s="1"/>
  <c r="A61" i="21"/>
  <c r="J60" i="21"/>
  <c r="I60" i="21"/>
  <c r="G60" i="21"/>
  <c r="K60" i="21" s="1"/>
  <c r="N60" i="21" s="1"/>
  <c r="A60" i="21"/>
  <c r="J59" i="21"/>
  <c r="I59" i="21"/>
  <c r="G59" i="21"/>
  <c r="S59" i="21" s="1"/>
  <c r="P59" i="21" s="1"/>
  <c r="A59" i="21"/>
  <c r="J58" i="21"/>
  <c r="I58" i="21"/>
  <c r="G58" i="21"/>
  <c r="K58" i="21" s="1"/>
  <c r="O58" i="21" s="1"/>
  <c r="AJ58" i="21" s="1"/>
  <c r="A58" i="21"/>
  <c r="J57" i="21"/>
  <c r="I57" i="21"/>
  <c r="G57" i="21"/>
  <c r="A57" i="21"/>
  <c r="J56" i="21"/>
  <c r="I56" i="21"/>
  <c r="G56" i="21"/>
  <c r="A56" i="21"/>
  <c r="J55" i="21"/>
  <c r="I55" i="21"/>
  <c r="G55" i="21"/>
  <c r="K55" i="21" s="1"/>
  <c r="M55" i="21" s="1"/>
  <c r="A55" i="21"/>
  <c r="J54" i="21"/>
  <c r="I54" i="21"/>
  <c r="G54" i="21"/>
  <c r="S54" i="21" s="1"/>
  <c r="P54" i="21" s="1"/>
  <c r="A54" i="21"/>
  <c r="J53" i="21"/>
  <c r="I53" i="21"/>
  <c r="G53" i="21"/>
  <c r="S53" i="21" s="1"/>
  <c r="P53" i="21" s="1"/>
  <c r="A53" i="21"/>
  <c r="J52" i="21"/>
  <c r="I52" i="21"/>
  <c r="G52" i="21"/>
  <c r="A52" i="21"/>
  <c r="J51" i="21"/>
  <c r="I51" i="21"/>
  <c r="G51" i="21"/>
  <c r="S51" i="21" s="1"/>
  <c r="P51" i="21" s="1"/>
  <c r="A51" i="21"/>
  <c r="J50" i="21"/>
  <c r="I50" i="21"/>
  <c r="G50" i="21"/>
  <c r="K50" i="21" s="1"/>
  <c r="M50" i="21" s="1"/>
  <c r="A50" i="21"/>
  <c r="J49" i="21"/>
  <c r="I49" i="21"/>
  <c r="G49" i="21"/>
  <c r="S49" i="21" s="1"/>
  <c r="P49" i="21" s="1"/>
  <c r="A49" i="21"/>
  <c r="J48" i="21"/>
  <c r="I48" i="21"/>
  <c r="G48" i="21"/>
  <c r="A48" i="21"/>
  <c r="J47" i="21"/>
  <c r="I47" i="21"/>
  <c r="G47" i="21"/>
  <c r="S47" i="21" s="1"/>
  <c r="P47" i="21" s="1"/>
  <c r="A47" i="21"/>
  <c r="J46" i="21"/>
  <c r="I46" i="21"/>
  <c r="G46" i="21"/>
  <c r="S46" i="21" s="1"/>
  <c r="P46" i="21" s="1"/>
  <c r="A46" i="21"/>
  <c r="J45" i="21"/>
  <c r="I45" i="21"/>
  <c r="G45" i="21"/>
  <c r="K45" i="21" s="1"/>
  <c r="M45" i="21" s="1"/>
  <c r="A45" i="21"/>
  <c r="J44" i="21"/>
  <c r="I44" i="21"/>
  <c r="G44" i="21"/>
  <c r="K44" i="21" s="1"/>
  <c r="L44" i="21" s="1"/>
  <c r="A44" i="21"/>
  <c r="J43" i="21"/>
  <c r="I43" i="21"/>
  <c r="G43" i="21"/>
  <c r="A43" i="21"/>
  <c r="J42" i="21"/>
  <c r="I42" i="21"/>
  <c r="G42" i="21"/>
  <c r="S42" i="21" s="1"/>
  <c r="P42" i="21" s="1"/>
  <c r="A42" i="21"/>
  <c r="J41" i="21"/>
  <c r="I41" i="21"/>
  <c r="G41" i="21"/>
  <c r="K41" i="21" s="1"/>
  <c r="A41" i="21"/>
  <c r="J40" i="21"/>
  <c r="I40" i="21"/>
  <c r="G40" i="21"/>
  <c r="K40" i="21" s="1"/>
  <c r="M40" i="21" s="1"/>
  <c r="Y40" i="21" s="1"/>
  <c r="A40" i="21"/>
  <c r="J39" i="21"/>
  <c r="I39" i="21"/>
  <c r="G39" i="21"/>
  <c r="S39" i="21" s="1"/>
  <c r="P39" i="21" s="1"/>
  <c r="A39" i="21"/>
  <c r="J38" i="21"/>
  <c r="I38" i="21"/>
  <c r="G38" i="21"/>
  <c r="S38" i="21" s="1"/>
  <c r="P38" i="21" s="1"/>
  <c r="A38" i="21"/>
  <c r="J37" i="21"/>
  <c r="I37" i="21"/>
  <c r="G37" i="21"/>
  <c r="K37" i="21" s="1"/>
  <c r="A37" i="21"/>
  <c r="J36" i="21"/>
  <c r="I36" i="21"/>
  <c r="G36" i="21"/>
  <c r="A36" i="21"/>
  <c r="J35" i="21"/>
  <c r="I35" i="21"/>
  <c r="G35" i="21"/>
  <c r="S35" i="21" s="1"/>
  <c r="P35" i="21" s="1"/>
  <c r="A35" i="21"/>
  <c r="J34" i="21"/>
  <c r="I34" i="21"/>
  <c r="G34" i="21"/>
  <c r="S34" i="21" s="1"/>
  <c r="P34" i="21" s="1"/>
  <c r="A34" i="21"/>
  <c r="J33" i="21"/>
  <c r="I33" i="21"/>
  <c r="G33" i="21"/>
  <c r="S33" i="21" s="1"/>
  <c r="P33" i="21" s="1"/>
  <c r="A33" i="21"/>
  <c r="J32" i="21"/>
  <c r="I32" i="21"/>
  <c r="G32" i="21"/>
  <c r="K32" i="21" s="1"/>
  <c r="L32" i="21" s="1"/>
  <c r="T32" i="21" s="1"/>
  <c r="A32" i="21"/>
  <c r="J31" i="21"/>
  <c r="I31" i="21"/>
  <c r="G31" i="21"/>
  <c r="S31" i="21" s="1"/>
  <c r="P31" i="21" s="1"/>
  <c r="A31" i="21"/>
  <c r="J30" i="21"/>
  <c r="I30" i="21"/>
  <c r="G30" i="21"/>
  <c r="K30" i="21" s="1"/>
  <c r="A30" i="21"/>
  <c r="J29" i="21"/>
  <c r="I29" i="21"/>
  <c r="G29" i="21"/>
  <c r="K29" i="21" s="1"/>
  <c r="A29" i="21"/>
  <c r="J28" i="21"/>
  <c r="I28" i="21"/>
  <c r="G28" i="21"/>
  <c r="A28" i="21"/>
  <c r="J27" i="21"/>
  <c r="I27" i="21"/>
  <c r="G27" i="21"/>
  <c r="S27" i="21" s="1"/>
  <c r="P27" i="21" s="1"/>
  <c r="A27" i="21"/>
  <c r="J26" i="21"/>
  <c r="I26" i="21"/>
  <c r="G26" i="21"/>
  <c r="A26" i="21"/>
  <c r="J25" i="21"/>
  <c r="I25" i="21"/>
  <c r="G25" i="21"/>
  <c r="K25" i="21" s="1"/>
  <c r="O25" i="21" s="1"/>
  <c r="A25" i="21"/>
  <c r="J24" i="21"/>
  <c r="I24" i="21"/>
  <c r="G24" i="21"/>
  <c r="A24" i="21"/>
  <c r="J23" i="21"/>
  <c r="I23" i="21"/>
  <c r="G23" i="21"/>
  <c r="K23" i="21" s="1"/>
  <c r="L23" i="21" s="1"/>
  <c r="A23" i="21"/>
  <c r="J22" i="21"/>
  <c r="I22" i="21"/>
  <c r="G22" i="21"/>
  <c r="A22" i="21"/>
  <c r="J21" i="21"/>
  <c r="I21" i="21"/>
  <c r="G21" i="21"/>
  <c r="A21" i="21"/>
  <c r="J20" i="21"/>
  <c r="I20" i="21"/>
  <c r="G20" i="21"/>
  <c r="S20" i="21" s="1"/>
  <c r="P20" i="21" s="1"/>
  <c r="A20" i="21"/>
  <c r="J19" i="21"/>
  <c r="I19" i="21"/>
  <c r="G19" i="21"/>
  <c r="S19" i="21" s="1"/>
  <c r="P19" i="21" s="1"/>
  <c r="A19" i="21"/>
  <c r="J18" i="21"/>
  <c r="I18" i="21"/>
  <c r="G18" i="21" s="1"/>
  <c r="A18" i="21"/>
  <c r="J17" i="21"/>
  <c r="I17" i="21"/>
  <c r="G17" i="21"/>
  <c r="S17" i="21" s="1"/>
  <c r="P17" i="21" s="1"/>
  <c r="A17" i="21"/>
  <c r="J16" i="21"/>
  <c r="I16" i="21"/>
  <c r="G16" i="21"/>
  <c r="S16" i="21" s="1"/>
  <c r="P16" i="21" s="1"/>
  <c r="A16" i="21"/>
  <c r="J15" i="21"/>
  <c r="I15" i="21"/>
  <c r="G15" i="21"/>
  <c r="S15" i="21" s="1"/>
  <c r="P15" i="21" s="1"/>
  <c r="A15" i="21"/>
  <c r="J14" i="21"/>
  <c r="I14" i="21"/>
  <c r="G14" i="21"/>
  <c r="A14" i="21"/>
  <c r="J13" i="21"/>
  <c r="I13" i="21"/>
  <c r="G13" i="21"/>
  <c r="S13" i="21" s="1"/>
  <c r="P13" i="21" s="1"/>
  <c r="A13" i="21"/>
  <c r="J12" i="21"/>
  <c r="I12" i="21"/>
  <c r="G12" i="21"/>
  <c r="A12" i="21"/>
  <c r="J11" i="21"/>
  <c r="I11" i="21"/>
  <c r="G11" i="21"/>
  <c r="A11" i="21"/>
  <c r="J10" i="21"/>
  <c r="I10" i="21"/>
  <c r="G10" i="21"/>
  <c r="A10" i="21"/>
  <c r="J9" i="21"/>
  <c r="I9" i="21"/>
  <c r="G9" i="21"/>
  <c r="A9" i="21"/>
  <c r="J8" i="21"/>
  <c r="I8" i="21"/>
  <c r="G8" i="21"/>
  <c r="S8" i="21" s="1"/>
  <c r="P8" i="21" s="1"/>
  <c r="A8" i="21"/>
  <c r="J7" i="21"/>
  <c r="I7" i="21"/>
  <c r="G7" i="21"/>
  <c r="A7" i="21"/>
  <c r="J6" i="21"/>
  <c r="I6" i="21"/>
  <c r="G6" i="21"/>
  <c r="A6" i="21"/>
  <c r="J5" i="21"/>
  <c r="I5" i="21"/>
  <c r="G5" i="21"/>
  <c r="A5" i="21"/>
  <c r="J4" i="21"/>
  <c r="I4" i="21"/>
  <c r="G4" i="21"/>
  <c r="A4" i="21"/>
  <c r="G4" i="1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5" i="15"/>
  <c r="I6" i="15"/>
  <c r="I7" i="15"/>
  <c r="I9" i="15"/>
  <c r="I10" i="15"/>
  <c r="I11" i="15"/>
  <c r="I12" i="15"/>
  <c r="I13" i="15"/>
  <c r="I14" i="15"/>
  <c r="I15" i="15"/>
  <c r="I16" i="15"/>
  <c r="I17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4" i="15"/>
  <c r="J4" i="15"/>
  <c r="J5" i="15"/>
  <c r="J6" i="15"/>
  <c r="J7" i="15"/>
  <c r="J9" i="15"/>
  <c r="J10" i="15"/>
  <c r="J11" i="15"/>
  <c r="J12" i="15"/>
  <c r="J13" i="15"/>
  <c r="J14" i="15"/>
  <c r="J15" i="15"/>
  <c r="J16" i="15"/>
  <c r="J17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5" i="14"/>
  <c r="J6" i="14"/>
  <c r="J7" i="14"/>
  <c r="J8" i="14"/>
  <c r="J9" i="14"/>
  <c r="J10" i="14"/>
  <c r="J11" i="14"/>
  <c r="J12" i="14"/>
  <c r="J14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4" i="14"/>
  <c r="I4" i="14"/>
  <c r="I5" i="14"/>
  <c r="I6" i="14"/>
  <c r="I7" i="14"/>
  <c r="I8" i="14"/>
  <c r="I9" i="14"/>
  <c r="I10" i="14"/>
  <c r="I11" i="14"/>
  <c r="I12" i="14"/>
  <c r="I14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G9" i="14"/>
  <c r="D9" i="6"/>
  <c r="P18" i="5" l="1"/>
  <c r="P14" i="5"/>
  <c r="K152" i="21"/>
  <c r="O152" i="21" s="1"/>
  <c r="K106" i="21"/>
  <c r="N106" i="21" s="1"/>
  <c r="AE106" i="21" s="1"/>
  <c r="K98" i="21"/>
  <c r="N98" i="21" s="1"/>
  <c r="AE98" i="21" s="1"/>
  <c r="K59" i="21"/>
  <c r="L59" i="21" s="1"/>
  <c r="K42" i="21"/>
  <c r="M42" i="21" s="1"/>
  <c r="Z42" i="21" s="1"/>
  <c r="K51" i="21"/>
  <c r="O51" i="21" s="1"/>
  <c r="AI51" i="21" s="1"/>
  <c r="K100" i="21"/>
  <c r="N100" i="21" s="1"/>
  <c r="AE100" i="21" s="1"/>
  <c r="K38" i="21"/>
  <c r="O38" i="21" s="1"/>
  <c r="AI38" i="21" s="1"/>
  <c r="AK38" i="21" s="1"/>
  <c r="S83" i="21"/>
  <c r="P83" i="21" s="1"/>
  <c r="S130" i="21"/>
  <c r="P130" i="21" s="1"/>
  <c r="K27" i="21"/>
  <c r="M27" i="21" s="1"/>
  <c r="Z27" i="21" s="1"/>
  <c r="K62" i="21"/>
  <c r="O62" i="21" s="1"/>
  <c r="AI62" i="21" s="1"/>
  <c r="S90" i="21"/>
  <c r="P90" i="21" s="1"/>
  <c r="S29" i="21"/>
  <c r="P29" i="21" s="1"/>
  <c r="S80" i="21"/>
  <c r="P80" i="21" s="1"/>
  <c r="S93" i="21"/>
  <c r="P93" i="21" s="1"/>
  <c r="K114" i="21"/>
  <c r="N114" i="21" s="1"/>
  <c r="K31" i="21"/>
  <c r="M31" i="21" s="1"/>
  <c r="S71" i="21"/>
  <c r="P71" i="21" s="1"/>
  <c r="S82" i="21"/>
  <c r="P82" i="21" s="1"/>
  <c r="K118" i="21"/>
  <c r="M118" i="21" s="1"/>
  <c r="S143" i="21"/>
  <c r="P143" i="21" s="1"/>
  <c r="S75" i="21"/>
  <c r="P75" i="21" s="1"/>
  <c r="K128" i="21"/>
  <c r="L128" i="21" s="1"/>
  <c r="U128" i="21" s="1"/>
  <c r="S147" i="21"/>
  <c r="P147" i="21" s="1"/>
  <c r="S45" i="21"/>
  <c r="P45" i="21" s="1"/>
  <c r="K68" i="21"/>
  <c r="O68" i="21" s="1"/>
  <c r="AJ68" i="21" s="1"/>
  <c r="K136" i="21"/>
  <c r="L136" i="21" s="1"/>
  <c r="U136" i="21" s="1"/>
  <c r="K163" i="21"/>
  <c r="L163" i="21" s="1"/>
  <c r="U163" i="21" s="1"/>
  <c r="S30" i="21"/>
  <c r="P30" i="21" s="1"/>
  <c r="K35" i="21"/>
  <c r="O35" i="21" s="1"/>
  <c r="AI35" i="21" s="1"/>
  <c r="K61" i="21"/>
  <c r="N61" i="21" s="1"/>
  <c r="AE61" i="21" s="1"/>
  <c r="K70" i="21"/>
  <c r="L70" i="21" s="1"/>
  <c r="K110" i="21"/>
  <c r="O110" i="21" s="1"/>
  <c r="K160" i="21"/>
  <c r="L160" i="21" s="1"/>
  <c r="S32" i="21"/>
  <c r="P32" i="21" s="1"/>
  <c r="K54" i="21"/>
  <c r="O54" i="21" s="1"/>
  <c r="AJ54" i="21" s="1"/>
  <c r="S65" i="21"/>
  <c r="P65" i="21" s="1"/>
  <c r="K140" i="21"/>
  <c r="O140" i="21" s="1"/>
  <c r="AJ140" i="21" s="1"/>
  <c r="K151" i="21"/>
  <c r="L151" i="21" s="1"/>
  <c r="U151" i="21" s="1"/>
  <c r="K20" i="21"/>
  <c r="O20" i="21" s="1"/>
  <c r="AJ20" i="21" s="1"/>
  <c r="K49" i="21"/>
  <c r="O49" i="21" s="1"/>
  <c r="AJ49" i="21" s="1"/>
  <c r="K78" i="21"/>
  <c r="N78" i="21" s="1"/>
  <c r="AD78" i="21" s="1"/>
  <c r="AH78" i="21" s="1"/>
  <c r="K85" i="21"/>
  <c r="N85" i="21" s="1"/>
  <c r="AE85" i="21" s="1"/>
  <c r="K122" i="21"/>
  <c r="N122" i="21" s="1"/>
  <c r="AD122" i="21" s="1"/>
  <c r="S135" i="21"/>
  <c r="P135" i="21" s="1"/>
  <c r="K155" i="21"/>
  <c r="L155" i="21" s="1"/>
  <c r="U155" i="21" s="1"/>
  <c r="K33" i="21"/>
  <c r="O33" i="21" s="1"/>
  <c r="AI33" i="21" s="1"/>
  <c r="U143" i="21"/>
  <c r="T143" i="21"/>
  <c r="V143" i="21" s="1"/>
  <c r="K47" i="21"/>
  <c r="O47" i="21" s="1"/>
  <c r="AJ47" i="21" s="1"/>
  <c r="S50" i="21"/>
  <c r="P50" i="21" s="1"/>
  <c r="S60" i="21"/>
  <c r="P60" i="21" s="1"/>
  <c r="S103" i="21"/>
  <c r="P103" i="21" s="1"/>
  <c r="S108" i="21"/>
  <c r="P108" i="21" s="1"/>
  <c r="S116" i="21"/>
  <c r="P116" i="21" s="1"/>
  <c r="S138" i="21"/>
  <c r="P138" i="21" s="1"/>
  <c r="K159" i="21"/>
  <c r="N159" i="21" s="1"/>
  <c r="AE159" i="21" s="1"/>
  <c r="K39" i="21"/>
  <c r="M39" i="21" s="1"/>
  <c r="Z39" i="21" s="1"/>
  <c r="K46" i="21"/>
  <c r="O46" i="21" s="1"/>
  <c r="AI46" i="21" s="1"/>
  <c r="AL46" i="21" s="1"/>
  <c r="K74" i="21"/>
  <c r="L74" i="21" s="1"/>
  <c r="K77" i="21"/>
  <c r="N77" i="21" s="1"/>
  <c r="AE77" i="21" s="1"/>
  <c r="K112" i="21"/>
  <c r="L112" i="21" s="1"/>
  <c r="U112" i="21" s="1"/>
  <c r="K120" i="21"/>
  <c r="L120" i="21" s="1"/>
  <c r="U120" i="21" s="1"/>
  <c r="K132" i="21"/>
  <c r="O132" i="21" s="1"/>
  <c r="K137" i="21"/>
  <c r="N137" i="21" s="1"/>
  <c r="AE137" i="21" s="1"/>
  <c r="S142" i="21"/>
  <c r="P142" i="21" s="1"/>
  <c r="K145" i="21"/>
  <c r="N145" i="21" s="1"/>
  <c r="AE145" i="21" s="1"/>
  <c r="K148" i="21"/>
  <c r="M148" i="21" s="1"/>
  <c r="Z148" i="21" s="1"/>
  <c r="K161" i="21"/>
  <c r="O161" i="21" s="1"/>
  <c r="M23" i="21"/>
  <c r="Z23" i="21" s="1"/>
  <c r="K34" i="21"/>
  <c r="L34" i="21" s="1"/>
  <c r="U34" i="21" s="1"/>
  <c r="S41" i="21"/>
  <c r="P41" i="21" s="1"/>
  <c r="S58" i="21"/>
  <c r="P58" i="21" s="1"/>
  <c r="K69" i="21"/>
  <c r="N69" i="21" s="1"/>
  <c r="AD69" i="21" s="1"/>
  <c r="AH69" i="21" s="1"/>
  <c r="S96" i="21"/>
  <c r="P96" i="21" s="1"/>
  <c r="K99" i="21"/>
  <c r="O99" i="21" s="1"/>
  <c r="S127" i="21"/>
  <c r="P127" i="21" s="1"/>
  <c r="S150" i="21"/>
  <c r="P150" i="21" s="1"/>
  <c r="K153" i="21"/>
  <c r="M153" i="21" s="1"/>
  <c r="S9" i="21"/>
  <c r="P9" i="21" s="1"/>
  <c r="S7" i="21"/>
  <c r="P7" i="21" s="1"/>
  <c r="S55" i="21"/>
  <c r="P55" i="21" s="1"/>
  <c r="S63" i="21"/>
  <c r="P63" i="21" s="1"/>
  <c r="S95" i="21"/>
  <c r="P95" i="21" s="1"/>
  <c r="S101" i="21"/>
  <c r="P101" i="21" s="1"/>
  <c r="K124" i="21"/>
  <c r="O124" i="21" s="1"/>
  <c r="AJ124" i="21" s="1"/>
  <c r="L93" i="21"/>
  <c r="U93" i="21" s="1"/>
  <c r="N90" i="21"/>
  <c r="AE90" i="21" s="1"/>
  <c r="O90" i="21"/>
  <c r="AJ90" i="21" s="1"/>
  <c r="M101" i="21"/>
  <c r="Z101" i="21" s="1"/>
  <c r="M143" i="21"/>
  <c r="Z143" i="21" s="1"/>
  <c r="N93" i="21"/>
  <c r="AD93" i="21" s="1"/>
  <c r="N42" i="21"/>
  <c r="AE42" i="21" s="1"/>
  <c r="L58" i="21"/>
  <c r="U58" i="21" s="1"/>
  <c r="M63" i="21"/>
  <c r="Z63" i="21" s="1"/>
  <c r="O93" i="21"/>
  <c r="AI93" i="21" s="1"/>
  <c r="AM93" i="21" s="1"/>
  <c r="O156" i="21"/>
  <c r="AJ156" i="21" s="1"/>
  <c r="M116" i="21"/>
  <c r="Z116" i="21" s="1"/>
  <c r="M147" i="21"/>
  <c r="Y147" i="21" s="1"/>
  <c r="N147" i="21"/>
  <c r="AD147" i="21" s="1"/>
  <c r="AF147" i="21" s="1"/>
  <c r="K19" i="21"/>
  <c r="M108" i="21"/>
  <c r="Z108" i="21" s="1"/>
  <c r="N127" i="21"/>
  <c r="AE127" i="21" s="1"/>
  <c r="N23" i="21"/>
  <c r="N50" i="21"/>
  <c r="AE50" i="21" s="1"/>
  <c r="O50" i="21"/>
  <c r="M96" i="21"/>
  <c r="Z96" i="21" s="1"/>
  <c r="AD101" i="21"/>
  <c r="AF101" i="21" s="1"/>
  <c r="W108" i="21"/>
  <c r="M142" i="21"/>
  <c r="Y142" i="21" s="1"/>
  <c r="AC142" i="21" s="1"/>
  <c r="N95" i="21"/>
  <c r="AE95" i="21" s="1"/>
  <c r="X108" i="21"/>
  <c r="N143" i="21"/>
  <c r="AD143" i="21" s="1"/>
  <c r="AG143" i="21" s="1"/>
  <c r="AJ142" i="21"/>
  <c r="Y95" i="21"/>
  <c r="AC95" i="21" s="1"/>
  <c r="S5" i="21"/>
  <c r="P5" i="21" s="1"/>
  <c r="AJ25" i="21"/>
  <c r="AI25" i="21"/>
  <c r="S18" i="21"/>
  <c r="P18" i="21" s="1"/>
  <c r="U23" i="21"/>
  <c r="T23" i="21"/>
  <c r="S11" i="21"/>
  <c r="P11" i="21" s="1"/>
  <c r="S22" i="21"/>
  <c r="P22" i="21" s="1"/>
  <c r="K22" i="21"/>
  <c r="N30" i="21"/>
  <c r="M30" i="21"/>
  <c r="L30" i="21"/>
  <c r="AC40" i="21"/>
  <c r="AB40" i="21"/>
  <c r="S43" i="21"/>
  <c r="P43" i="21" s="1"/>
  <c r="K43" i="21"/>
  <c r="S12" i="21"/>
  <c r="P12" i="21" s="1"/>
  <c r="X32" i="21"/>
  <c r="W32" i="21"/>
  <c r="Z50" i="21"/>
  <c r="Y50" i="21"/>
  <c r="S10" i="21"/>
  <c r="P10" i="21" s="1"/>
  <c r="O23" i="21"/>
  <c r="U32" i="21"/>
  <c r="O37" i="21"/>
  <c r="N37" i="21"/>
  <c r="M37" i="21"/>
  <c r="L37" i="21"/>
  <c r="U44" i="21"/>
  <c r="T44" i="21"/>
  <c r="K36" i="21"/>
  <c r="S36" i="21"/>
  <c r="P36" i="21" s="1"/>
  <c r="M80" i="21"/>
  <c r="O80" i="21"/>
  <c r="N80" i="21"/>
  <c r="L80" i="21"/>
  <c r="S26" i="21"/>
  <c r="P26" i="21" s="1"/>
  <c r="K26" i="21"/>
  <c r="V32" i="21"/>
  <c r="Z72" i="21"/>
  <c r="Y72" i="21"/>
  <c r="N83" i="21"/>
  <c r="M83" i="21"/>
  <c r="O83" i="21"/>
  <c r="L83" i="21"/>
  <c r="Q4" i="21"/>
  <c r="Q5" i="21" s="1"/>
  <c r="K18" i="21" s="1"/>
  <c r="K21" i="21"/>
  <c r="S21" i="21"/>
  <c r="P21" i="21" s="1"/>
  <c r="L25" i="21"/>
  <c r="O29" i="21"/>
  <c r="M29" i="21"/>
  <c r="L29" i="21"/>
  <c r="O30" i="21"/>
  <c r="Z40" i="21"/>
  <c r="S14" i="21"/>
  <c r="P14" i="21" s="1"/>
  <c r="S4" i="21"/>
  <c r="P4" i="21" s="1"/>
  <c r="S6" i="21"/>
  <c r="P6" i="21" s="1"/>
  <c r="M25" i="21"/>
  <c r="S37" i="21"/>
  <c r="P37" i="21" s="1"/>
  <c r="AA40" i="21"/>
  <c r="K57" i="21"/>
  <c r="S57" i="21"/>
  <c r="P57" i="21" s="1"/>
  <c r="S24" i="21"/>
  <c r="P24" i="21" s="1"/>
  <c r="K24" i="21"/>
  <c r="N25" i="21"/>
  <c r="K28" i="21"/>
  <c r="S28" i="21"/>
  <c r="P28" i="21" s="1"/>
  <c r="Z55" i="21"/>
  <c r="Y55" i="21"/>
  <c r="N29" i="21"/>
  <c r="O32" i="21"/>
  <c r="N32" i="21"/>
  <c r="M32" i="21"/>
  <c r="O41" i="21"/>
  <c r="L41" i="21"/>
  <c r="N41" i="21"/>
  <c r="M41" i="21"/>
  <c r="L40" i="21"/>
  <c r="Y42" i="21"/>
  <c r="S23" i="21"/>
  <c r="P23" i="21" s="1"/>
  <c r="S25" i="21"/>
  <c r="P25" i="21" s="1"/>
  <c r="S44" i="21"/>
  <c r="P44" i="21" s="1"/>
  <c r="N45" i="21"/>
  <c r="L45" i="21"/>
  <c r="O45" i="21"/>
  <c r="S40" i="21"/>
  <c r="P40" i="21" s="1"/>
  <c r="S48" i="21"/>
  <c r="P48" i="21" s="1"/>
  <c r="K48" i="21"/>
  <c r="M51" i="21"/>
  <c r="K52" i="21"/>
  <c r="S52" i="21"/>
  <c r="P52" i="21" s="1"/>
  <c r="O55" i="21"/>
  <c r="N55" i="21"/>
  <c r="L55" i="21"/>
  <c r="AE60" i="21"/>
  <c r="AD60" i="21"/>
  <c r="M44" i="21"/>
  <c r="O44" i="21"/>
  <c r="N44" i="21"/>
  <c r="O40" i="21"/>
  <c r="N40" i="21"/>
  <c r="Z45" i="21"/>
  <c r="Y45" i="21"/>
  <c r="S56" i="21"/>
  <c r="P56" i="21" s="1"/>
  <c r="K56" i="21"/>
  <c r="AJ63" i="21"/>
  <c r="AI63" i="21"/>
  <c r="L50" i="21"/>
  <c r="O60" i="21"/>
  <c r="M60" i="21"/>
  <c r="N66" i="21"/>
  <c r="M66" i="21"/>
  <c r="L60" i="21"/>
  <c r="L63" i="21"/>
  <c r="K67" i="21"/>
  <c r="N71" i="21"/>
  <c r="M71" i="21"/>
  <c r="O59" i="21"/>
  <c r="N59" i="21"/>
  <c r="N63" i="21"/>
  <c r="K64" i="21"/>
  <c r="S64" i="21"/>
  <c r="P64" i="21" s="1"/>
  <c r="S72" i="21"/>
  <c r="P72" i="21" s="1"/>
  <c r="K53" i="21"/>
  <c r="N58" i="21"/>
  <c r="M58" i="21"/>
  <c r="AI58" i="21"/>
  <c r="M59" i="21"/>
  <c r="O66" i="21"/>
  <c r="L71" i="21"/>
  <c r="AE87" i="21"/>
  <c r="AD87" i="21"/>
  <c r="M65" i="21"/>
  <c r="L65" i="21"/>
  <c r="O65" i="21"/>
  <c r="T66" i="21"/>
  <c r="O71" i="21"/>
  <c r="O89" i="21"/>
  <c r="L89" i="21"/>
  <c r="M89" i="21"/>
  <c r="N89" i="21"/>
  <c r="AE65" i="21"/>
  <c r="AD65" i="21"/>
  <c r="L72" i="21"/>
  <c r="O72" i="21"/>
  <c r="N72" i="21"/>
  <c r="K88" i="21"/>
  <c r="S88" i="21"/>
  <c r="P88" i="21" s="1"/>
  <c r="Z93" i="21"/>
  <c r="Y93" i="21"/>
  <c r="S66" i="21"/>
  <c r="P66" i="21" s="1"/>
  <c r="M82" i="21"/>
  <c r="L82" i="21"/>
  <c r="O82" i="21"/>
  <c r="M87" i="21"/>
  <c r="L87" i="21"/>
  <c r="O87" i="21"/>
  <c r="AJ96" i="21"/>
  <c r="AI96" i="21"/>
  <c r="N75" i="21"/>
  <c r="M75" i="21"/>
  <c r="AE82" i="21"/>
  <c r="AD82" i="21"/>
  <c r="K73" i="21"/>
  <c r="S73" i="21"/>
  <c r="P73" i="21" s="1"/>
  <c r="K84" i="21"/>
  <c r="S89" i="21"/>
  <c r="P89" i="21" s="1"/>
  <c r="O92" i="21"/>
  <c r="M92" i="21"/>
  <c r="N104" i="21"/>
  <c r="O104" i="21"/>
  <c r="M104" i="21"/>
  <c r="L104" i="21"/>
  <c r="L75" i="21"/>
  <c r="K79" i="21"/>
  <c r="K81" i="21"/>
  <c r="S81" i="21"/>
  <c r="P81" i="21" s="1"/>
  <c r="O75" i="21"/>
  <c r="K76" i="21"/>
  <c r="S87" i="21"/>
  <c r="P87" i="21" s="1"/>
  <c r="L92" i="21"/>
  <c r="S91" i="21"/>
  <c r="P91" i="21" s="1"/>
  <c r="K91" i="21"/>
  <c r="AE92" i="21"/>
  <c r="AD92" i="21"/>
  <c r="K86" i="21"/>
  <c r="K102" i="21"/>
  <c r="S102" i="21"/>
  <c r="P102" i="21" s="1"/>
  <c r="S92" i="21"/>
  <c r="P92" i="21" s="1"/>
  <c r="L95" i="21"/>
  <c r="K97" i="21"/>
  <c r="L101" i="21"/>
  <c r="S105" i="21"/>
  <c r="P105" i="21" s="1"/>
  <c r="K105" i="21"/>
  <c r="N96" i="21"/>
  <c r="L96" i="21"/>
  <c r="K111" i="21"/>
  <c r="S111" i="21"/>
  <c r="P111" i="21" s="1"/>
  <c r="O95" i="21"/>
  <c r="O101" i="21"/>
  <c r="M103" i="21"/>
  <c r="O103" i="21"/>
  <c r="N103" i="21"/>
  <c r="L103" i="21"/>
  <c r="L90" i="21"/>
  <c r="Y90" i="21"/>
  <c r="K94" i="21"/>
  <c r="K115" i="21"/>
  <c r="S115" i="21"/>
  <c r="P115" i="21" s="1"/>
  <c r="U127" i="21"/>
  <c r="T127" i="21"/>
  <c r="AK142" i="21"/>
  <c r="AM142" i="21"/>
  <c r="AL142" i="21"/>
  <c r="AJ164" i="21"/>
  <c r="AI164" i="21"/>
  <c r="S104" i="21"/>
  <c r="P104" i="21" s="1"/>
  <c r="N108" i="21"/>
  <c r="S109" i="21"/>
  <c r="P109" i="21" s="1"/>
  <c r="K109" i="21"/>
  <c r="O119" i="21"/>
  <c r="N119" i="21"/>
  <c r="M119" i="21"/>
  <c r="O108" i="21"/>
  <c r="O126" i="21"/>
  <c r="N126" i="21"/>
  <c r="M126" i="21"/>
  <c r="L126" i="21"/>
  <c r="K113" i="21"/>
  <c r="S113" i="21"/>
  <c r="P113" i="21" s="1"/>
  <c r="U108" i="21"/>
  <c r="U119" i="21"/>
  <c r="T119" i="21"/>
  <c r="M121" i="21"/>
  <c r="L121" i="21"/>
  <c r="O121" i="21"/>
  <c r="K123" i="21"/>
  <c r="S123" i="21"/>
  <c r="P123" i="21" s="1"/>
  <c r="K107" i="21"/>
  <c r="S107" i="21"/>
  <c r="P107" i="21" s="1"/>
  <c r="AI116" i="21"/>
  <c r="AE121" i="21"/>
  <c r="AD121" i="21"/>
  <c r="K117" i="21"/>
  <c r="S126" i="21"/>
  <c r="P126" i="21" s="1"/>
  <c r="K129" i="21"/>
  <c r="O139" i="21"/>
  <c r="N139" i="21"/>
  <c r="M139" i="21"/>
  <c r="L139" i="21"/>
  <c r="Z131" i="21"/>
  <c r="Y131" i="21"/>
  <c r="L116" i="21"/>
  <c r="S121" i="21"/>
  <c r="P121" i="21" s="1"/>
  <c r="O134" i="21"/>
  <c r="N134" i="21"/>
  <c r="M134" i="21"/>
  <c r="L134" i="21"/>
  <c r="O130" i="21"/>
  <c r="N130" i="21"/>
  <c r="M130" i="21"/>
  <c r="O138" i="21"/>
  <c r="N138" i="21"/>
  <c r="M138" i="21"/>
  <c r="L138" i="21"/>
  <c r="O141" i="21"/>
  <c r="N141" i="21"/>
  <c r="M141" i="21"/>
  <c r="L141" i="21"/>
  <c r="Z162" i="21"/>
  <c r="Y162" i="21"/>
  <c r="N116" i="21"/>
  <c r="S119" i="21"/>
  <c r="P119" i="21" s="1"/>
  <c r="K125" i="21"/>
  <c r="O127" i="21"/>
  <c r="M127" i="21"/>
  <c r="L130" i="21"/>
  <c r="O131" i="21"/>
  <c r="N131" i="21"/>
  <c r="L131" i="21"/>
  <c r="L135" i="21"/>
  <c r="O135" i="21"/>
  <c r="N135" i="21"/>
  <c r="M135" i="21"/>
  <c r="S131" i="21"/>
  <c r="P131" i="21" s="1"/>
  <c r="K133" i="21"/>
  <c r="S139" i="21"/>
  <c r="P139" i="21" s="1"/>
  <c r="O154" i="21"/>
  <c r="N154" i="21"/>
  <c r="N164" i="21"/>
  <c r="M156" i="21"/>
  <c r="L156" i="21"/>
  <c r="S158" i="21"/>
  <c r="P158" i="21" s="1"/>
  <c r="L142" i="21"/>
  <c r="K144" i="21"/>
  <c r="M152" i="21"/>
  <c r="L152" i="21"/>
  <c r="L154" i="21"/>
  <c r="K157" i="21"/>
  <c r="S157" i="21"/>
  <c r="P157" i="21" s="1"/>
  <c r="Z154" i="21"/>
  <c r="Y154" i="21"/>
  <c r="AE156" i="21"/>
  <c r="AD156" i="21"/>
  <c r="O162" i="21"/>
  <c r="N162" i="21"/>
  <c r="S134" i="21"/>
  <c r="P134" i="21" s="1"/>
  <c r="S141" i="21"/>
  <c r="P141" i="21" s="1"/>
  <c r="N142" i="21"/>
  <c r="K146" i="21"/>
  <c r="S146" i="21"/>
  <c r="P146" i="21" s="1"/>
  <c r="K149" i="21"/>
  <c r="S149" i="21"/>
  <c r="P149" i="21" s="1"/>
  <c r="O158" i="21"/>
  <c r="N158" i="21"/>
  <c r="M158" i="21"/>
  <c r="L158" i="21"/>
  <c r="M164" i="21"/>
  <c r="L164" i="21"/>
  <c r="O143" i="21"/>
  <c r="U147" i="21"/>
  <c r="T147" i="21"/>
  <c r="O150" i="21"/>
  <c r="N150" i="21"/>
  <c r="M150" i="21"/>
  <c r="L150" i="21"/>
  <c r="L162" i="21"/>
  <c r="K165" i="21"/>
  <c r="S165" i="21"/>
  <c r="P165" i="21" s="1"/>
  <c r="O147" i="21"/>
  <c r="S156" i="21"/>
  <c r="P156" i="21" s="1"/>
  <c r="S164" i="21"/>
  <c r="P164" i="21" s="1"/>
  <c r="S154" i="21"/>
  <c r="P154" i="21" s="1"/>
  <c r="S162" i="21"/>
  <c r="P162" i="21" s="1"/>
  <c r="G5" i="14"/>
  <c r="G6" i="14"/>
  <c r="G7" i="14"/>
  <c r="G8" i="14"/>
  <c r="G10" i="14"/>
  <c r="G11" i="14"/>
  <c r="G12" i="14"/>
  <c r="G14" i="14"/>
  <c r="G36" i="14"/>
  <c r="G37" i="14"/>
  <c r="G38" i="14"/>
  <c r="G39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P19" i="5" l="1"/>
  <c r="AD145" i="21"/>
  <c r="O145" i="21"/>
  <c r="L42" i="21"/>
  <c r="AI54" i="21"/>
  <c r="L46" i="21"/>
  <c r="N152" i="21"/>
  <c r="Y143" i="21"/>
  <c r="L122" i="21"/>
  <c r="N74" i="21"/>
  <c r="AE122" i="21"/>
  <c r="M122" i="21"/>
  <c r="AD106" i="21"/>
  <c r="AG106" i="21" s="1"/>
  <c r="Y148" i="21"/>
  <c r="AC148" i="21" s="1"/>
  <c r="O74" i="21"/>
  <c r="AI74" i="21" s="1"/>
  <c r="M99" i="21"/>
  <c r="Z99" i="21" s="1"/>
  <c r="M74" i="21"/>
  <c r="Y74" i="21" s="1"/>
  <c r="N99" i="21"/>
  <c r="AE99" i="21" s="1"/>
  <c r="L99" i="21"/>
  <c r="U99" i="21" s="1"/>
  <c r="AE93" i="21"/>
  <c r="L51" i="21"/>
  <c r="T51" i="21" s="1"/>
  <c r="AJ51" i="21"/>
  <c r="AL38" i="21"/>
  <c r="T128" i="21"/>
  <c r="V128" i="21" s="1"/>
  <c r="L54" i="21"/>
  <c r="T54" i="21" s="1"/>
  <c r="N51" i="21"/>
  <c r="AD51" i="21" s="1"/>
  <c r="N153" i="21"/>
  <c r="AE153" i="21" s="1"/>
  <c r="M106" i="21"/>
  <c r="Z106" i="21" s="1"/>
  <c r="AJ33" i="21"/>
  <c r="L33" i="21"/>
  <c r="T33" i="21" s="1"/>
  <c r="X33" i="21" s="1"/>
  <c r="L38" i="21"/>
  <c r="U38" i="21" s="1"/>
  <c r="N128" i="21"/>
  <c r="AD128" i="21" s="1"/>
  <c r="N38" i="21"/>
  <c r="AD38" i="21" s="1"/>
  <c r="M33" i="21"/>
  <c r="Y33" i="21" s="1"/>
  <c r="AC33" i="21" s="1"/>
  <c r="L106" i="21"/>
  <c r="U106" i="21" s="1"/>
  <c r="O120" i="21"/>
  <c r="AJ120" i="21" s="1"/>
  <c r="O106" i="21"/>
  <c r="AJ106" i="21" s="1"/>
  <c r="O128" i="21"/>
  <c r="AI128" i="21" s="1"/>
  <c r="AL128" i="21" s="1"/>
  <c r="L153" i="21"/>
  <c r="O153" i="21"/>
  <c r="AJ153" i="21" s="1"/>
  <c r="AM38" i="21"/>
  <c r="N31" i="21"/>
  <c r="AE31" i="21" s="1"/>
  <c r="M47" i="21"/>
  <c r="Z47" i="21" s="1"/>
  <c r="AL93" i="21"/>
  <c r="AI124" i="21"/>
  <c r="AK124" i="21" s="1"/>
  <c r="O100" i="21"/>
  <c r="AJ100" i="21" s="1"/>
  <c r="N124" i="21"/>
  <c r="AD124" i="21" s="1"/>
  <c r="AI140" i="21"/>
  <c r="AK140" i="21" s="1"/>
  <c r="M140" i="21"/>
  <c r="Z140" i="21" s="1"/>
  <c r="L124" i="21"/>
  <c r="T124" i="21" s="1"/>
  <c r="L140" i="21"/>
  <c r="T140" i="21" s="1"/>
  <c r="M124" i="21"/>
  <c r="Z124" i="21" s="1"/>
  <c r="AJ35" i="21"/>
  <c r="AD100" i="21"/>
  <c r="AH100" i="21" s="1"/>
  <c r="M46" i="21"/>
  <c r="Z46" i="21" s="1"/>
  <c r="M100" i="21"/>
  <c r="Z100" i="21" s="1"/>
  <c r="T112" i="21"/>
  <c r="W112" i="21" s="1"/>
  <c r="N140" i="21"/>
  <c r="N20" i="21"/>
  <c r="AE20" i="21" s="1"/>
  <c r="L20" i="21"/>
  <c r="T20" i="21" s="1"/>
  <c r="O34" i="21"/>
  <c r="AI34" i="21" s="1"/>
  <c r="T34" i="21"/>
  <c r="W34" i="21" s="1"/>
  <c r="AI20" i="21"/>
  <c r="AK20" i="21" s="1"/>
  <c r="L98" i="21"/>
  <c r="U98" i="21" s="1"/>
  <c r="N120" i="21"/>
  <c r="AD120" i="21" s="1"/>
  <c r="AD98" i="21"/>
  <c r="AH98" i="21" s="1"/>
  <c r="N33" i="21"/>
  <c r="AE33" i="21" s="1"/>
  <c r="M20" i="21"/>
  <c r="Z20" i="21" s="1"/>
  <c r="M120" i="21"/>
  <c r="Z120" i="21" s="1"/>
  <c r="T120" i="21"/>
  <c r="V120" i="21" s="1"/>
  <c r="T93" i="21"/>
  <c r="W93" i="21" s="1"/>
  <c r="O98" i="21"/>
  <c r="AJ98" i="21" s="1"/>
  <c r="M34" i="21"/>
  <c r="Z34" i="21" s="1"/>
  <c r="M98" i="21"/>
  <c r="Z98" i="21" s="1"/>
  <c r="M70" i="21"/>
  <c r="Z70" i="21" s="1"/>
  <c r="O31" i="21"/>
  <c r="AJ31" i="21" s="1"/>
  <c r="L110" i="21"/>
  <c r="T110" i="21" s="1"/>
  <c r="Y63" i="21"/>
  <c r="AC63" i="21" s="1"/>
  <c r="M110" i="21"/>
  <c r="Z110" i="21" s="1"/>
  <c r="N110" i="21"/>
  <c r="AD110" i="21" s="1"/>
  <c r="AM46" i="21"/>
  <c r="L31" i="21"/>
  <c r="U31" i="21" s="1"/>
  <c r="N49" i="21"/>
  <c r="AD49" i="21" s="1"/>
  <c r="M160" i="21"/>
  <c r="Z160" i="21" s="1"/>
  <c r="M68" i="21"/>
  <c r="Z68" i="21" s="1"/>
  <c r="N160" i="21"/>
  <c r="AE160" i="21" s="1"/>
  <c r="O42" i="21"/>
  <c r="AI42" i="21" s="1"/>
  <c r="O160" i="21"/>
  <c r="AI160" i="21" s="1"/>
  <c r="AK46" i="21"/>
  <c r="AJ38" i="21"/>
  <c r="L49" i="21"/>
  <c r="T49" i="21" s="1"/>
  <c r="Y27" i="21"/>
  <c r="AA27" i="21" s="1"/>
  <c r="AI68" i="21"/>
  <c r="AM68" i="21" s="1"/>
  <c r="L68" i="21"/>
  <c r="U68" i="21" s="1"/>
  <c r="AI49" i="21"/>
  <c r="N27" i="21"/>
  <c r="AE27" i="21" s="1"/>
  <c r="Y116" i="21"/>
  <c r="AB116" i="21" s="1"/>
  <c r="M49" i="21"/>
  <c r="Z49" i="21" s="1"/>
  <c r="L27" i="21"/>
  <c r="U27" i="21" s="1"/>
  <c r="O148" i="21"/>
  <c r="AJ62" i="21"/>
  <c r="L35" i="21"/>
  <c r="N148" i="21"/>
  <c r="AE148" i="21" s="1"/>
  <c r="O122" i="21"/>
  <c r="AJ122" i="21" s="1"/>
  <c r="N35" i="21"/>
  <c r="L100" i="21"/>
  <c r="T100" i="21" s="1"/>
  <c r="W100" i="21" s="1"/>
  <c r="N62" i="21"/>
  <c r="AE62" i="21" s="1"/>
  <c r="AJ46" i="21"/>
  <c r="T58" i="21"/>
  <c r="W58" i="21" s="1"/>
  <c r="L148" i="21"/>
  <c r="U148" i="21" s="1"/>
  <c r="L62" i="21"/>
  <c r="T62" i="21" s="1"/>
  <c r="M35" i="21"/>
  <c r="Z35" i="21" s="1"/>
  <c r="T136" i="21"/>
  <c r="X136" i="21" s="1"/>
  <c r="M62" i="21"/>
  <c r="Y62" i="21" s="1"/>
  <c r="N47" i="21"/>
  <c r="AE47" i="21" s="1"/>
  <c r="L61" i="21"/>
  <c r="U61" i="21" s="1"/>
  <c r="L69" i="21"/>
  <c r="U69" i="21" s="1"/>
  <c r="O39" i="21"/>
  <c r="AJ39" i="21" s="1"/>
  <c r="M61" i="21"/>
  <c r="O69" i="21"/>
  <c r="AI69" i="21" s="1"/>
  <c r="AL69" i="21" s="1"/>
  <c r="AE69" i="21"/>
  <c r="L118" i="21"/>
  <c r="T118" i="21" s="1"/>
  <c r="AG69" i="21"/>
  <c r="L39" i="21"/>
  <c r="U39" i="21" s="1"/>
  <c r="N54" i="21"/>
  <c r="AD54" i="21" s="1"/>
  <c r="AD61" i="21"/>
  <c r="AG61" i="21" s="1"/>
  <c r="N46" i="21"/>
  <c r="AE46" i="21" s="1"/>
  <c r="M128" i="21"/>
  <c r="AF69" i="21"/>
  <c r="M38" i="21"/>
  <c r="Z38" i="21" s="1"/>
  <c r="M54" i="21"/>
  <c r="Y54" i="21" s="1"/>
  <c r="O61" i="21"/>
  <c r="AI61" i="21" s="1"/>
  <c r="AL61" i="21" s="1"/>
  <c r="AI47" i="21"/>
  <c r="AM47" i="21" s="1"/>
  <c r="M145" i="21"/>
  <c r="Z145" i="21" s="1"/>
  <c r="N39" i="21"/>
  <c r="AE39" i="21" s="1"/>
  <c r="L47" i="21"/>
  <c r="U47" i="21" s="1"/>
  <c r="O70" i="21"/>
  <c r="AJ70" i="21" s="1"/>
  <c r="L161" i="21"/>
  <c r="T161" i="21" s="1"/>
  <c r="O114" i="21"/>
  <c r="AJ114" i="21" s="1"/>
  <c r="M155" i="21"/>
  <c r="N68" i="21"/>
  <c r="O155" i="21"/>
  <c r="AI155" i="21" s="1"/>
  <c r="N70" i="21"/>
  <c r="AE70" i="21" s="1"/>
  <c r="T155" i="21"/>
  <c r="W155" i="21" s="1"/>
  <c r="M77" i="21"/>
  <c r="Z77" i="21" s="1"/>
  <c r="O151" i="21"/>
  <c r="AJ151" i="21" s="1"/>
  <c r="N151" i="21"/>
  <c r="AD151" i="21" s="1"/>
  <c r="N155" i="21"/>
  <c r="AD155" i="21" s="1"/>
  <c r="O78" i="21"/>
  <c r="AI78" i="21" s="1"/>
  <c r="AK78" i="21" s="1"/>
  <c r="O27" i="21"/>
  <c r="AJ27" i="21" s="1"/>
  <c r="M161" i="21"/>
  <c r="Z161" i="21" s="1"/>
  <c r="L114" i="21"/>
  <c r="T114" i="21" s="1"/>
  <c r="O77" i="21"/>
  <c r="AI77" i="21" s="1"/>
  <c r="M151" i="21"/>
  <c r="Z151" i="21" s="1"/>
  <c r="N161" i="21"/>
  <c r="AE161" i="21" s="1"/>
  <c r="T151" i="21"/>
  <c r="X151" i="21" s="1"/>
  <c r="M114" i="21"/>
  <c r="Z114" i="21" s="1"/>
  <c r="AD77" i="21"/>
  <c r="AH77" i="21" s="1"/>
  <c r="L77" i="21"/>
  <c r="T77" i="21" s="1"/>
  <c r="Z142" i="21"/>
  <c r="N118" i="21"/>
  <c r="AD118" i="21" s="1"/>
  <c r="M136" i="21"/>
  <c r="Z136" i="21" s="1"/>
  <c r="O163" i="21"/>
  <c r="AJ163" i="21" s="1"/>
  <c r="T163" i="21"/>
  <c r="W163" i="21" s="1"/>
  <c r="N132" i="21"/>
  <c r="AD132" i="21" s="1"/>
  <c r="O118" i="21"/>
  <c r="AJ118" i="21" s="1"/>
  <c r="O136" i="21"/>
  <c r="AI136" i="21" s="1"/>
  <c r="AE143" i="21"/>
  <c r="Y108" i="21"/>
  <c r="AB108" i="21" s="1"/>
  <c r="AD90" i="21"/>
  <c r="AH90" i="21" s="1"/>
  <c r="L145" i="21"/>
  <c r="AB142" i="21"/>
  <c r="AD42" i="21"/>
  <c r="AF42" i="21" s="1"/>
  <c r="N163" i="21"/>
  <c r="M163" i="21"/>
  <c r="N136" i="21"/>
  <c r="AE136" i="21" s="1"/>
  <c r="AG78" i="21"/>
  <c r="L159" i="21"/>
  <c r="U159" i="21" s="1"/>
  <c r="AH147" i="21"/>
  <c r="O137" i="21"/>
  <c r="AI137" i="21" s="1"/>
  <c r="O85" i="21"/>
  <c r="AJ85" i="21" s="1"/>
  <c r="AF78" i="21"/>
  <c r="L85" i="21"/>
  <c r="T85" i="21" s="1"/>
  <c r="AD85" i="21"/>
  <c r="AH85" i="21" s="1"/>
  <c r="O159" i="21"/>
  <c r="AJ159" i="21" s="1"/>
  <c r="AE147" i="21"/>
  <c r="M137" i="21"/>
  <c r="Z137" i="21" s="1"/>
  <c r="AD159" i="21"/>
  <c r="AH159" i="21" s="1"/>
  <c r="L78" i="21"/>
  <c r="U78" i="21" s="1"/>
  <c r="AI156" i="21"/>
  <c r="AM156" i="21" s="1"/>
  <c r="L132" i="21"/>
  <c r="T132" i="21" s="1"/>
  <c r="AD137" i="21"/>
  <c r="AH137" i="21" s="1"/>
  <c r="M78" i="21"/>
  <c r="M159" i="21"/>
  <c r="AE78" i="21"/>
  <c r="M85" i="21"/>
  <c r="Y85" i="21" s="1"/>
  <c r="M132" i="21"/>
  <c r="Z132" i="21" s="1"/>
  <c r="AD95" i="21"/>
  <c r="AF95" i="21" s="1"/>
  <c r="AG147" i="21"/>
  <c r="L137" i="21"/>
  <c r="U137" i="21" s="1"/>
  <c r="X143" i="21"/>
  <c r="W143" i="21"/>
  <c r="N34" i="21"/>
  <c r="AD34" i="21" s="1"/>
  <c r="AF34" i="21" s="1"/>
  <c r="M69" i="21"/>
  <c r="O112" i="21"/>
  <c r="AJ112" i="21" s="1"/>
  <c r="N112" i="21"/>
  <c r="AD112" i="21" s="1"/>
  <c r="Y23" i="21"/>
  <c r="AC23" i="21" s="1"/>
  <c r="Y101" i="21"/>
  <c r="Y39" i="21"/>
  <c r="AC39" i="21" s="1"/>
  <c r="M112" i="21"/>
  <c r="Z147" i="21"/>
  <c r="AI90" i="21"/>
  <c r="AM90" i="21" s="1"/>
  <c r="AD127" i="21"/>
  <c r="AH127" i="21" s="1"/>
  <c r="AD50" i="21"/>
  <c r="AH50" i="21" s="1"/>
  <c r="AA95" i="21"/>
  <c r="Y96" i="21"/>
  <c r="AC96" i="21" s="1"/>
  <c r="AB95" i="21"/>
  <c r="AA142" i="21"/>
  <c r="AJ93" i="21"/>
  <c r="AK93" i="21"/>
  <c r="AH143" i="21"/>
  <c r="AF143" i="21"/>
  <c r="AG101" i="21"/>
  <c r="O19" i="21"/>
  <c r="N19" i="21"/>
  <c r="M19" i="21"/>
  <c r="L19" i="21"/>
  <c r="AH101" i="21"/>
  <c r="AI50" i="21"/>
  <c r="AJ50" i="21"/>
  <c r="AD23" i="21"/>
  <c r="AE23" i="21"/>
  <c r="U150" i="21"/>
  <c r="T150" i="21"/>
  <c r="U116" i="21"/>
  <c r="T116" i="21"/>
  <c r="AI103" i="21"/>
  <c r="AJ103" i="21"/>
  <c r="O79" i="21"/>
  <c r="L79" i="21"/>
  <c r="M79" i="21"/>
  <c r="N79" i="21"/>
  <c r="Z66" i="21"/>
  <c r="Y66" i="21"/>
  <c r="L43" i="21"/>
  <c r="N43" i="21"/>
  <c r="M43" i="21"/>
  <c r="O43" i="21"/>
  <c r="U160" i="21"/>
  <c r="T160" i="21"/>
  <c r="AE164" i="21"/>
  <c r="AD164" i="21"/>
  <c r="U134" i="21"/>
  <c r="T134" i="21"/>
  <c r="O97" i="21"/>
  <c r="M97" i="21"/>
  <c r="L97" i="21"/>
  <c r="N97" i="21"/>
  <c r="AG82" i="21"/>
  <c r="AH82" i="21"/>
  <c r="AF82" i="21"/>
  <c r="Y87" i="21"/>
  <c r="Z87" i="21"/>
  <c r="T72" i="21"/>
  <c r="U72" i="21"/>
  <c r="U46" i="21"/>
  <c r="T46" i="21"/>
  <c r="AD59" i="21"/>
  <c r="AE59" i="21"/>
  <c r="AE66" i="21"/>
  <c r="AD66" i="21"/>
  <c r="AL51" i="21"/>
  <c r="AM51" i="21"/>
  <c r="AK51" i="21"/>
  <c r="U55" i="21"/>
  <c r="T55" i="21"/>
  <c r="AJ45" i="21"/>
  <c r="AI45" i="21"/>
  <c r="U29" i="21"/>
  <c r="T29" i="21"/>
  <c r="L26" i="21"/>
  <c r="N26" i="21"/>
  <c r="M26" i="21"/>
  <c r="O26" i="21"/>
  <c r="Z80" i="21"/>
  <c r="Y80" i="21"/>
  <c r="U37" i="21"/>
  <c r="T37" i="21"/>
  <c r="AC50" i="21"/>
  <c r="AA50" i="21"/>
  <c r="AB50" i="21"/>
  <c r="U164" i="21"/>
  <c r="T164" i="21"/>
  <c r="Z152" i="21"/>
  <c r="Y152" i="21"/>
  <c r="M113" i="21"/>
  <c r="L113" i="21"/>
  <c r="O113" i="21"/>
  <c r="N113" i="21"/>
  <c r="T87" i="21"/>
  <c r="U87" i="21"/>
  <c r="T59" i="21"/>
  <c r="U59" i="21"/>
  <c r="AB72" i="21"/>
  <c r="AC72" i="21"/>
  <c r="AA72" i="21"/>
  <c r="Y150" i="21"/>
  <c r="Z150" i="21"/>
  <c r="Z164" i="21"/>
  <c r="Y164" i="21"/>
  <c r="AE152" i="21"/>
  <c r="AD152" i="21"/>
  <c r="Z135" i="21"/>
  <c r="Y135" i="21"/>
  <c r="Y130" i="21"/>
  <c r="Z130" i="21"/>
  <c r="Z103" i="21"/>
  <c r="Y103" i="21"/>
  <c r="T92" i="21"/>
  <c r="U92" i="21"/>
  <c r="AH65" i="21"/>
  <c r="AG65" i="21"/>
  <c r="AF65" i="21"/>
  <c r="AH145" i="21"/>
  <c r="AF145" i="21"/>
  <c r="AG145" i="21"/>
  <c r="AI152" i="21"/>
  <c r="AJ152" i="21"/>
  <c r="AD135" i="21"/>
  <c r="AE135" i="21"/>
  <c r="Z141" i="21"/>
  <c r="Y141" i="21"/>
  <c r="AE139" i="21"/>
  <c r="AD139" i="21"/>
  <c r="T126" i="21"/>
  <c r="U126" i="21"/>
  <c r="AJ119" i="21"/>
  <c r="AI119" i="21"/>
  <c r="AJ101" i="21"/>
  <c r="AI101" i="21"/>
  <c r="O111" i="21"/>
  <c r="M111" i="21"/>
  <c r="N111" i="21"/>
  <c r="L111" i="21"/>
  <c r="U95" i="21"/>
  <c r="T95" i="21"/>
  <c r="Y92" i="21"/>
  <c r="Z92" i="21"/>
  <c r="AJ82" i="21"/>
  <c r="AI82" i="21"/>
  <c r="AJ71" i="21"/>
  <c r="AI71" i="21"/>
  <c r="AH87" i="21"/>
  <c r="AG87" i="21"/>
  <c r="AF87" i="21"/>
  <c r="AJ59" i="21"/>
  <c r="AI59" i="21"/>
  <c r="L56" i="21"/>
  <c r="O56" i="21"/>
  <c r="N56" i="21"/>
  <c r="M56" i="21"/>
  <c r="AD55" i="21"/>
  <c r="AE55" i="21"/>
  <c r="U45" i="21"/>
  <c r="T45" i="21"/>
  <c r="Z25" i="21"/>
  <c r="Y25" i="21"/>
  <c r="Y29" i="21"/>
  <c r="Z29" i="21"/>
  <c r="Z37" i="21"/>
  <c r="Y37" i="21"/>
  <c r="U30" i="21"/>
  <c r="T30" i="21"/>
  <c r="X23" i="21"/>
  <c r="W23" i="21"/>
  <c r="V23" i="21"/>
  <c r="U130" i="21"/>
  <c r="T130" i="21"/>
  <c r="O117" i="21"/>
  <c r="N117" i="21"/>
  <c r="M117" i="21"/>
  <c r="L117" i="21"/>
  <c r="N53" i="21"/>
  <c r="L53" i="21"/>
  <c r="O53" i="21"/>
  <c r="M53" i="21"/>
  <c r="AE162" i="21"/>
  <c r="AD162" i="21"/>
  <c r="X119" i="21"/>
  <c r="W119" i="21"/>
  <c r="V119" i="21"/>
  <c r="O102" i="21"/>
  <c r="L102" i="21"/>
  <c r="N102" i="21"/>
  <c r="M102" i="21"/>
  <c r="AE150" i="21"/>
  <c r="AD150" i="21"/>
  <c r="AJ162" i="21"/>
  <c r="AI162" i="21"/>
  <c r="Z134" i="21"/>
  <c r="Y134" i="21"/>
  <c r="W127" i="21"/>
  <c r="X127" i="21"/>
  <c r="V127" i="21"/>
  <c r="AJ150" i="21"/>
  <c r="AI150" i="21"/>
  <c r="AJ145" i="21"/>
  <c r="AI145" i="21"/>
  <c r="AD142" i="21"/>
  <c r="AE142" i="21"/>
  <c r="AH156" i="21"/>
  <c r="AG156" i="21"/>
  <c r="AF156" i="21"/>
  <c r="AJ161" i="21"/>
  <c r="AI161" i="21"/>
  <c r="AJ135" i="21"/>
  <c r="AI135" i="21"/>
  <c r="Z127" i="21"/>
  <c r="Y127" i="21"/>
  <c r="AE141" i="21"/>
  <c r="AD141" i="21"/>
  <c r="AJ130" i="21"/>
  <c r="AI130" i="21"/>
  <c r="AE134" i="21"/>
  <c r="AD134" i="21"/>
  <c r="AJ139" i="21"/>
  <c r="AI139" i="21"/>
  <c r="O107" i="21"/>
  <c r="N107" i="21"/>
  <c r="M107" i="21"/>
  <c r="L107" i="21"/>
  <c r="O123" i="21"/>
  <c r="N123" i="21"/>
  <c r="M123" i="21"/>
  <c r="L123" i="21"/>
  <c r="Y126" i="21"/>
  <c r="Z126" i="21"/>
  <c r="AM164" i="21"/>
  <c r="AL164" i="21"/>
  <c r="AK164" i="21"/>
  <c r="L94" i="21"/>
  <c r="N94" i="21"/>
  <c r="O94" i="21"/>
  <c r="M94" i="21"/>
  <c r="O105" i="21"/>
  <c r="N105" i="21"/>
  <c r="M105" i="21"/>
  <c r="L105" i="21"/>
  <c r="AJ92" i="21"/>
  <c r="AI92" i="21"/>
  <c r="Z75" i="21"/>
  <c r="Y75" i="21"/>
  <c r="T82" i="21"/>
  <c r="U82" i="21"/>
  <c r="X66" i="21"/>
  <c r="W66" i="21"/>
  <c r="V66" i="21"/>
  <c r="Y59" i="21"/>
  <c r="Z59" i="21"/>
  <c r="AE74" i="21"/>
  <c r="AD74" i="21"/>
  <c r="AI55" i="21"/>
  <c r="AJ55" i="21"/>
  <c r="AD45" i="21"/>
  <c r="AE45" i="21"/>
  <c r="Z41" i="21"/>
  <c r="Y41" i="21"/>
  <c r="Z32" i="21"/>
  <c r="Y32" i="21"/>
  <c r="M57" i="21"/>
  <c r="O57" i="21"/>
  <c r="N57" i="21"/>
  <c r="L57" i="21"/>
  <c r="AJ29" i="21"/>
  <c r="AI29" i="21"/>
  <c r="Q6" i="21"/>
  <c r="N36" i="21"/>
  <c r="M36" i="21"/>
  <c r="L36" i="21"/>
  <c r="O36" i="21"/>
  <c r="AE37" i="21"/>
  <c r="AD37" i="21"/>
  <c r="Z30" i="21"/>
  <c r="Y30" i="21"/>
  <c r="AI132" i="21"/>
  <c r="AJ132" i="21"/>
  <c r="U139" i="21"/>
  <c r="T139" i="21"/>
  <c r="AJ72" i="21"/>
  <c r="AI72" i="21"/>
  <c r="AJ30" i="21"/>
  <c r="AI30" i="21"/>
  <c r="AJ80" i="21"/>
  <c r="AI80" i="21"/>
  <c r="Z153" i="21"/>
  <c r="Y153" i="21"/>
  <c r="Z156" i="21"/>
  <c r="Y156" i="21"/>
  <c r="Z118" i="21"/>
  <c r="Y118" i="21"/>
  <c r="O115" i="21"/>
  <c r="N115" i="21"/>
  <c r="M115" i="21"/>
  <c r="L115" i="21"/>
  <c r="AD96" i="21"/>
  <c r="AE96" i="21"/>
  <c r="M125" i="21"/>
  <c r="N125" i="21"/>
  <c r="L125" i="21"/>
  <c r="O125" i="21"/>
  <c r="AE130" i="21"/>
  <c r="AD130" i="21"/>
  <c r="AJ143" i="21"/>
  <c r="AI143" i="21"/>
  <c r="U158" i="21"/>
  <c r="T158" i="21"/>
  <c r="M144" i="21"/>
  <c r="O144" i="21"/>
  <c r="N144" i="21"/>
  <c r="L144" i="21"/>
  <c r="AD154" i="21"/>
  <c r="AE154" i="21"/>
  <c r="N133" i="21"/>
  <c r="M133" i="21"/>
  <c r="L133" i="21"/>
  <c r="O133" i="21"/>
  <c r="U135" i="21"/>
  <c r="T135" i="21"/>
  <c r="AJ127" i="21"/>
  <c r="AI127" i="21"/>
  <c r="U122" i="21"/>
  <c r="T122" i="21"/>
  <c r="AJ141" i="21"/>
  <c r="AI141" i="21"/>
  <c r="AJ134" i="21"/>
  <c r="AI134" i="21"/>
  <c r="M129" i="21"/>
  <c r="L129" i="21"/>
  <c r="O129" i="21"/>
  <c r="N129" i="21"/>
  <c r="AH121" i="21"/>
  <c r="AG121" i="21"/>
  <c r="AF121" i="21"/>
  <c r="AJ121" i="21"/>
  <c r="AI121" i="21"/>
  <c r="AD126" i="21"/>
  <c r="AE126" i="21"/>
  <c r="AB90" i="21"/>
  <c r="AC90" i="21"/>
  <c r="AA90" i="21"/>
  <c r="O86" i="21"/>
  <c r="N86" i="21"/>
  <c r="M86" i="21"/>
  <c r="L86" i="21"/>
  <c r="U104" i="21"/>
  <c r="T104" i="21"/>
  <c r="AE75" i="21"/>
  <c r="AD75" i="21"/>
  <c r="Y82" i="21"/>
  <c r="Z82" i="21"/>
  <c r="AD89" i="21"/>
  <c r="AE89" i="21"/>
  <c r="AJ65" i="21"/>
  <c r="AI65" i="21"/>
  <c r="AM58" i="21"/>
  <c r="AK58" i="21"/>
  <c r="AL58" i="21"/>
  <c r="L64" i="21"/>
  <c r="O64" i="21"/>
  <c r="N64" i="21"/>
  <c r="M64" i="21"/>
  <c r="Z60" i="21"/>
  <c r="Y60" i="21"/>
  <c r="AE40" i="21"/>
  <c r="AD40" i="21"/>
  <c r="O48" i="21"/>
  <c r="N48" i="21"/>
  <c r="M48" i="21"/>
  <c r="L48" i="21"/>
  <c r="AD41" i="21"/>
  <c r="AE41" i="21"/>
  <c r="AE32" i="21"/>
  <c r="AD32" i="21"/>
  <c r="N28" i="21"/>
  <c r="L28" i="21"/>
  <c r="O28" i="21"/>
  <c r="M28" i="21"/>
  <c r="U25" i="21"/>
  <c r="T25" i="21"/>
  <c r="U83" i="21"/>
  <c r="T83" i="21"/>
  <c r="AJ37" i="21"/>
  <c r="AI37" i="21"/>
  <c r="AE30" i="21"/>
  <c r="AD30" i="21"/>
  <c r="U162" i="21"/>
  <c r="T162" i="21"/>
  <c r="AJ138" i="21"/>
  <c r="AI138" i="21"/>
  <c r="AI66" i="21"/>
  <c r="AJ66" i="21"/>
  <c r="AK63" i="21"/>
  <c r="AM63" i="21"/>
  <c r="AL63" i="21"/>
  <c r="O146" i="21"/>
  <c r="N146" i="21"/>
  <c r="M146" i="21"/>
  <c r="L146" i="21"/>
  <c r="T141" i="21"/>
  <c r="U141" i="21"/>
  <c r="Z139" i="21"/>
  <c r="Y139" i="21"/>
  <c r="AE119" i="21"/>
  <c r="AD119" i="21"/>
  <c r="U75" i="21"/>
  <c r="T75" i="21"/>
  <c r="AC93" i="21"/>
  <c r="AB93" i="21"/>
  <c r="AA93" i="21"/>
  <c r="AJ147" i="21"/>
  <c r="AI147" i="21"/>
  <c r="Y158" i="21"/>
  <c r="Z158" i="21"/>
  <c r="AC154" i="21"/>
  <c r="AB154" i="21"/>
  <c r="AA154" i="21"/>
  <c r="N157" i="21"/>
  <c r="M157" i="21"/>
  <c r="L157" i="21"/>
  <c r="O157" i="21"/>
  <c r="AJ154" i="21"/>
  <c r="AI154" i="21"/>
  <c r="U131" i="21"/>
  <c r="T131" i="21"/>
  <c r="Z122" i="21"/>
  <c r="Y122" i="21"/>
  <c r="U138" i="21"/>
  <c r="T138" i="21"/>
  <c r="U121" i="21"/>
  <c r="T121" i="21"/>
  <c r="AJ126" i="21"/>
  <c r="AI126" i="21"/>
  <c r="M109" i="21"/>
  <c r="L109" i="21"/>
  <c r="O109" i="21"/>
  <c r="N109" i="21"/>
  <c r="U90" i="21"/>
  <c r="T90" i="21"/>
  <c r="AI99" i="21"/>
  <c r="AJ99" i="21"/>
  <c r="U101" i="21"/>
  <c r="T101" i="21"/>
  <c r="AG92" i="21"/>
  <c r="AH92" i="21"/>
  <c r="AF92" i="21"/>
  <c r="Z104" i="21"/>
  <c r="Y104" i="21"/>
  <c r="O84" i="21"/>
  <c r="N84" i="21"/>
  <c r="L84" i="21"/>
  <c r="M84" i="21"/>
  <c r="AL96" i="21"/>
  <c r="AK96" i="21"/>
  <c r="AM96" i="21"/>
  <c r="Y89" i="21"/>
  <c r="Z89" i="21"/>
  <c r="T65" i="21"/>
  <c r="U65" i="21"/>
  <c r="AE63" i="21"/>
  <c r="AD63" i="21"/>
  <c r="Z71" i="21"/>
  <c r="Y71" i="21"/>
  <c r="O67" i="21"/>
  <c r="N67" i="21"/>
  <c r="L67" i="21"/>
  <c r="M67" i="21"/>
  <c r="T74" i="21"/>
  <c r="U74" i="21"/>
  <c r="AJ60" i="21"/>
  <c r="AI60" i="21"/>
  <c r="AJ40" i="21"/>
  <c r="AI40" i="21"/>
  <c r="AE44" i="21"/>
  <c r="AD44" i="21"/>
  <c r="M52" i="21"/>
  <c r="O52" i="21"/>
  <c r="N52" i="21"/>
  <c r="L52" i="21"/>
  <c r="AC42" i="21"/>
  <c r="AA42" i="21"/>
  <c r="AB42" i="21"/>
  <c r="U41" i="21"/>
  <c r="T41" i="21"/>
  <c r="AJ32" i="21"/>
  <c r="AI32" i="21"/>
  <c r="AE25" i="21"/>
  <c r="AD25" i="21"/>
  <c r="AJ83" i="21"/>
  <c r="AI83" i="21"/>
  <c r="AM35" i="21"/>
  <c r="AL35" i="21"/>
  <c r="AK35" i="21"/>
  <c r="AJ23" i="21"/>
  <c r="AI23" i="21"/>
  <c r="L22" i="21"/>
  <c r="O22" i="21"/>
  <c r="N22" i="21"/>
  <c r="M22" i="21"/>
  <c r="U156" i="21"/>
  <c r="T156" i="21"/>
  <c r="Z119" i="21"/>
  <c r="Y119" i="21"/>
  <c r="U96" i="21"/>
  <c r="T96" i="21"/>
  <c r="AM54" i="21"/>
  <c r="AL54" i="21"/>
  <c r="AK54" i="21"/>
  <c r="AE158" i="21"/>
  <c r="AD158" i="21"/>
  <c r="U142" i="21"/>
  <c r="T142" i="21"/>
  <c r="AC147" i="21"/>
  <c r="AB147" i="21"/>
  <c r="AA147" i="21"/>
  <c r="AD131" i="21"/>
  <c r="AE131" i="21"/>
  <c r="AE116" i="21"/>
  <c r="AD116" i="21"/>
  <c r="Y138" i="21"/>
  <c r="Z138" i="21"/>
  <c r="AC131" i="21"/>
  <c r="AA131" i="21"/>
  <c r="AB131" i="21"/>
  <c r="AM116" i="21"/>
  <c r="AL116" i="21"/>
  <c r="AK116" i="21"/>
  <c r="AF122" i="21"/>
  <c r="AH122" i="21"/>
  <c r="AG122" i="21"/>
  <c r="Z121" i="21"/>
  <c r="Y121" i="21"/>
  <c r="AE114" i="21"/>
  <c r="AD114" i="21"/>
  <c r="AJ110" i="21"/>
  <c r="AI110" i="21"/>
  <c r="T103" i="21"/>
  <c r="U103" i="21"/>
  <c r="O76" i="21"/>
  <c r="N76" i="21"/>
  <c r="L76" i="21"/>
  <c r="M76" i="21"/>
  <c r="AI104" i="21"/>
  <c r="AJ104" i="21"/>
  <c r="N88" i="21"/>
  <c r="M88" i="21"/>
  <c r="L88" i="21"/>
  <c r="O88" i="21"/>
  <c r="T70" i="21"/>
  <c r="U70" i="21"/>
  <c r="U89" i="21"/>
  <c r="T89" i="21"/>
  <c r="Z65" i="21"/>
  <c r="Y65" i="21"/>
  <c r="U71" i="21"/>
  <c r="T71" i="21"/>
  <c r="Z58" i="21"/>
  <c r="Y58" i="21"/>
  <c r="AM62" i="21"/>
  <c r="AL62" i="21"/>
  <c r="AK62" i="21"/>
  <c r="AE71" i="21"/>
  <c r="AD71" i="21"/>
  <c r="U63" i="21"/>
  <c r="T63" i="21"/>
  <c r="U50" i="21"/>
  <c r="T50" i="21"/>
  <c r="AJ44" i="21"/>
  <c r="AI44" i="21"/>
  <c r="Z51" i="21"/>
  <c r="Y51" i="21"/>
  <c r="U40" i="21"/>
  <c r="T40" i="21"/>
  <c r="AJ41" i="21"/>
  <c r="AI41" i="21"/>
  <c r="AE29" i="21"/>
  <c r="AD29" i="21"/>
  <c r="L24" i="21"/>
  <c r="O24" i="21"/>
  <c r="N24" i="21"/>
  <c r="M24" i="21"/>
  <c r="AK33" i="21"/>
  <c r="AM33" i="21"/>
  <c r="AL33" i="21"/>
  <c r="L21" i="21"/>
  <c r="M21" i="21"/>
  <c r="O21" i="21"/>
  <c r="N21" i="21"/>
  <c r="Z83" i="21"/>
  <c r="Y83" i="21"/>
  <c r="U80" i="21"/>
  <c r="T80" i="21"/>
  <c r="O18" i="21"/>
  <c r="N18" i="21"/>
  <c r="M18" i="21"/>
  <c r="L18" i="21"/>
  <c r="V147" i="21"/>
  <c r="X147" i="21"/>
  <c r="W147" i="21"/>
  <c r="N149" i="21"/>
  <c r="M149" i="21"/>
  <c r="L149" i="21"/>
  <c r="O149" i="21"/>
  <c r="U154" i="21"/>
  <c r="T154" i="21"/>
  <c r="N165" i="21"/>
  <c r="M165" i="21"/>
  <c r="L165" i="21"/>
  <c r="O165" i="21"/>
  <c r="T153" i="21"/>
  <c r="U153" i="21"/>
  <c r="AJ158" i="21"/>
  <c r="AI158" i="21"/>
  <c r="AC143" i="21"/>
  <c r="AB143" i="21"/>
  <c r="AA143" i="21"/>
  <c r="U152" i="21"/>
  <c r="T152" i="21"/>
  <c r="AI131" i="21"/>
  <c r="AJ131" i="21"/>
  <c r="AC162" i="21"/>
  <c r="AB162" i="21"/>
  <c r="AA162" i="21"/>
  <c r="AE138" i="21"/>
  <c r="AD138" i="21"/>
  <c r="AJ108" i="21"/>
  <c r="AI108" i="21"/>
  <c r="AD108" i="21"/>
  <c r="AE108" i="21"/>
  <c r="AE103" i="21"/>
  <c r="AD103" i="21"/>
  <c r="AJ95" i="21"/>
  <c r="AI95" i="21"/>
  <c r="N91" i="21"/>
  <c r="L91" i="21"/>
  <c r="O91" i="21"/>
  <c r="M91" i="21"/>
  <c r="AJ75" i="21"/>
  <c r="AI75" i="21"/>
  <c r="L81" i="21"/>
  <c r="N81" i="21"/>
  <c r="O81" i="21"/>
  <c r="M81" i="21"/>
  <c r="AH93" i="21"/>
  <c r="AG93" i="21"/>
  <c r="AF93" i="21"/>
  <c r="AE104" i="21"/>
  <c r="AD104" i="21"/>
  <c r="L73" i="21"/>
  <c r="O73" i="21"/>
  <c r="N73" i="21"/>
  <c r="M73" i="21"/>
  <c r="AJ87" i="21"/>
  <c r="AI87" i="21"/>
  <c r="AE72" i="21"/>
  <c r="AD72" i="21"/>
  <c r="AJ89" i="21"/>
  <c r="AI89" i="21"/>
  <c r="AE58" i="21"/>
  <c r="AD58" i="21"/>
  <c r="U60" i="21"/>
  <c r="T60" i="21"/>
  <c r="U42" i="21"/>
  <c r="T42" i="21"/>
  <c r="AC45" i="21"/>
  <c r="AB45" i="21"/>
  <c r="AA45" i="21"/>
  <c r="Y44" i="21"/>
  <c r="Z44" i="21"/>
  <c r="AH60" i="21"/>
  <c r="AG60" i="21"/>
  <c r="AF60" i="21"/>
  <c r="AC55" i="21"/>
  <c r="AB55" i="21"/>
  <c r="AA55" i="21"/>
  <c r="AE83" i="21"/>
  <c r="AD83" i="21"/>
  <c r="AE80" i="21"/>
  <c r="AD80" i="21"/>
  <c r="W44" i="21"/>
  <c r="X44" i="21"/>
  <c r="V44" i="21"/>
  <c r="Y31" i="21"/>
  <c r="Z31" i="21"/>
  <c r="AK25" i="21"/>
  <c r="AL25" i="21"/>
  <c r="AM25" i="21"/>
  <c r="G166" i="4"/>
  <c r="G165" i="4"/>
  <c r="K165" i="4" s="1"/>
  <c r="A165" i="4"/>
  <c r="G164" i="4"/>
  <c r="A164" i="4"/>
  <c r="G163" i="4"/>
  <c r="K163" i="4" s="1"/>
  <c r="A163" i="4"/>
  <c r="G162" i="4"/>
  <c r="K162" i="4" s="1"/>
  <c r="A162" i="4"/>
  <c r="G161" i="4"/>
  <c r="K161" i="4" s="1"/>
  <c r="A161" i="4"/>
  <c r="G160" i="4"/>
  <c r="A160" i="4"/>
  <c r="G159" i="4"/>
  <c r="A159" i="4"/>
  <c r="G158" i="4"/>
  <c r="K158" i="4" s="1"/>
  <c r="A158" i="4"/>
  <c r="G157" i="4"/>
  <c r="K157" i="4" s="1"/>
  <c r="A157" i="4"/>
  <c r="G156" i="4"/>
  <c r="A156" i="4"/>
  <c r="G155" i="4"/>
  <c r="A155" i="4"/>
  <c r="G154" i="4"/>
  <c r="K154" i="4" s="1"/>
  <c r="A154" i="4"/>
  <c r="G153" i="4"/>
  <c r="A153" i="4"/>
  <c r="G152" i="4"/>
  <c r="A152" i="4"/>
  <c r="G151" i="4"/>
  <c r="K151" i="4" s="1"/>
  <c r="A151" i="4"/>
  <c r="G150" i="4"/>
  <c r="A150" i="4"/>
  <c r="G149" i="4"/>
  <c r="K149" i="4" s="1"/>
  <c r="A149" i="4"/>
  <c r="G148" i="4"/>
  <c r="K148" i="4" s="1"/>
  <c r="A148" i="4"/>
  <c r="G147" i="4"/>
  <c r="A147" i="4"/>
  <c r="G146" i="4"/>
  <c r="K146" i="4" s="1"/>
  <c r="A146" i="4"/>
  <c r="G145" i="4"/>
  <c r="A145" i="4"/>
  <c r="G144" i="4"/>
  <c r="K144" i="4" s="1"/>
  <c r="A144" i="4"/>
  <c r="G143" i="4"/>
  <c r="A143" i="4"/>
  <c r="G142" i="4"/>
  <c r="A142" i="4"/>
  <c r="G141" i="4"/>
  <c r="A141" i="4"/>
  <c r="G140" i="4"/>
  <c r="A140" i="4"/>
  <c r="G139" i="4"/>
  <c r="A139" i="4"/>
  <c r="G138" i="4"/>
  <c r="K138" i="4" s="1"/>
  <c r="A138" i="4"/>
  <c r="G137" i="4"/>
  <c r="K137" i="4" s="1"/>
  <c r="A137" i="4"/>
  <c r="G136" i="4"/>
  <c r="A136" i="4"/>
  <c r="G135" i="4"/>
  <c r="A135" i="4"/>
  <c r="G134" i="4"/>
  <c r="K134" i="4" s="1"/>
  <c r="A134" i="4"/>
  <c r="G133" i="4"/>
  <c r="K133" i="4" s="1"/>
  <c r="A133" i="4"/>
  <c r="G132" i="4"/>
  <c r="A132" i="4"/>
  <c r="G131" i="4"/>
  <c r="K131" i="4" s="1"/>
  <c r="A131" i="4"/>
  <c r="G130" i="4"/>
  <c r="A130" i="4"/>
  <c r="G129" i="4"/>
  <c r="A129" i="4"/>
  <c r="G128" i="4"/>
  <c r="K128" i="4" s="1"/>
  <c r="A128" i="4"/>
  <c r="G127" i="4"/>
  <c r="K127" i="4" s="1"/>
  <c r="A127" i="4"/>
  <c r="G126" i="4"/>
  <c r="A126" i="4"/>
  <c r="G125" i="4"/>
  <c r="A125" i="4"/>
  <c r="G124" i="4"/>
  <c r="K124" i="4" s="1"/>
  <c r="A124" i="4"/>
  <c r="G123" i="4"/>
  <c r="A123" i="4"/>
  <c r="G122" i="4"/>
  <c r="A122" i="4"/>
  <c r="G121" i="4"/>
  <c r="K121" i="4" s="1"/>
  <c r="A121" i="4"/>
  <c r="G120" i="4"/>
  <c r="K120" i="4" s="1"/>
  <c r="A120" i="4"/>
  <c r="G119" i="4"/>
  <c r="A119" i="4"/>
  <c r="G118" i="4"/>
  <c r="A118" i="4"/>
  <c r="G117" i="4"/>
  <c r="K117" i="4" s="1"/>
  <c r="A117" i="4"/>
  <c r="G116" i="4"/>
  <c r="K116" i="4" s="1"/>
  <c r="A116" i="4"/>
  <c r="G115" i="4"/>
  <c r="A115" i="4"/>
  <c r="G114" i="4"/>
  <c r="A114" i="4"/>
  <c r="G113" i="4"/>
  <c r="K113" i="4" s="1"/>
  <c r="A113" i="4"/>
  <c r="G112" i="4"/>
  <c r="A112" i="4"/>
  <c r="G111" i="4"/>
  <c r="K111" i="4" s="1"/>
  <c r="A111" i="4"/>
  <c r="G110" i="4"/>
  <c r="K110" i="4" s="1"/>
  <c r="A110" i="4"/>
  <c r="G109" i="4"/>
  <c r="K109" i="4" s="1"/>
  <c r="A109" i="4"/>
  <c r="G108" i="4"/>
  <c r="A108" i="4"/>
  <c r="G107" i="4"/>
  <c r="A107" i="4"/>
  <c r="G106" i="4"/>
  <c r="K106" i="4" s="1"/>
  <c r="A106" i="4"/>
  <c r="G105" i="4"/>
  <c r="K105" i="4" s="1"/>
  <c r="A105" i="4"/>
  <c r="G104" i="4"/>
  <c r="A104" i="4"/>
  <c r="G103" i="4"/>
  <c r="K103" i="4" s="1"/>
  <c r="A103" i="4"/>
  <c r="G102" i="4"/>
  <c r="A102" i="4"/>
  <c r="G101" i="4"/>
  <c r="K101" i="4" s="1"/>
  <c r="A101" i="4"/>
  <c r="G100" i="4"/>
  <c r="K100" i="4" s="1"/>
  <c r="A100" i="4"/>
  <c r="G99" i="4"/>
  <c r="K99" i="4" s="1"/>
  <c r="A99" i="4"/>
  <c r="G98" i="4"/>
  <c r="A98" i="4"/>
  <c r="G97" i="4"/>
  <c r="A97" i="4"/>
  <c r="G96" i="4"/>
  <c r="K96" i="4" s="1"/>
  <c r="A96" i="4"/>
  <c r="G95" i="4"/>
  <c r="K95" i="4" s="1"/>
  <c r="A95" i="4"/>
  <c r="G94" i="4"/>
  <c r="A94" i="4"/>
  <c r="G93" i="4"/>
  <c r="K93" i="4" s="1"/>
  <c r="A93" i="4"/>
  <c r="G92" i="4"/>
  <c r="K92" i="4" s="1"/>
  <c r="A92" i="4"/>
  <c r="G91" i="4"/>
  <c r="A91" i="4"/>
  <c r="G90" i="4"/>
  <c r="A90" i="4"/>
  <c r="G89" i="4"/>
  <c r="A89" i="4"/>
  <c r="G88" i="4"/>
  <c r="A88" i="4"/>
  <c r="G87" i="4"/>
  <c r="K87" i="4" s="1"/>
  <c r="A87" i="4"/>
  <c r="G86" i="4"/>
  <c r="K86" i="4" s="1"/>
  <c r="A86" i="4"/>
  <c r="G85" i="4"/>
  <c r="K85" i="4" s="1"/>
  <c r="A85" i="4"/>
  <c r="G84" i="4"/>
  <c r="A84" i="4"/>
  <c r="G83" i="4"/>
  <c r="A83" i="4"/>
  <c r="G82" i="4"/>
  <c r="A82" i="4"/>
  <c r="G81" i="4"/>
  <c r="A81" i="4"/>
  <c r="G80" i="4"/>
  <c r="K80" i="4" s="1"/>
  <c r="A80" i="4"/>
  <c r="G79" i="4"/>
  <c r="K79" i="4" s="1"/>
  <c r="A79" i="4"/>
  <c r="G78" i="4"/>
  <c r="A78" i="4"/>
  <c r="G77" i="4"/>
  <c r="A77" i="4"/>
  <c r="G76" i="4"/>
  <c r="K76" i="4" s="1"/>
  <c r="A76" i="4"/>
  <c r="G75" i="4"/>
  <c r="A75" i="4"/>
  <c r="G74" i="4"/>
  <c r="A74" i="4"/>
  <c r="G73" i="4"/>
  <c r="A73" i="4"/>
  <c r="G72" i="4"/>
  <c r="A72" i="4"/>
  <c r="G71" i="4"/>
  <c r="K71" i="4" s="1"/>
  <c r="A71" i="4"/>
  <c r="G70" i="4"/>
  <c r="K70" i="4" s="1"/>
  <c r="A70" i="4"/>
  <c r="G69" i="4"/>
  <c r="A69" i="4"/>
  <c r="G68" i="4"/>
  <c r="A68" i="4"/>
  <c r="G67" i="4"/>
  <c r="A67" i="4"/>
  <c r="G66" i="4"/>
  <c r="K66" i="4" s="1"/>
  <c r="A66" i="4"/>
  <c r="G65" i="4"/>
  <c r="K65" i="4" s="1"/>
  <c r="A65" i="4"/>
  <c r="G64" i="4"/>
  <c r="K64" i="4" s="1"/>
  <c r="A64" i="4"/>
  <c r="G63" i="4"/>
  <c r="K63" i="4" s="1"/>
  <c r="A63" i="4"/>
  <c r="G62" i="4"/>
  <c r="A62" i="4"/>
  <c r="G61" i="4"/>
  <c r="A61" i="4"/>
  <c r="G60" i="4"/>
  <c r="A60" i="4"/>
  <c r="G59" i="4"/>
  <c r="A59" i="4"/>
  <c r="G58" i="4"/>
  <c r="A58" i="4"/>
  <c r="G57" i="4"/>
  <c r="K57" i="4" s="1"/>
  <c r="A57" i="4"/>
  <c r="G56" i="4"/>
  <c r="A56" i="4"/>
  <c r="G55" i="4"/>
  <c r="A55" i="4"/>
  <c r="G54" i="4"/>
  <c r="A54" i="4"/>
  <c r="G53" i="4"/>
  <c r="A53" i="4"/>
  <c r="G52" i="4"/>
  <c r="A52" i="4"/>
  <c r="G51" i="4"/>
  <c r="K51" i="4" s="1"/>
  <c r="A51" i="4"/>
  <c r="G50" i="4"/>
  <c r="A50" i="4"/>
  <c r="G49" i="4"/>
  <c r="A49" i="4"/>
  <c r="G48" i="4"/>
  <c r="A48" i="4"/>
  <c r="G47" i="4"/>
  <c r="A47" i="4"/>
  <c r="G46" i="4"/>
  <c r="K46" i="4" s="1"/>
  <c r="A46" i="4"/>
  <c r="G45" i="4"/>
  <c r="A45" i="4"/>
  <c r="G44" i="4"/>
  <c r="A44" i="4"/>
  <c r="G43" i="4"/>
  <c r="A43" i="4"/>
  <c r="G42" i="4"/>
  <c r="K42" i="4" s="1"/>
  <c r="A42" i="4"/>
  <c r="G41" i="4"/>
  <c r="A41" i="4"/>
  <c r="G40" i="4"/>
  <c r="A40" i="4"/>
  <c r="G39" i="4"/>
  <c r="A39" i="4"/>
  <c r="G38" i="4"/>
  <c r="K38" i="4" s="1"/>
  <c r="A38" i="4"/>
  <c r="G37" i="4"/>
  <c r="A37" i="4"/>
  <c r="G36" i="4"/>
  <c r="A36" i="4"/>
  <c r="G35" i="4"/>
  <c r="K35" i="4" s="1"/>
  <c r="A35" i="4"/>
  <c r="G34" i="4"/>
  <c r="A34" i="4"/>
  <c r="G33" i="4"/>
  <c r="A33" i="4"/>
  <c r="G32" i="4"/>
  <c r="A32" i="4"/>
  <c r="G31" i="4"/>
  <c r="A31" i="4"/>
  <c r="G30" i="4"/>
  <c r="K30" i="4" s="1"/>
  <c r="A30" i="4"/>
  <c r="G29" i="4"/>
  <c r="A29" i="4"/>
  <c r="G28" i="4"/>
  <c r="A28" i="4"/>
  <c r="G27" i="4"/>
  <c r="A27" i="4"/>
  <c r="G26" i="4"/>
  <c r="A26" i="4"/>
  <c r="G25" i="4"/>
  <c r="A25" i="4"/>
  <c r="G24" i="4"/>
  <c r="A24" i="4"/>
  <c r="G23" i="4"/>
  <c r="A23" i="4"/>
  <c r="G22" i="4"/>
  <c r="A22" i="4"/>
  <c r="G21" i="4"/>
  <c r="A21" i="4"/>
  <c r="G20" i="4"/>
  <c r="A20" i="4"/>
  <c r="G19" i="4"/>
  <c r="A19" i="4"/>
  <c r="G18" i="4"/>
  <c r="A18" i="4"/>
  <c r="G17" i="4"/>
  <c r="A17" i="4"/>
  <c r="G16" i="4"/>
  <c r="A16" i="4"/>
  <c r="G15" i="4"/>
  <c r="A15" i="4"/>
  <c r="G14" i="4"/>
  <c r="A14" i="4"/>
  <c r="G13" i="4"/>
  <c r="A13" i="4"/>
  <c r="G12" i="4"/>
  <c r="A12" i="4"/>
  <c r="A11" i="4"/>
  <c r="A10" i="4"/>
  <c r="A9" i="4"/>
  <c r="A8" i="4"/>
  <c r="A7" i="4"/>
  <c r="A6" i="4"/>
  <c r="A5" i="4"/>
  <c r="A4" i="4"/>
  <c r="G11" i="15"/>
  <c r="G12" i="15"/>
  <c r="G13" i="15"/>
  <c r="G14" i="15"/>
  <c r="G15" i="15"/>
  <c r="G16" i="15"/>
  <c r="G17" i="15"/>
  <c r="G19" i="15"/>
  <c r="G20" i="15"/>
  <c r="G21" i="15"/>
  <c r="G22" i="15"/>
  <c r="G23" i="15"/>
  <c r="G24" i="15"/>
  <c r="G25" i="15"/>
  <c r="G26" i="15"/>
  <c r="G27" i="15"/>
  <c r="K27" i="15" s="1"/>
  <c r="G28" i="15"/>
  <c r="K28" i="15" s="1"/>
  <c r="G29" i="15"/>
  <c r="K29" i="15" s="1"/>
  <c r="G30" i="15"/>
  <c r="K30" i="15" s="1"/>
  <c r="G31" i="15"/>
  <c r="K31" i="15" s="1"/>
  <c r="G32" i="15"/>
  <c r="K32" i="15" s="1"/>
  <c r="G33" i="15"/>
  <c r="K33" i="15" s="1"/>
  <c r="G34" i="15"/>
  <c r="K34" i="15" s="1"/>
  <c r="G35" i="15"/>
  <c r="K35" i="15" s="1"/>
  <c r="G36" i="15"/>
  <c r="K36" i="15" s="1"/>
  <c r="G37" i="15"/>
  <c r="K37" i="15" s="1"/>
  <c r="G38" i="15"/>
  <c r="K38" i="15" s="1"/>
  <c r="G39" i="15"/>
  <c r="K39" i="15" s="1"/>
  <c r="G40" i="15"/>
  <c r="K40" i="15" s="1"/>
  <c r="G41" i="15"/>
  <c r="K41" i="15" s="1"/>
  <c r="G42" i="15"/>
  <c r="K42" i="15" s="1"/>
  <c r="G43" i="15"/>
  <c r="K43" i="15" s="1"/>
  <c r="G44" i="15"/>
  <c r="K44" i="15" s="1"/>
  <c r="G45" i="15"/>
  <c r="K45" i="15" s="1"/>
  <c r="G46" i="15"/>
  <c r="K46" i="15" s="1"/>
  <c r="G47" i="15"/>
  <c r="K47" i="15" s="1"/>
  <c r="G48" i="15"/>
  <c r="K48" i="15" s="1"/>
  <c r="G49" i="15"/>
  <c r="K49" i="15" s="1"/>
  <c r="G50" i="15"/>
  <c r="K50" i="15" s="1"/>
  <c r="G51" i="15"/>
  <c r="K51" i="15" s="1"/>
  <c r="G52" i="15"/>
  <c r="K52" i="15" s="1"/>
  <c r="G53" i="15"/>
  <c r="K53" i="15" s="1"/>
  <c r="G54" i="15"/>
  <c r="K54" i="15" s="1"/>
  <c r="G55" i="15"/>
  <c r="K55" i="15" s="1"/>
  <c r="G56" i="15"/>
  <c r="K56" i="15" s="1"/>
  <c r="G57" i="15"/>
  <c r="K57" i="15" s="1"/>
  <c r="G58" i="15"/>
  <c r="K58" i="15" s="1"/>
  <c r="G59" i="15"/>
  <c r="K59" i="15" s="1"/>
  <c r="G60" i="15"/>
  <c r="K60" i="15" s="1"/>
  <c r="G61" i="15"/>
  <c r="K61" i="15" s="1"/>
  <c r="G62" i="15"/>
  <c r="K62" i="15" s="1"/>
  <c r="G63" i="15"/>
  <c r="K63" i="15" s="1"/>
  <c r="G64" i="15"/>
  <c r="K64" i="15" s="1"/>
  <c r="G65" i="15"/>
  <c r="K65" i="15" s="1"/>
  <c r="G66" i="15"/>
  <c r="K66" i="15" s="1"/>
  <c r="G67" i="15"/>
  <c r="K67" i="15" s="1"/>
  <c r="G68" i="15"/>
  <c r="K68" i="15" s="1"/>
  <c r="G69" i="15"/>
  <c r="K69" i="15" s="1"/>
  <c r="G70" i="15"/>
  <c r="K70" i="15" s="1"/>
  <c r="G71" i="15"/>
  <c r="K71" i="15" s="1"/>
  <c r="G72" i="15"/>
  <c r="K72" i="15" s="1"/>
  <c r="G73" i="15"/>
  <c r="K73" i="15" s="1"/>
  <c r="G74" i="15"/>
  <c r="K74" i="15" s="1"/>
  <c r="G75" i="15"/>
  <c r="K75" i="15" s="1"/>
  <c r="G76" i="15"/>
  <c r="K76" i="15" s="1"/>
  <c r="G77" i="15"/>
  <c r="K77" i="15" s="1"/>
  <c r="G78" i="15"/>
  <c r="K78" i="15" s="1"/>
  <c r="G79" i="15"/>
  <c r="K79" i="15" s="1"/>
  <c r="G80" i="15"/>
  <c r="K80" i="15" s="1"/>
  <c r="G81" i="15"/>
  <c r="K81" i="15" s="1"/>
  <c r="G82" i="15"/>
  <c r="K82" i="15" s="1"/>
  <c r="G83" i="15"/>
  <c r="K83" i="15" s="1"/>
  <c r="G84" i="15"/>
  <c r="K84" i="15" s="1"/>
  <c r="G85" i="15"/>
  <c r="K85" i="15" s="1"/>
  <c r="G86" i="15"/>
  <c r="K86" i="15" s="1"/>
  <c r="G87" i="15"/>
  <c r="K87" i="15" s="1"/>
  <c r="G88" i="15"/>
  <c r="K88" i="15" s="1"/>
  <c r="G89" i="15"/>
  <c r="K89" i="15" s="1"/>
  <c r="G90" i="15"/>
  <c r="K90" i="15" s="1"/>
  <c r="G91" i="15"/>
  <c r="K91" i="15" s="1"/>
  <c r="G92" i="15"/>
  <c r="K92" i="15" s="1"/>
  <c r="G93" i="15"/>
  <c r="K93" i="15" s="1"/>
  <c r="G94" i="15"/>
  <c r="K94" i="15" s="1"/>
  <c r="G95" i="15"/>
  <c r="K95" i="15" s="1"/>
  <c r="G96" i="15"/>
  <c r="K96" i="15" s="1"/>
  <c r="G97" i="15"/>
  <c r="K97" i="15" s="1"/>
  <c r="G98" i="15"/>
  <c r="K98" i="15" s="1"/>
  <c r="G99" i="15"/>
  <c r="K99" i="15" s="1"/>
  <c r="G100" i="15"/>
  <c r="K100" i="15" s="1"/>
  <c r="G101" i="15"/>
  <c r="K101" i="15" s="1"/>
  <c r="G102" i="15"/>
  <c r="K102" i="15" s="1"/>
  <c r="G103" i="15"/>
  <c r="K103" i="15" s="1"/>
  <c r="G104" i="15"/>
  <c r="K104" i="15" s="1"/>
  <c r="G105" i="15"/>
  <c r="K105" i="15" s="1"/>
  <c r="G106" i="15"/>
  <c r="K106" i="15" s="1"/>
  <c r="G107" i="15"/>
  <c r="K107" i="15" s="1"/>
  <c r="G108" i="15"/>
  <c r="K108" i="15" s="1"/>
  <c r="G109" i="15"/>
  <c r="K109" i="15" s="1"/>
  <c r="G110" i="15"/>
  <c r="K110" i="15" s="1"/>
  <c r="G111" i="15"/>
  <c r="K111" i="15" s="1"/>
  <c r="G112" i="15"/>
  <c r="K112" i="15" s="1"/>
  <c r="G113" i="15"/>
  <c r="K113" i="15" s="1"/>
  <c r="G114" i="15"/>
  <c r="K114" i="15" s="1"/>
  <c r="G115" i="15"/>
  <c r="K115" i="15" s="1"/>
  <c r="G116" i="15"/>
  <c r="K116" i="15" s="1"/>
  <c r="G117" i="15"/>
  <c r="K117" i="15" s="1"/>
  <c r="G118" i="15"/>
  <c r="K118" i="15" s="1"/>
  <c r="G119" i="15"/>
  <c r="K119" i="15" s="1"/>
  <c r="G120" i="15"/>
  <c r="K120" i="15" s="1"/>
  <c r="G121" i="15"/>
  <c r="K121" i="15" s="1"/>
  <c r="G122" i="15"/>
  <c r="K122" i="15" s="1"/>
  <c r="G123" i="15"/>
  <c r="K123" i="15" s="1"/>
  <c r="G124" i="15"/>
  <c r="K124" i="15" s="1"/>
  <c r="G125" i="15"/>
  <c r="K125" i="15" s="1"/>
  <c r="G126" i="15"/>
  <c r="K126" i="15" s="1"/>
  <c r="G127" i="15"/>
  <c r="K127" i="15" s="1"/>
  <c r="G128" i="15"/>
  <c r="K128" i="15" s="1"/>
  <c r="G129" i="15"/>
  <c r="K129" i="15" s="1"/>
  <c r="G130" i="15"/>
  <c r="K130" i="15" s="1"/>
  <c r="G131" i="15"/>
  <c r="K131" i="15" s="1"/>
  <c r="G132" i="15"/>
  <c r="K132" i="15" s="1"/>
  <c r="G133" i="15"/>
  <c r="K133" i="15" s="1"/>
  <c r="G134" i="15"/>
  <c r="K134" i="15" s="1"/>
  <c r="G135" i="15"/>
  <c r="K135" i="15" s="1"/>
  <c r="G136" i="15"/>
  <c r="K136" i="15" s="1"/>
  <c r="G137" i="15"/>
  <c r="K137" i="15" s="1"/>
  <c r="G138" i="15"/>
  <c r="K138" i="15" s="1"/>
  <c r="G139" i="15"/>
  <c r="K139" i="15" s="1"/>
  <c r="G140" i="15"/>
  <c r="K140" i="15" s="1"/>
  <c r="G141" i="15"/>
  <c r="K141" i="15" s="1"/>
  <c r="G142" i="15"/>
  <c r="K142" i="15" s="1"/>
  <c r="G143" i="15"/>
  <c r="K143" i="15" s="1"/>
  <c r="G144" i="15"/>
  <c r="K144" i="15" s="1"/>
  <c r="G145" i="15"/>
  <c r="K145" i="15" s="1"/>
  <c r="G146" i="15"/>
  <c r="K146" i="15" s="1"/>
  <c r="G147" i="15"/>
  <c r="K147" i="15" s="1"/>
  <c r="G148" i="15"/>
  <c r="K148" i="15" s="1"/>
  <c r="G149" i="15"/>
  <c r="K149" i="15" s="1"/>
  <c r="G150" i="15"/>
  <c r="K150" i="15" s="1"/>
  <c r="G151" i="15"/>
  <c r="K151" i="15" s="1"/>
  <c r="G152" i="15"/>
  <c r="K152" i="15" s="1"/>
  <c r="G153" i="15"/>
  <c r="K153" i="15" s="1"/>
  <c r="G154" i="15"/>
  <c r="K154" i="15" s="1"/>
  <c r="G155" i="15"/>
  <c r="K155" i="15" s="1"/>
  <c r="G156" i="15"/>
  <c r="K156" i="15" s="1"/>
  <c r="G157" i="15"/>
  <c r="K157" i="15" s="1"/>
  <c r="G158" i="15"/>
  <c r="K158" i="15" s="1"/>
  <c r="G159" i="15"/>
  <c r="K159" i="15" s="1"/>
  <c r="G160" i="15"/>
  <c r="K160" i="15" s="1"/>
  <c r="G161" i="15"/>
  <c r="K161" i="15" s="1"/>
  <c r="G162" i="15"/>
  <c r="K162" i="15" s="1"/>
  <c r="G163" i="15"/>
  <c r="K163" i="15" s="1"/>
  <c r="G164" i="15"/>
  <c r="K164" i="15" s="1"/>
  <c r="G165" i="15"/>
  <c r="K165" i="15" s="1"/>
  <c r="G166" i="15"/>
  <c r="G4" i="15"/>
  <c r="G5" i="15"/>
  <c r="G6" i="15"/>
  <c r="G7" i="15"/>
  <c r="Z74" i="21" l="1"/>
  <c r="AJ74" i="21"/>
  <c r="AH106" i="21"/>
  <c r="AF106" i="21"/>
  <c r="AA148" i="21"/>
  <c r="AE128" i="21"/>
  <c r="AB148" i="21"/>
  <c r="U132" i="21"/>
  <c r="AL140" i="21"/>
  <c r="AF98" i="21"/>
  <c r="AM140" i="21"/>
  <c r="U20" i="21"/>
  <c r="AD99" i="21"/>
  <c r="AH99" i="21" s="1"/>
  <c r="Y124" i="21"/>
  <c r="AC124" i="21" s="1"/>
  <c r="X128" i="21"/>
  <c r="Y99" i="21"/>
  <c r="AA99" i="21" s="1"/>
  <c r="AI153" i="21"/>
  <c r="AL153" i="21" s="1"/>
  <c r="W128" i="21"/>
  <c r="T99" i="21"/>
  <c r="V99" i="21" s="1"/>
  <c r="Y47" i="21"/>
  <c r="AC47" i="21" s="1"/>
  <c r="Y70" i="21"/>
  <c r="AB70" i="21" s="1"/>
  <c r="AD153" i="21"/>
  <c r="AG153" i="21" s="1"/>
  <c r="AI70" i="21"/>
  <c r="AK70" i="21" s="1"/>
  <c r="Y68" i="21"/>
  <c r="AC68" i="21" s="1"/>
  <c r="AD20" i="21"/>
  <c r="AF20" i="21" s="1"/>
  <c r="U110" i="21"/>
  <c r="U51" i="21"/>
  <c r="AL124" i="21"/>
  <c r="AJ34" i="21"/>
  <c r="T106" i="21"/>
  <c r="X106" i="21" s="1"/>
  <c r="AA33" i="21"/>
  <c r="AE51" i="21"/>
  <c r="T31" i="21"/>
  <c r="X31" i="21" s="1"/>
  <c r="U118" i="21"/>
  <c r="V151" i="21"/>
  <c r="Y98" i="21"/>
  <c r="AC98" i="21" s="1"/>
  <c r="AG98" i="21"/>
  <c r="AI120" i="21"/>
  <c r="AM120" i="21" s="1"/>
  <c r="Y106" i="21"/>
  <c r="AB106" i="21" s="1"/>
  <c r="AE124" i="21"/>
  <c r="Y46" i="21"/>
  <c r="AA46" i="21" s="1"/>
  <c r="U54" i="21"/>
  <c r="AE38" i="21"/>
  <c r="AJ77" i="21"/>
  <c r="X34" i="21"/>
  <c r="AG137" i="21"/>
  <c r="V34" i="21"/>
  <c r="W33" i="21"/>
  <c r="AF100" i="21"/>
  <c r="AF137" i="21"/>
  <c r="AK128" i="21"/>
  <c r="AI100" i="21"/>
  <c r="AL100" i="21" s="1"/>
  <c r="V33" i="21"/>
  <c r="AG100" i="21"/>
  <c r="AD62" i="21"/>
  <c r="AH62" i="21" s="1"/>
  <c r="Y110" i="21"/>
  <c r="AC110" i="21" s="1"/>
  <c r="U140" i="21"/>
  <c r="AB33" i="21"/>
  <c r="Y120" i="21"/>
  <c r="AA120" i="21" s="1"/>
  <c r="U33" i="21"/>
  <c r="AJ128" i="21"/>
  <c r="AD31" i="21"/>
  <c r="AH31" i="21" s="1"/>
  <c r="V58" i="21"/>
  <c r="Z33" i="21"/>
  <c r="T38" i="21"/>
  <c r="T148" i="21"/>
  <c r="W148" i="21" s="1"/>
  <c r="AM128" i="21"/>
  <c r="Y160" i="21"/>
  <c r="AA160" i="21" s="1"/>
  <c r="AI159" i="21"/>
  <c r="AK159" i="21" s="1"/>
  <c r="T68" i="21"/>
  <c r="W68" i="21" s="1"/>
  <c r="AI106" i="21"/>
  <c r="AL106" i="21" s="1"/>
  <c r="Y20" i="21"/>
  <c r="AB20" i="21" s="1"/>
  <c r="AM124" i="21"/>
  <c r="AI31" i="21"/>
  <c r="AL31" i="21" s="1"/>
  <c r="AB27" i="21"/>
  <c r="U124" i="21"/>
  <c r="AC116" i="21"/>
  <c r="X112" i="21"/>
  <c r="V112" i="21"/>
  <c r="V136" i="21"/>
  <c r="W136" i="21"/>
  <c r="AG42" i="21"/>
  <c r="Y34" i="21"/>
  <c r="AB34" i="21" s="1"/>
  <c r="Y140" i="21"/>
  <c r="AA140" i="21" s="1"/>
  <c r="AH42" i="21"/>
  <c r="AL20" i="21"/>
  <c r="AF90" i="21"/>
  <c r="Y49" i="21"/>
  <c r="AB49" i="21" s="1"/>
  <c r="Y100" i="21"/>
  <c r="AB100" i="21" s="1"/>
  <c r="AJ42" i="21"/>
  <c r="W120" i="21"/>
  <c r="X93" i="21"/>
  <c r="AM20" i="21"/>
  <c r="W151" i="21"/>
  <c r="AK47" i="21"/>
  <c r="AA108" i="21"/>
  <c r="T61" i="21"/>
  <c r="W61" i="21" s="1"/>
  <c r="AD148" i="21"/>
  <c r="AH148" i="21" s="1"/>
  <c r="X120" i="21"/>
  <c r="V93" i="21"/>
  <c r="AA63" i="21"/>
  <c r="AL47" i="21"/>
  <c r="T98" i="21"/>
  <c r="W98" i="21" s="1"/>
  <c r="AE110" i="21"/>
  <c r="AG95" i="21"/>
  <c r="AJ160" i="21"/>
  <c r="AB63" i="21"/>
  <c r="AI39" i="21"/>
  <c r="AM39" i="21" s="1"/>
  <c r="Y114" i="21"/>
  <c r="AB114" i="21" s="1"/>
  <c r="X163" i="21"/>
  <c r="AD160" i="21"/>
  <c r="AH160" i="21" s="1"/>
  <c r="V163" i="21"/>
  <c r="AI98" i="21"/>
  <c r="AL98" i="21" s="1"/>
  <c r="AE140" i="21"/>
  <c r="AD140" i="21"/>
  <c r="AE120" i="21"/>
  <c r="AJ155" i="21"/>
  <c r="AI122" i="21"/>
  <c r="AL122" i="21" s="1"/>
  <c r="AA116" i="21"/>
  <c r="AD46" i="21"/>
  <c r="AG46" i="21" s="1"/>
  <c r="T39" i="21"/>
  <c r="V39" i="21" s="1"/>
  <c r="AE49" i="21"/>
  <c r="T47" i="21"/>
  <c r="X47" i="21" s="1"/>
  <c r="AC27" i="21"/>
  <c r="AD33" i="21"/>
  <c r="AH33" i="21" s="1"/>
  <c r="AD161" i="21"/>
  <c r="AH161" i="21" s="1"/>
  <c r="X155" i="21"/>
  <c r="U49" i="21"/>
  <c r="U114" i="21"/>
  <c r="AG159" i="21"/>
  <c r="T27" i="21"/>
  <c r="V27" i="21" s="1"/>
  <c r="AJ137" i="21"/>
  <c r="AA96" i="21"/>
  <c r="AD27" i="21"/>
  <c r="AH27" i="21" s="1"/>
  <c r="AE132" i="21"/>
  <c r="AH61" i="21"/>
  <c r="Y145" i="21"/>
  <c r="AB145" i="21" s="1"/>
  <c r="Y136" i="21"/>
  <c r="AA136" i="21" s="1"/>
  <c r="AL68" i="21"/>
  <c r="AK68" i="21"/>
  <c r="AL49" i="21"/>
  <c r="AM49" i="21"/>
  <c r="U161" i="21"/>
  <c r="AK49" i="21"/>
  <c r="AF61" i="21"/>
  <c r="Y132" i="21"/>
  <c r="AA132" i="21" s="1"/>
  <c r="Y161" i="21"/>
  <c r="AB161" i="21" s="1"/>
  <c r="AE118" i="21"/>
  <c r="AD47" i="21"/>
  <c r="AH47" i="21" s="1"/>
  <c r="X58" i="21"/>
  <c r="AL156" i="21"/>
  <c r="Z54" i="21"/>
  <c r="X100" i="21"/>
  <c r="U77" i="21"/>
  <c r="Y77" i="21"/>
  <c r="AA77" i="21" s="1"/>
  <c r="Y151" i="21"/>
  <c r="AA151" i="21" s="1"/>
  <c r="AJ78" i="21"/>
  <c r="AK69" i="21"/>
  <c r="AD70" i="21"/>
  <c r="AG70" i="21" s="1"/>
  <c r="AM69" i="21"/>
  <c r="U35" i="21"/>
  <c r="T35" i="21"/>
  <c r="Z62" i="21"/>
  <c r="U100" i="21"/>
  <c r="V100" i="21"/>
  <c r="Y38" i="21"/>
  <c r="AJ148" i="21"/>
  <c r="AI148" i="21"/>
  <c r="AH95" i="21"/>
  <c r="AI114" i="21"/>
  <c r="AL114" i="21" s="1"/>
  <c r="AI163" i="21"/>
  <c r="AL163" i="21" s="1"/>
  <c r="AC108" i="21"/>
  <c r="AJ61" i="21"/>
  <c r="T69" i="21"/>
  <c r="W69" i="21" s="1"/>
  <c r="AE151" i="21"/>
  <c r="U62" i="21"/>
  <c r="Y35" i="21"/>
  <c r="AB35" i="21" s="1"/>
  <c r="AK61" i="21"/>
  <c r="Y137" i="21"/>
  <c r="AC137" i="21" s="1"/>
  <c r="AI85" i="21"/>
  <c r="AL85" i="21" s="1"/>
  <c r="AE54" i="21"/>
  <c r="AE155" i="21"/>
  <c r="AE35" i="21"/>
  <c r="AD35" i="21"/>
  <c r="AM61" i="21"/>
  <c r="T137" i="21"/>
  <c r="X137" i="21" s="1"/>
  <c r="U85" i="21"/>
  <c r="Z61" i="21"/>
  <c r="Y61" i="21"/>
  <c r="AI112" i="21"/>
  <c r="AK112" i="21" s="1"/>
  <c r="AD39" i="21"/>
  <c r="AH39" i="21" s="1"/>
  <c r="AF77" i="21"/>
  <c r="AI118" i="21"/>
  <c r="AM118" i="21" s="1"/>
  <c r="Z128" i="21"/>
  <c r="Y128" i="21"/>
  <c r="AG77" i="21"/>
  <c r="AJ69" i="21"/>
  <c r="AI27" i="21"/>
  <c r="AM27" i="21" s="1"/>
  <c r="V155" i="21"/>
  <c r="AA23" i="21"/>
  <c r="AI151" i="21"/>
  <c r="AM151" i="21" s="1"/>
  <c r="AM78" i="21"/>
  <c r="AF50" i="21"/>
  <c r="Z85" i="21"/>
  <c r="AB23" i="21"/>
  <c r="AE34" i="21"/>
  <c r="AG34" i="21"/>
  <c r="AL78" i="21"/>
  <c r="AG50" i="21"/>
  <c r="AJ136" i="21"/>
  <c r="AD68" i="21"/>
  <c r="AE68" i="21"/>
  <c r="AH34" i="21"/>
  <c r="AH155" i="21"/>
  <c r="AF155" i="21"/>
  <c r="AG155" i="21"/>
  <c r="Z155" i="21"/>
  <c r="Y155" i="21"/>
  <c r="T159" i="21"/>
  <c r="X159" i="21" s="1"/>
  <c r="AG90" i="21"/>
  <c r="AD136" i="21"/>
  <c r="AF136" i="21" s="1"/>
  <c r="T145" i="21"/>
  <c r="U145" i="21"/>
  <c r="AF159" i="21"/>
  <c r="Y163" i="21"/>
  <c r="Z163" i="21"/>
  <c r="AD163" i="21"/>
  <c r="AE163" i="21"/>
  <c r="AE112" i="21"/>
  <c r="AK156" i="21"/>
  <c r="Z159" i="21"/>
  <c r="Y159" i="21"/>
  <c r="AB96" i="21"/>
  <c r="Y78" i="21"/>
  <c r="Z78" i="21"/>
  <c r="AF85" i="21"/>
  <c r="AK90" i="21"/>
  <c r="T78" i="21"/>
  <c r="AG85" i="21"/>
  <c r="AL90" i="21"/>
  <c r="AA39" i="21"/>
  <c r="Z112" i="21"/>
  <c r="Y112" i="21"/>
  <c r="AC101" i="21"/>
  <c r="AB101" i="21"/>
  <c r="AA101" i="21"/>
  <c r="Z69" i="21"/>
  <c r="Y69" i="21"/>
  <c r="AB39" i="21"/>
  <c r="AF127" i="21"/>
  <c r="AG127" i="21"/>
  <c r="AE19" i="21"/>
  <c r="AD19" i="21"/>
  <c r="AF54" i="21"/>
  <c r="AH54" i="21"/>
  <c r="AG54" i="21"/>
  <c r="AI19" i="21"/>
  <c r="AJ19" i="21"/>
  <c r="AG151" i="21"/>
  <c r="AF151" i="21"/>
  <c r="AH151" i="21"/>
  <c r="AB54" i="21"/>
  <c r="AC54" i="21"/>
  <c r="AA54" i="21"/>
  <c r="Z19" i="21"/>
  <c r="Y19" i="21"/>
  <c r="AL50" i="21"/>
  <c r="AM50" i="21"/>
  <c r="AK50" i="21"/>
  <c r="AH49" i="21"/>
  <c r="AG49" i="21"/>
  <c r="AF49" i="21"/>
  <c r="AG23" i="21"/>
  <c r="AF23" i="21"/>
  <c r="AH23" i="21"/>
  <c r="T19" i="21"/>
  <c r="U19" i="21"/>
  <c r="AK42" i="21"/>
  <c r="AM42" i="21"/>
  <c r="AL42" i="21"/>
  <c r="AM136" i="21"/>
  <c r="AL136" i="21"/>
  <c r="AK136" i="21"/>
  <c r="AF104" i="21"/>
  <c r="AG104" i="21"/>
  <c r="AH104" i="21"/>
  <c r="AJ165" i="21"/>
  <c r="AI165" i="21"/>
  <c r="AH128" i="21"/>
  <c r="AF128" i="21"/>
  <c r="AG128" i="21"/>
  <c r="AH72" i="21"/>
  <c r="AG72" i="21"/>
  <c r="AF72" i="21"/>
  <c r="AI73" i="21"/>
  <c r="AJ73" i="21"/>
  <c r="AI81" i="21"/>
  <c r="AJ81" i="21"/>
  <c r="AE91" i="21"/>
  <c r="AD91" i="21"/>
  <c r="X152" i="21"/>
  <c r="W152" i="21"/>
  <c r="V152" i="21"/>
  <c r="AM158" i="21"/>
  <c r="AL158" i="21"/>
  <c r="AK158" i="21"/>
  <c r="T24" i="21"/>
  <c r="U24" i="21"/>
  <c r="W50" i="21"/>
  <c r="V50" i="21"/>
  <c r="X50" i="21"/>
  <c r="AD88" i="21"/>
  <c r="AE88" i="21"/>
  <c r="AI76" i="21"/>
  <c r="AJ76" i="21"/>
  <c r="AH131" i="21"/>
  <c r="AG131" i="21"/>
  <c r="AF131" i="21"/>
  <c r="AG158" i="21"/>
  <c r="AF158" i="21"/>
  <c r="AH158" i="21"/>
  <c r="T22" i="21"/>
  <c r="U22" i="21"/>
  <c r="T67" i="21"/>
  <c r="U67" i="21"/>
  <c r="W65" i="21"/>
  <c r="V65" i="21"/>
  <c r="X65" i="21"/>
  <c r="AE109" i="21"/>
  <c r="AD109" i="21"/>
  <c r="AL147" i="21"/>
  <c r="AK147" i="21"/>
  <c r="AM147" i="21"/>
  <c r="Z146" i="21"/>
  <c r="Y146" i="21"/>
  <c r="AH32" i="21"/>
  <c r="AG32" i="21"/>
  <c r="AF32" i="21"/>
  <c r="Y48" i="21"/>
  <c r="Z48" i="21"/>
  <c r="AM121" i="21"/>
  <c r="AL121" i="21"/>
  <c r="AK121" i="21"/>
  <c r="AE129" i="21"/>
  <c r="AD129" i="21"/>
  <c r="X122" i="21"/>
  <c r="W122" i="21"/>
  <c r="V122" i="21"/>
  <c r="Z133" i="21"/>
  <c r="Y133" i="21"/>
  <c r="AL143" i="21"/>
  <c r="AM143" i="21"/>
  <c r="AK143" i="21"/>
  <c r="AI125" i="21"/>
  <c r="AJ125" i="21"/>
  <c r="U115" i="21"/>
  <c r="T115" i="21"/>
  <c r="AB153" i="21"/>
  <c r="AA153" i="21"/>
  <c r="AC153" i="21"/>
  <c r="X139" i="21"/>
  <c r="W139" i="21"/>
  <c r="V139" i="21"/>
  <c r="T57" i="21"/>
  <c r="U57" i="21"/>
  <c r="AC59" i="21"/>
  <c r="AB59" i="21"/>
  <c r="AA59" i="21"/>
  <c r="W85" i="21"/>
  <c r="X85" i="21"/>
  <c r="V85" i="21"/>
  <c r="U123" i="21"/>
  <c r="T123" i="21"/>
  <c r="AM139" i="21"/>
  <c r="AL139" i="21"/>
  <c r="AK139" i="21"/>
  <c r="AH124" i="21"/>
  <c r="AG124" i="21"/>
  <c r="AF124" i="21"/>
  <c r="AM161" i="21"/>
  <c r="AL161" i="21"/>
  <c r="AK161" i="21"/>
  <c r="AM150" i="21"/>
  <c r="AL150" i="21"/>
  <c r="AK150" i="21"/>
  <c r="Z117" i="21"/>
  <c r="Y117" i="21"/>
  <c r="AC29" i="21"/>
  <c r="AB29" i="21"/>
  <c r="AA29" i="21"/>
  <c r="AH55" i="21"/>
  <c r="AF55" i="21"/>
  <c r="AG55" i="21"/>
  <c r="AH139" i="21"/>
  <c r="AG139" i="21"/>
  <c r="AF139" i="21"/>
  <c r="W92" i="21"/>
  <c r="V92" i="21"/>
  <c r="X92" i="21"/>
  <c r="AC135" i="21"/>
  <c r="AB135" i="21"/>
  <c r="AA135" i="21"/>
  <c r="X59" i="21"/>
  <c r="V59" i="21"/>
  <c r="W59" i="21"/>
  <c r="AJ26" i="21"/>
  <c r="AI26" i="21"/>
  <c r="V55" i="21"/>
  <c r="X55" i="21"/>
  <c r="W55" i="21"/>
  <c r="V54" i="21"/>
  <c r="X54" i="21"/>
  <c r="W54" i="21"/>
  <c r="X72" i="21"/>
  <c r="W72" i="21"/>
  <c r="V72" i="21"/>
  <c r="Y97" i="21"/>
  <c r="Z97" i="21"/>
  <c r="AH38" i="21"/>
  <c r="AG38" i="21"/>
  <c r="AF38" i="21"/>
  <c r="T79" i="21"/>
  <c r="U79" i="21"/>
  <c r="AJ157" i="21"/>
  <c r="AI157" i="21"/>
  <c r="Y94" i="21"/>
  <c r="Z94" i="21"/>
  <c r="AG20" i="21"/>
  <c r="AH51" i="21"/>
  <c r="AF51" i="21"/>
  <c r="AG51" i="21"/>
  <c r="AH103" i="21"/>
  <c r="AG103" i="21"/>
  <c r="AF103" i="21"/>
  <c r="X83" i="21"/>
  <c r="W83" i="21"/>
  <c r="V83" i="21"/>
  <c r="W42" i="21"/>
  <c r="V42" i="21"/>
  <c r="X42" i="21"/>
  <c r="U73" i="21"/>
  <c r="T73" i="21"/>
  <c r="AD81" i="21"/>
  <c r="AE81" i="21"/>
  <c r="X153" i="21"/>
  <c r="W153" i="21"/>
  <c r="V153" i="21"/>
  <c r="X154" i="21"/>
  <c r="W154" i="21"/>
  <c r="V154" i="21"/>
  <c r="AC83" i="21"/>
  <c r="AB83" i="21"/>
  <c r="AA83" i="21"/>
  <c r="AG29" i="21"/>
  <c r="AH29" i="21"/>
  <c r="AF29" i="21"/>
  <c r="V89" i="21"/>
  <c r="X89" i="21"/>
  <c r="W89" i="21"/>
  <c r="AK23" i="21"/>
  <c r="AM23" i="21"/>
  <c r="AL23" i="21"/>
  <c r="AM32" i="21"/>
  <c r="AL32" i="21"/>
  <c r="AK32" i="21"/>
  <c r="AK40" i="21"/>
  <c r="AM40" i="21"/>
  <c r="AL40" i="21"/>
  <c r="AD67" i="21"/>
  <c r="AE67" i="21"/>
  <c r="Y84" i="21"/>
  <c r="Z84" i="21"/>
  <c r="AI109" i="21"/>
  <c r="AJ109" i="21"/>
  <c r="AC122" i="21"/>
  <c r="AB122" i="21"/>
  <c r="AA122" i="21"/>
  <c r="AC139" i="21"/>
  <c r="AB139" i="21"/>
  <c r="AA139" i="21"/>
  <c r="AE146" i="21"/>
  <c r="AD146" i="21"/>
  <c r="X162" i="21"/>
  <c r="W162" i="21"/>
  <c r="V162" i="21"/>
  <c r="AE48" i="21"/>
  <c r="AD48" i="21"/>
  <c r="Y64" i="21"/>
  <c r="Z64" i="21"/>
  <c r="U86" i="21"/>
  <c r="T86" i="21"/>
  <c r="AJ129" i="21"/>
  <c r="AI129" i="21"/>
  <c r="AE133" i="21"/>
  <c r="AD133" i="21"/>
  <c r="U125" i="21"/>
  <c r="T125" i="21"/>
  <c r="Y115" i="21"/>
  <c r="Z115" i="21"/>
  <c r="AH37" i="21"/>
  <c r="AG37" i="21"/>
  <c r="AF37" i="21"/>
  <c r="K4" i="21"/>
  <c r="AE57" i="21"/>
  <c r="AD57" i="21"/>
  <c r="Y123" i="21"/>
  <c r="Z123" i="21"/>
  <c r="AH132" i="21"/>
  <c r="AG132" i="21"/>
  <c r="AF132" i="21"/>
  <c r="Y102" i="21"/>
  <c r="Z102" i="21"/>
  <c r="Y53" i="21"/>
  <c r="Z53" i="21"/>
  <c r="AE117" i="21"/>
  <c r="AD117" i="21"/>
  <c r="AC25" i="21"/>
  <c r="AB25" i="21"/>
  <c r="AA25" i="21"/>
  <c r="Z56" i="21"/>
  <c r="Y56" i="21"/>
  <c r="U111" i="21"/>
  <c r="T111" i="21"/>
  <c r="X140" i="21"/>
  <c r="W140" i="21"/>
  <c r="V140" i="21"/>
  <c r="AC103" i="21"/>
  <c r="AB103" i="21"/>
  <c r="AA103" i="21"/>
  <c r="Z26" i="21"/>
  <c r="Y26" i="21"/>
  <c r="AJ97" i="21"/>
  <c r="AI97" i="21"/>
  <c r="X160" i="21"/>
  <c r="W160" i="21"/>
  <c r="V160" i="21"/>
  <c r="AC66" i="21"/>
  <c r="AA66" i="21"/>
  <c r="AB66" i="21"/>
  <c r="AJ79" i="21"/>
  <c r="AI79" i="21"/>
  <c r="T84" i="21"/>
  <c r="U84" i="21"/>
  <c r="W121" i="21"/>
  <c r="V121" i="21"/>
  <c r="X121" i="21"/>
  <c r="AI48" i="21"/>
  <c r="AJ48" i="21"/>
  <c r="AK127" i="21"/>
  <c r="AM127" i="21"/>
  <c r="AL127" i="21"/>
  <c r="AE115" i="21"/>
  <c r="AD115" i="21"/>
  <c r="AG74" i="21"/>
  <c r="AH74" i="21"/>
  <c r="AF74" i="21"/>
  <c r="W82" i="21"/>
  <c r="V82" i="21"/>
  <c r="X82" i="21"/>
  <c r="AE123" i="21"/>
  <c r="AD123" i="21"/>
  <c r="AC127" i="21"/>
  <c r="AA127" i="21"/>
  <c r="AB127" i="21"/>
  <c r="AD102" i="21"/>
  <c r="AE102" i="21"/>
  <c r="AI117" i="21"/>
  <c r="AJ117" i="21"/>
  <c r="AD56" i="21"/>
  <c r="AE56" i="21"/>
  <c r="AE111" i="21"/>
  <c r="AD111" i="21"/>
  <c r="AH152" i="21"/>
  <c r="AG152" i="21"/>
  <c r="AF152" i="21"/>
  <c r="AD26" i="21"/>
  <c r="AE26" i="21"/>
  <c r="AG59" i="21"/>
  <c r="AF59" i="21"/>
  <c r="AH59" i="21"/>
  <c r="AB87" i="21"/>
  <c r="AA87" i="21"/>
  <c r="AC87" i="21"/>
  <c r="W60" i="21"/>
  <c r="X60" i="21"/>
  <c r="V60" i="21"/>
  <c r="AB62" i="21"/>
  <c r="AA62" i="21"/>
  <c r="AC62" i="21"/>
  <c r="AM75" i="21"/>
  <c r="AK75" i="21"/>
  <c r="AL75" i="21"/>
  <c r="AH110" i="21"/>
  <c r="AF110" i="21"/>
  <c r="AG110" i="21"/>
  <c r="U165" i="21"/>
  <c r="T165" i="21"/>
  <c r="AJ149" i="21"/>
  <c r="AI149" i="21"/>
  <c r="AE21" i="21"/>
  <c r="AD21" i="21"/>
  <c r="AL41" i="21"/>
  <c r="AK41" i="21"/>
  <c r="AM41" i="21"/>
  <c r="W47" i="21"/>
  <c r="AB74" i="21"/>
  <c r="AA74" i="21"/>
  <c r="AC74" i="21"/>
  <c r="AC58" i="21"/>
  <c r="AA58" i="21"/>
  <c r="AB58" i="21"/>
  <c r="AH116" i="21"/>
  <c r="AG116" i="21"/>
  <c r="AF116" i="21"/>
  <c r="V51" i="21"/>
  <c r="X51" i="21"/>
  <c r="W51" i="21"/>
  <c r="W156" i="21"/>
  <c r="V156" i="21"/>
  <c r="X156" i="21"/>
  <c r="V41" i="21"/>
  <c r="X41" i="21"/>
  <c r="W41" i="21"/>
  <c r="U52" i="21"/>
  <c r="T52" i="21"/>
  <c r="AM60" i="21"/>
  <c r="AK60" i="21"/>
  <c r="AL60" i="21"/>
  <c r="AC71" i="21"/>
  <c r="AB71" i="21"/>
  <c r="AA71" i="21"/>
  <c r="AD84" i="21"/>
  <c r="AE84" i="21"/>
  <c r="Z109" i="21"/>
  <c r="Y109" i="21"/>
  <c r="X131" i="21"/>
  <c r="V131" i="21"/>
  <c r="W131" i="21"/>
  <c r="U157" i="21"/>
  <c r="T157" i="21"/>
  <c r="AM37" i="21"/>
  <c r="AL37" i="21"/>
  <c r="AK37" i="21"/>
  <c r="AH41" i="21"/>
  <c r="AG41" i="21"/>
  <c r="AF41" i="21"/>
  <c r="AG40" i="21"/>
  <c r="AF40" i="21"/>
  <c r="AH40" i="21"/>
  <c r="AI64" i="21"/>
  <c r="AJ64" i="21"/>
  <c r="AM65" i="21"/>
  <c r="AL65" i="21"/>
  <c r="AK65" i="21"/>
  <c r="AF75" i="21"/>
  <c r="AH75" i="21"/>
  <c r="AG75" i="21"/>
  <c r="AD86" i="21"/>
  <c r="AE86" i="21"/>
  <c r="Y129" i="21"/>
  <c r="Z129" i="21"/>
  <c r="AH154" i="21"/>
  <c r="AG154" i="21"/>
  <c r="AF154" i="21"/>
  <c r="AE144" i="21"/>
  <c r="AD144" i="21"/>
  <c r="Z125" i="21"/>
  <c r="Y125" i="21"/>
  <c r="AJ115" i="21"/>
  <c r="AI115" i="21"/>
  <c r="AC156" i="21"/>
  <c r="AB156" i="21"/>
  <c r="AA156" i="21"/>
  <c r="AM132" i="21"/>
  <c r="AL132" i="21"/>
  <c r="AK132" i="21"/>
  <c r="AJ36" i="21"/>
  <c r="AI36" i="21"/>
  <c r="Z57" i="21"/>
  <c r="Y57" i="21"/>
  <c r="AC75" i="21"/>
  <c r="AA75" i="21"/>
  <c r="AB75" i="21"/>
  <c r="AJ94" i="21"/>
  <c r="AI94" i="21"/>
  <c r="AJ123" i="21"/>
  <c r="AI123" i="21"/>
  <c r="AG142" i="21"/>
  <c r="AH142" i="21"/>
  <c r="AF142" i="21"/>
  <c r="AK162" i="21"/>
  <c r="AM162" i="21"/>
  <c r="AL162" i="21"/>
  <c r="U102" i="21"/>
  <c r="T102" i="21"/>
  <c r="U53" i="21"/>
  <c r="T53" i="21"/>
  <c r="X130" i="21"/>
  <c r="W130" i="21"/>
  <c r="V130" i="21"/>
  <c r="X30" i="21"/>
  <c r="W30" i="21"/>
  <c r="V30" i="21"/>
  <c r="AI56" i="21"/>
  <c r="AJ56" i="21"/>
  <c r="AM82" i="21"/>
  <c r="AL82" i="21"/>
  <c r="AK82" i="21"/>
  <c r="Y111" i="21"/>
  <c r="Z111" i="21"/>
  <c r="AA152" i="21"/>
  <c r="AC152" i="21"/>
  <c r="AB152" i="21"/>
  <c r="T26" i="21"/>
  <c r="U26" i="21"/>
  <c r="W46" i="21"/>
  <c r="V46" i="21"/>
  <c r="X46" i="21"/>
  <c r="AJ43" i="21"/>
  <c r="AI43" i="21"/>
  <c r="AM103" i="21"/>
  <c r="AL103" i="21"/>
  <c r="AK103" i="21"/>
  <c r="W103" i="21"/>
  <c r="X103" i="21"/>
  <c r="V103" i="21"/>
  <c r="AB89" i="21"/>
  <c r="AC89" i="21"/>
  <c r="AA89" i="21"/>
  <c r="U109" i="21"/>
  <c r="T109" i="21"/>
  <c r="V25" i="21"/>
  <c r="X25" i="21"/>
  <c r="W25" i="21"/>
  <c r="AB82" i="21"/>
  <c r="AC82" i="21"/>
  <c r="AA82" i="21"/>
  <c r="AK80" i="21"/>
  <c r="AM80" i="21"/>
  <c r="AL80" i="21"/>
  <c r="AJ57" i="21"/>
  <c r="AI57" i="21"/>
  <c r="AB126" i="21"/>
  <c r="AC126" i="21"/>
  <c r="AA126" i="21"/>
  <c r="AH134" i="21"/>
  <c r="AG134" i="21"/>
  <c r="AF134" i="21"/>
  <c r="AI53" i="21"/>
  <c r="AJ53" i="21"/>
  <c r="AL59" i="21"/>
  <c r="AM59" i="21"/>
  <c r="AK59" i="21"/>
  <c r="AB141" i="21"/>
  <c r="AC141" i="21"/>
  <c r="AA141" i="21"/>
  <c r="AH80" i="21"/>
  <c r="AG80" i="21"/>
  <c r="AF80" i="21"/>
  <c r="AL89" i="21"/>
  <c r="AM89" i="21"/>
  <c r="AK89" i="21"/>
  <c r="AM87" i="21"/>
  <c r="AL87" i="21"/>
  <c r="AK87" i="21"/>
  <c r="Z165" i="21"/>
  <c r="Y165" i="21"/>
  <c r="U149" i="21"/>
  <c r="T149" i="21"/>
  <c r="T18" i="21"/>
  <c r="U18" i="21"/>
  <c r="AJ21" i="21"/>
  <c r="AI21" i="21"/>
  <c r="AB51" i="21"/>
  <c r="AA51" i="21"/>
  <c r="AC51" i="21"/>
  <c r="W63" i="21"/>
  <c r="V63" i="21"/>
  <c r="X63" i="21"/>
  <c r="W70" i="21"/>
  <c r="V70" i="21"/>
  <c r="X70" i="21"/>
  <c r="AM104" i="21"/>
  <c r="AL104" i="21"/>
  <c r="AK104" i="21"/>
  <c r="X110" i="21"/>
  <c r="V110" i="21"/>
  <c r="W110" i="21"/>
  <c r="AC121" i="21"/>
  <c r="AB121" i="21"/>
  <c r="AA121" i="21"/>
  <c r="X96" i="21"/>
  <c r="V96" i="21"/>
  <c r="W96" i="21"/>
  <c r="AE52" i="21"/>
  <c r="AD52" i="21"/>
  <c r="AI84" i="21"/>
  <c r="AJ84" i="21"/>
  <c r="AL126" i="21"/>
  <c r="AM126" i="21"/>
  <c r="AK126" i="21"/>
  <c r="Z157" i="21"/>
  <c r="Y157" i="21"/>
  <c r="AC158" i="21"/>
  <c r="AB158" i="21"/>
  <c r="AA158" i="21"/>
  <c r="V141" i="21"/>
  <c r="X141" i="21"/>
  <c r="W141" i="21"/>
  <c r="AM66" i="21"/>
  <c r="AK66" i="21"/>
  <c r="AL66" i="21"/>
  <c r="Z28" i="21"/>
  <c r="Y28" i="21"/>
  <c r="U64" i="21"/>
  <c r="T64" i="21"/>
  <c r="AJ86" i="21"/>
  <c r="AI86" i="21"/>
  <c r="AK134" i="21"/>
  <c r="AM134" i="21"/>
  <c r="AL134" i="21"/>
  <c r="V135" i="21"/>
  <c r="X135" i="21"/>
  <c r="W135" i="21"/>
  <c r="AI144" i="21"/>
  <c r="AJ144" i="21"/>
  <c r="AB118" i="21"/>
  <c r="AA118" i="21"/>
  <c r="AC118" i="21"/>
  <c r="AM30" i="21"/>
  <c r="AL30" i="21"/>
  <c r="AK30" i="21"/>
  <c r="AM72" i="21"/>
  <c r="AL72" i="21"/>
  <c r="AK72" i="21"/>
  <c r="AC30" i="21"/>
  <c r="AA30" i="21"/>
  <c r="AB30" i="21"/>
  <c r="U36" i="21"/>
  <c r="T36" i="21"/>
  <c r="K14" i="21"/>
  <c r="AB32" i="21"/>
  <c r="AA32" i="21"/>
  <c r="AC32" i="21"/>
  <c r="AF45" i="21"/>
  <c r="AH45" i="21"/>
  <c r="AG45" i="21"/>
  <c r="T105" i="21"/>
  <c r="U105" i="21"/>
  <c r="AD94" i="21"/>
  <c r="AE94" i="21"/>
  <c r="U107" i="21"/>
  <c r="T107" i="21"/>
  <c r="AM130" i="21"/>
  <c r="AK130" i="21"/>
  <c r="AL130" i="21"/>
  <c r="AL135" i="21"/>
  <c r="AK135" i="21"/>
  <c r="AM135" i="21"/>
  <c r="AM145" i="21"/>
  <c r="AL145" i="21"/>
  <c r="AK145" i="21"/>
  <c r="AJ102" i="21"/>
  <c r="AI102" i="21"/>
  <c r="AH162" i="21"/>
  <c r="AG162" i="21"/>
  <c r="AF162" i="21"/>
  <c r="AE53" i="21"/>
  <c r="AD53" i="21"/>
  <c r="U56" i="21"/>
  <c r="T56" i="21"/>
  <c r="AJ111" i="21"/>
  <c r="AI111" i="21"/>
  <c r="AC164" i="21"/>
  <c r="AB164" i="21"/>
  <c r="AA164" i="21"/>
  <c r="AE113" i="21"/>
  <c r="AD113" i="21"/>
  <c r="X37" i="21"/>
  <c r="W37" i="21"/>
  <c r="V37" i="21"/>
  <c r="W29" i="21"/>
  <c r="V29" i="21"/>
  <c r="X29" i="21"/>
  <c r="AL34" i="21"/>
  <c r="AK34" i="21"/>
  <c r="AM34" i="21"/>
  <c r="Y43" i="21"/>
  <c r="Z43" i="21"/>
  <c r="X116" i="21"/>
  <c r="W116" i="21"/>
  <c r="V116" i="21"/>
  <c r="AL131" i="21"/>
  <c r="AK131" i="21"/>
  <c r="AM131" i="21"/>
  <c r="AD64" i="21"/>
  <c r="AE64" i="21"/>
  <c r="AA31" i="21"/>
  <c r="AC31" i="21"/>
  <c r="AB31" i="21"/>
  <c r="AB47" i="21"/>
  <c r="AA47" i="21"/>
  <c r="AC44" i="21"/>
  <c r="AB44" i="21"/>
  <c r="AA44" i="21"/>
  <c r="AF58" i="21"/>
  <c r="AH58" i="21"/>
  <c r="AG58" i="21"/>
  <c r="Y91" i="21"/>
  <c r="Z91" i="21"/>
  <c r="AH108" i="21"/>
  <c r="AG108" i="21"/>
  <c r="AF108" i="21"/>
  <c r="AE165" i="21"/>
  <c r="AD165" i="21"/>
  <c r="Z149" i="21"/>
  <c r="Y149" i="21"/>
  <c r="Y18" i="21"/>
  <c r="Z18" i="21"/>
  <c r="Y21" i="21"/>
  <c r="Z21" i="21"/>
  <c r="Z24" i="21"/>
  <c r="Y24" i="21"/>
  <c r="X40" i="21"/>
  <c r="W40" i="21"/>
  <c r="V40" i="21"/>
  <c r="X71" i="21"/>
  <c r="W71" i="21"/>
  <c r="V71" i="21"/>
  <c r="AJ88" i="21"/>
  <c r="AI88" i="21"/>
  <c r="Y76" i="21"/>
  <c r="Z76" i="21"/>
  <c r="AL110" i="21"/>
  <c r="AM110" i="21"/>
  <c r="AK110" i="21"/>
  <c r="Z22" i="21"/>
  <c r="Y22" i="21"/>
  <c r="AJ52" i="21"/>
  <c r="AI52" i="21"/>
  <c r="AH63" i="21"/>
  <c r="AG63" i="21"/>
  <c r="AF63" i="21"/>
  <c r="AC104" i="21"/>
  <c r="AB104" i="21"/>
  <c r="AA104" i="21"/>
  <c r="AL99" i="21"/>
  <c r="AM99" i="21"/>
  <c r="AK99" i="21"/>
  <c r="AK154" i="21"/>
  <c r="AM154" i="21"/>
  <c r="AL154" i="21"/>
  <c r="AE157" i="21"/>
  <c r="AD157" i="21"/>
  <c r="X75" i="21"/>
  <c r="W75" i="21"/>
  <c r="V75" i="21"/>
  <c r="AJ28" i="21"/>
  <c r="AI28" i="21"/>
  <c r="AB60" i="21"/>
  <c r="AA60" i="21"/>
  <c r="AC60" i="21"/>
  <c r="X104" i="21"/>
  <c r="V104" i="21"/>
  <c r="W104" i="21"/>
  <c r="AG126" i="21"/>
  <c r="AF126" i="21"/>
  <c r="AH126" i="21"/>
  <c r="Z144" i="21"/>
  <c r="Y144" i="21"/>
  <c r="Z36" i="21"/>
  <c r="Y36" i="21"/>
  <c r="AK92" i="21"/>
  <c r="AM92" i="21"/>
  <c r="AL92" i="21"/>
  <c r="Y105" i="21"/>
  <c r="Z105" i="21"/>
  <c r="T94" i="21"/>
  <c r="U94" i="21"/>
  <c r="Y107" i="21"/>
  <c r="Z107" i="21"/>
  <c r="AG150" i="21"/>
  <c r="AF150" i="21"/>
  <c r="AH150" i="21"/>
  <c r="AA37" i="21"/>
  <c r="AB37" i="21"/>
  <c r="AC37" i="21"/>
  <c r="X45" i="21"/>
  <c r="V45" i="21"/>
  <c r="W45" i="21"/>
  <c r="AK101" i="21"/>
  <c r="AM101" i="21"/>
  <c r="AL101" i="21"/>
  <c r="X126" i="21"/>
  <c r="W126" i="21"/>
  <c r="V126" i="21"/>
  <c r="AH135" i="21"/>
  <c r="AG135" i="21"/>
  <c r="AF135" i="21"/>
  <c r="W87" i="21"/>
  <c r="X87" i="21"/>
  <c r="V87" i="21"/>
  <c r="AI113" i="21"/>
  <c r="AJ113" i="21"/>
  <c r="W164" i="21"/>
  <c r="V164" i="21"/>
  <c r="X164" i="21"/>
  <c r="AF66" i="21"/>
  <c r="AH66" i="21"/>
  <c r="AG66" i="21"/>
  <c r="X134" i="21"/>
  <c r="W134" i="21"/>
  <c r="V134" i="21"/>
  <c r="AD43" i="21"/>
  <c r="AE43" i="21"/>
  <c r="AG138" i="21"/>
  <c r="AF138" i="21"/>
  <c r="AH138" i="21"/>
  <c r="W77" i="21"/>
  <c r="X77" i="21"/>
  <c r="V77" i="21"/>
  <c r="AK119" i="21"/>
  <c r="AM119" i="21"/>
  <c r="AL119" i="21"/>
  <c r="AF83" i="21"/>
  <c r="AH83" i="21"/>
  <c r="AG83" i="21"/>
  <c r="Z73" i="21"/>
  <c r="Y73" i="21"/>
  <c r="AI91" i="21"/>
  <c r="AJ91" i="21"/>
  <c r="AM95" i="21"/>
  <c r="AK95" i="21"/>
  <c r="AL95" i="21"/>
  <c r="AL108" i="21"/>
  <c r="AM108" i="21"/>
  <c r="AK108" i="21"/>
  <c r="AE149" i="21"/>
  <c r="AD149" i="21"/>
  <c r="AD18" i="21"/>
  <c r="AE18" i="21"/>
  <c r="V20" i="21"/>
  <c r="W20" i="21"/>
  <c r="X20" i="21"/>
  <c r="U21" i="21"/>
  <c r="T21" i="21"/>
  <c r="AE24" i="21"/>
  <c r="AD24" i="21"/>
  <c r="AM44" i="21"/>
  <c r="AK44" i="21"/>
  <c r="AL44" i="21"/>
  <c r="AH71" i="21"/>
  <c r="AF71" i="21"/>
  <c r="AG71" i="21"/>
  <c r="U88" i="21"/>
  <c r="T88" i="21"/>
  <c r="U76" i="21"/>
  <c r="T76" i="21"/>
  <c r="W132" i="21"/>
  <c r="V132" i="21"/>
  <c r="X132" i="21"/>
  <c r="X142" i="21"/>
  <c r="W142" i="21"/>
  <c r="V142" i="21"/>
  <c r="AC119" i="21"/>
  <c r="AB119" i="21"/>
  <c r="AA119" i="21"/>
  <c r="AE22" i="21"/>
  <c r="AD22" i="21"/>
  <c r="Y52" i="21"/>
  <c r="Z52" i="21"/>
  <c r="W74" i="21"/>
  <c r="V74" i="21"/>
  <c r="X74" i="21"/>
  <c r="W90" i="21"/>
  <c r="X90" i="21"/>
  <c r="V90" i="21"/>
  <c r="AH30" i="21"/>
  <c r="AF30" i="21"/>
  <c r="AG30" i="21"/>
  <c r="U28" i="21"/>
  <c r="T28" i="21"/>
  <c r="AG89" i="21"/>
  <c r="AH89" i="21"/>
  <c r="AF89" i="21"/>
  <c r="AM141" i="21"/>
  <c r="AL141" i="21"/>
  <c r="AK141" i="21"/>
  <c r="AJ133" i="21"/>
  <c r="AI133" i="21"/>
  <c r="X158" i="21"/>
  <c r="W158" i="21"/>
  <c r="V158" i="21"/>
  <c r="AM160" i="21"/>
  <c r="AL160" i="21"/>
  <c r="AK160" i="21"/>
  <c r="AG130" i="21"/>
  <c r="AF130" i="21"/>
  <c r="AH130" i="21"/>
  <c r="AE36" i="21"/>
  <c r="AD36" i="21"/>
  <c r="AM29" i="21"/>
  <c r="AL29" i="21"/>
  <c r="AK29" i="21"/>
  <c r="AC41" i="21"/>
  <c r="AB41" i="21"/>
  <c r="AA41" i="21"/>
  <c r="AK55" i="21"/>
  <c r="AM55" i="21"/>
  <c r="AL55" i="21"/>
  <c r="AD105" i="21"/>
  <c r="AE105" i="21"/>
  <c r="AD107" i="21"/>
  <c r="AE107" i="21"/>
  <c r="AH141" i="21"/>
  <c r="AG141" i="21"/>
  <c r="AF141" i="21"/>
  <c r="AM137" i="21"/>
  <c r="AL137" i="21"/>
  <c r="AK137" i="21"/>
  <c r="X161" i="21"/>
  <c r="W161" i="21"/>
  <c r="V161" i="21"/>
  <c r="X49" i="21"/>
  <c r="V49" i="21"/>
  <c r="W49" i="21"/>
  <c r="AB92" i="21"/>
  <c r="AC92" i="21"/>
  <c r="AA92" i="21"/>
  <c r="AH118" i="21"/>
  <c r="AG118" i="21"/>
  <c r="AF118" i="21"/>
  <c r="AM152" i="21"/>
  <c r="AL152" i="21"/>
  <c r="AK152" i="21"/>
  <c r="U113" i="21"/>
  <c r="T113" i="21"/>
  <c r="AC80" i="21"/>
  <c r="AB80" i="21"/>
  <c r="AA80" i="21"/>
  <c r="AL45" i="21"/>
  <c r="AK45" i="21"/>
  <c r="AM45" i="21"/>
  <c r="X62" i="21"/>
  <c r="V62" i="21"/>
  <c r="W62" i="21"/>
  <c r="AE97" i="21"/>
  <c r="AD97" i="21"/>
  <c r="T43" i="21"/>
  <c r="U43" i="21"/>
  <c r="AD79" i="21"/>
  <c r="AE79" i="21"/>
  <c r="X150" i="21"/>
  <c r="W150" i="21"/>
  <c r="V150" i="21"/>
  <c r="U81" i="21"/>
  <c r="T81" i="21"/>
  <c r="AC138" i="21"/>
  <c r="AB138" i="21"/>
  <c r="AA138" i="21"/>
  <c r="AM83" i="21"/>
  <c r="AK83" i="21"/>
  <c r="AL83" i="21"/>
  <c r="AJ67" i="21"/>
  <c r="AI67" i="21"/>
  <c r="X101" i="21"/>
  <c r="W101" i="21"/>
  <c r="V101" i="21"/>
  <c r="AI146" i="21"/>
  <c r="AJ146" i="21"/>
  <c r="Z86" i="21"/>
  <c r="Y86" i="21"/>
  <c r="T129" i="21"/>
  <c r="U129" i="21"/>
  <c r="U144" i="21"/>
  <c r="T144" i="21"/>
  <c r="AE125" i="21"/>
  <c r="AD125" i="21"/>
  <c r="AD73" i="21"/>
  <c r="AE73" i="21"/>
  <c r="Z81" i="21"/>
  <c r="Y81" i="21"/>
  <c r="U91" i="21"/>
  <c r="T91" i="21"/>
  <c r="AH120" i="21"/>
  <c r="AG120" i="21"/>
  <c r="AF120" i="21"/>
  <c r="AI18" i="21"/>
  <c r="AJ18" i="21"/>
  <c r="W80" i="21"/>
  <c r="V80" i="21"/>
  <c r="X80" i="21"/>
  <c r="AJ24" i="21"/>
  <c r="AI24" i="21"/>
  <c r="AB65" i="21"/>
  <c r="AC65" i="21"/>
  <c r="AA65" i="21"/>
  <c r="Z88" i="21"/>
  <c r="Y88" i="21"/>
  <c r="AD76" i="21"/>
  <c r="AE76" i="21"/>
  <c r="AF114" i="21"/>
  <c r="AH114" i="21"/>
  <c r="AG114" i="21"/>
  <c r="X124" i="21"/>
  <c r="W124" i="21"/>
  <c r="V124" i="21"/>
  <c r="AM70" i="21"/>
  <c r="AL70" i="21"/>
  <c r="AJ22" i="21"/>
  <c r="AI22" i="21"/>
  <c r="AH25" i="21"/>
  <c r="AG25" i="21"/>
  <c r="AF25" i="21"/>
  <c r="AG44" i="21"/>
  <c r="AF44" i="21"/>
  <c r="AH44" i="21"/>
  <c r="Y67" i="21"/>
  <c r="Z67" i="21"/>
  <c r="X138" i="21"/>
  <c r="W138" i="21"/>
  <c r="V138" i="21"/>
  <c r="AH119" i="21"/>
  <c r="AG119" i="21"/>
  <c r="AF119" i="21"/>
  <c r="U146" i="21"/>
  <c r="T146" i="21"/>
  <c r="AM138" i="21"/>
  <c r="AL138" i="21"/>
  <c r="AK138" i="21"/>
  <c r="AD28" i="21"/>
  <c r="AE28" i="21"/>
  <c r="U48" i="21"/>
  <c r="T48" i="21"/>
  <c r="AM74" i="21"/>
  <c r="AL74" i="21"/>
  <c r="AK74" i="21"/>
  <c r="AM77" i="21"/>
  <c r="AL77" i="21"/>
  <c r="AK77" i="21"/>
  <c r="AB85" i="21"/>
  <c r="AC85" i="21"/>
  <c r="AA85" i="21"/>
  <c r="X114" i="21"/>
  <c r="W114" i="21"/>
  <c r="V114" i="21"/>
  <c r="T133" i="21"/>
  <c r="U133" i="21"/>
  <c r="AL155" i="21"/>
  <c r="AK155" i="21"/>
  <c r="AM155" i="21"/>
  <c r="AF96" i="21"/>
  <c r="AH96" i="21"/>
  <c r="AG96" i="21"/>
  <c r="AH112" i="21"/>
  <c r="AF112" i="21"/>
  <c r="AG112" i="21"/>
  <c r="X118" i="21"/>
  <c r="W118" i="21"/>
  <c r="V118" i="21"/>
  <c r="Q7" i="21"/>
  <c r="K13" i="21"/>
  <c r="K10" i="21"/>
  <c r="AI105" i="21"/>
  <c r="AJ105" i="21"/>
  <c r="AI107" i="21"/>
  <c r="AJ107" i="21"/>
  <c r="AC134" i="21"/>
  <c r="AB134" i="21"/>
  <c r="AA134" i="21"/>
  <c r="U117" i="21"/>
  <c r="T117" i="21"/>
  <c r="AK71" i="21"/>
  <c r="AM71" i="21"/>
  <c r="AL71" i="21"/>
  <c r="W95" i="21"/>
  <c r="V95" i="21"/>
  <c r="X95" i="21"/>
  <c r="AC130" i="21"/>
  <c r="AB130" i="21"/>
  <c r="AA130" i="21"/>
  <c r="AC150" i="21"/>
  <c r="AB150" i="21"/>
  <c r="AA150" i="21"/>
  <c r="Y113" i="21"/>
  <c r="Z113" i="21"/>
  <c r="T97" i="21"/>
  <c r="U97" i="21"/>
  <c r="AH164" i="21"/>
  <c r="AG164" i="21"/>
  <c r="AF164" i="21"/>
  <c r="Y79" i="21"/>
  <c r="Z79" i="21"/>
  <c r="S24" i="4"/>
  <c r="P24" i="4" s="1"/>
  <c r="K24" i="4"/>
  <c r="L24" i="4" s="1"/>
  <c r="T24" i="4" s="1"/>
  <c r="S32" i="4"/>
  <c r="P32" i="4" s="1"/>
  <c r="K32" i="4"/>
  <c r="L32" i="4" s="1"/>
  <c r="T32" i="4" s="1"/>
  <c r="S34" i="4"/>
  <c r="P34" i="4" s="1"/>
  <c r="K34" i="4"/>
  <c r="K40" i="4"/>
  <c r="L40" i="4" s="1"/>
  <c r="K44" i="4"/>
  <c r="L44" i="4" s="1"/>
  <c r="S48" i="4"/>
  <c r="P48" i="4" s="1"/>
  <c r="K48" i="4"/>
  <c r="S50" i="4"/>
  <c r="P50" i="4" s="1"/>
  <c r="K50" i="4"/>
  <c r="N50" i="4" s="1"/>
  <c r="AD50" i="4" s="1"/>
  <c r="AG50" i="4" s="1"/>
  <c r="S52" i="4"/>
  <c r="P52" i="4" s="1"/>
  <c r="K52" i="4"/>
  <c r="M52" i="4" s="1"/>
  <c r="Z52" i="4" s="1"/>
  <c r="S54" i="4"/>
  <c r="P54" i="4" s="1"/>
  <c r="K54" i="4"/>
  <c r="M54" i="4" s="1"/>
  <c r="S56" i="4"/>
  <c r="P56" i="4" s="1"/>
  <c r="K56" i="4"/>
  <c r="L56" i="4" s="1"/>
  <c r="S58" i="4"/>
  <c r="P58" i="4" s="1"/>
  <c r="K58" i="4"/>
  <c r="S60" i="4"/>
  <c r="P60" i="4" s="1"/>
  <c r="K60" i="4"/>
  <c r="L60" i="4" s="1"/>
  <c r="S62" i="4"/>
  <c r="P62" i="4" s="1"/>
  <c r="K62" i="4"/>
  <c r="L62" i="4" s="1"/>
  <c r="U62" i="4" s="1"/>
  <c r="K68" i="4"/>
  <c r="L68" i="4" s="1"/>
  <c r="K72" i="4"/>
  <c r="L72" i="4" s="1"/>
  <c r="S74" i="4"/>
  <c r="P74" i="4" s="1"/>
  <c r="K74" i="4"/>
  <c r="O74" i="4" s="1"/>
  <c r="S78" i="4"/>
  <c r="P78" i="4" s="1"/>
  <c r="K78" i="4"/>
  <c r="M78" i="4" s="1"/>
  <c r="S82" i="4"/>
  <c r="P82" i="4" s="1"/>
  <c r="K82" i="4"/>
  <c r="O82" i="4" s="1"/>
  <c r="AI82" i="4" s="1"/>
  <c r="K84" i="4"/>
  <c r="L84" i="4" s="1"/>
  <c r="K88" i="4"/>
  <c r="L88" i="4" s="1"/>
  <c r="S90" i="4"/>
  <c r="P90" i="4" s="1"/>
  <c r="K90" i="4"/>
  <c r="M90" i="4" s="1"/>
  <c r="S94" i="4"/>
  <c r="P94" i="4" s="1"/>
  <c r="K94" i="4"/>
  <c r="S98" i="4"/>
  <c r="P98" i="4" s="1"/>
  <c r="K98" i="4"/>
  <c r="L98" i="4" s="1"/>
  <c r="T98" i="4" s="1"/>
  <c r="W98" i="4" s="1"/>
  <c r="K102" i="4"/>
  <c r="L102" i="4" s="1"/>
  <c r="K104" i="4"/>
  <c r="L104" i="4" s="1"/>
  <c r="S108" i="4"/>
  <c r="P108" i="4" s="1"/>
  <c r="K108" i="4"/>
  <c r="L108" i="4" s="1"/>
  <c r="U108" i="4" s="1"/>
  <c r="S112" i="4"/>
  <c r="P112" i="4" s="1"/>
  <c r="K112" i="4"/>
  <c r="N112" i="4" s="1"/>
  <c r="K114" i="4"/>
  <c r="L114" i="4" s="1"/>
  <c r="K118" i="4"/>
  <c r="L118" i="4" s="1"/>
  <c r="K122" i="4"/>
  <c r="O122" i="4" s="1"/>
  <c r="K126" i="4"/>
  <c r="M126" i="4" s="1"/>
  <c r="K130" i="4"/>
  <c r="N130" i="4" s="1"/>
  <c r="S132" i="4"/>
  <c r="P132" i="4" s="1"/>
  <c r="K132" i="4"/>
  <c r="O132" i="4" s="1"/>
  <c r="AI132" i="4" s="1"/>
  <c r="S136" i="4"/>
  <c r="P136" i="4" s="1"/>
  <c r="K136" i="4"/>
  <c r="N136" i="4" s="1"/>
  <c r="S140" i="4"/>
  <c r="P140" i="4" s="1"/>
  <c r="K140" i="4"/>
  <c r="O140" i="4" s="1"/>
  <c r="AJ140" i="4" s="1"/>
  <c r="K142" i="4"/>
  <c r="L142" i="4" s="1"/>
  <c r="S150" i="4"/>
  <c r="P150" i="4" s="1"/>
  <c r="K150" i="4"/>
  <c r="N150" i="4" s="1"/>
  <c r="S152" i="4"/>
  <c r="P152" i="4" s="1"/>
  <c r="K152" i="4"/>
  <c r="M152" i="4" s="1"/>
  <c r="S156" i="4"/>
  <c r="P156" i="4" s="1"/>
  <c r="K156" i="4"/>
  <c r="M156" i="4" s="1"/>
  <c r="S160" i="4"/>
  <c r="P160" i="4" s="1"/>
  <c r="K160" i="4"/>
  <c r="O160" i="4" s="1"/>
  <c r="S164" i="4"/>
  <c r="P164" i="4" s="1"/>
  <c r="K164" i="4"/>
  <c r="N164" i="4" s="1"/>
  <c r="AE164" i="4" s="1"/>
  <c r="K26" i="4"/>
  <c r="L26" i="4" s="1"/>
  <c r="S28" i="4"/>
  <c r="P28" i="4" s="1"/>
  <c r="K28" i="4"/>
  <c r="L28" i="4" s="1"/>
  <c r="U28" i="4" s="1"/>
  <c r="K36" i="4"/>
  <c r="L36" i="4" s="1"/>
  <c r="K25" i="4"/>
  <c r="O25" i="4" s="1"/>
  <c r="K27" i="4"/>
  <c r="O27" i="4" s="1"/>
  <c r="K31" i="4"/>
  <c r="O31" i="4" s="1"/>
  <c r="S33" i="4"/>
  <c r="P33" i="4" s="1"/>
  <c r="K33" i="4"/>
  <c r="M33" i="4" s="1"/>
  <c r="Z33" i="4" s="1"/>
  <c r="S37" i="4"/>
  <c r="P37" i="4" s="1"/>
  <c r="K37" i="4"/>
  <c r="K39" i="4"/>
  <c r="O39" i="4" s="1"/>
  <c r="S41" i="4"/>
  <c r="P41" i="4" s="1"/>
  <c r="K41" i="4"/>
  <c r="M41" i="4" s="1"/>
  <c r="Z41" i="4" s="1"/>
  <c r="K43" i="4"/>
  <c r="O43" i="4" s="1"/>
  <c r="K47" i="4"/>
  <c r="O47" i="4" s="1"/>
  <c r="S49" i="4"/>
  <c r="P49" i="4" s="1"/>
  <c r="K49" i="4"/>
  <c r="S53" i="4"/>
  <c r="P53" i="4" s="1"/>
  <c r="K53" i="4"/>
  <c r="O53" i="4" s="1"/>
  <c r="AI53" i="4" s="1"/>
  <c r="AK53" i="4" s="1"/>
  <c r="K55" i="4"/>
  <c r="L55" i="4" s="1"/>
  <c r="K59" i="4"/>
  <c r="L59" i="4" s="1"/>
  <c r="S61" i="4"/>
  <c r="P61" i="4" s="1"/>
  <c r="K61" i="4"/>
  <c r="L61" i="4" s="1"/>
  <c r="S67" i="4"/>
  <c r="P67" i="4" s="1"/>
  <c r="K67" i="4"/>
  <c r="M67" i="4" s="1"/>
  <c r="K69" i="4"/>
  <c r="L69" i="4" s="1"/>
  <c r="K73" i="4"/>
  <c r="L73" i="4" s="1"/>
  <c r="S75" i="4"/>
  <c r="P75" i="4" s="1"/>
  <c r="K75" i="4"/>
  <c r="L75" i="4" s="1"/>
  <c r="T75" i="4" s="1"/>
  <c r="K77" i="4"/>
  <c r="L77" i="4" s="1"/>
  <c r="K81" i="4"/>
  <c r="L81" i="4" s="1"/>
  <c r="S83" i="4"/>
  <c r="P83" i="4" s="1"/>
  <c r="K83" i="4"/>
  <c r="K89" i="4"/>
  <c r="L89" i="4" s="1"/>
  <c r="S91" i="4"/>
  <c r="P91" i="4" s="1"/>
  <c r="K91" i="4"/>
  <c r="N91" i="4" s="1"/>
  <c r="K97" i="4"/>
  <c r="O97" i="4" s="1"/>
  <c r="S107" i="4"/>
  <c r="P107" i="4" s="1"/>
  <c r="K107" i="4"/>
  <c r="S115" i="4"/>
  <c r="P115" i="4" s="1"/>
  <c r="K115" i="4"/>
  <c r="L115" i="4" s="1"/>
  <c r="U115" i="4" s="1"/>
  <c r="S119" i="4"/>
  <c r="P119" i="4" s="1"/>
  <c r="K119" i="4"/>
  <c r="L119" i="4" s="1"/>
  <c r="U119" i="4" s="1"/>
  <c r="S123" i="4"/>
  <c r="P123" i="4" s="1"/>
  <c r="K123" i="4"/>
  <c r="O123" i="4" s="1"/>
  <c r="AI123" i="4" s="1"/>
  <c r="K125" i="4"/>
  <c r="L125" i="4" s="1"/>
  <c r="K129" i="4"/>
  <c r="L129" i="4" s="1"/>
  <c r="K135" i="4"/>
  <c r="O135" i="4" s="1"/>
  <c r="S139" i="4"/>
  <c r="P139" i="4" s="1"/>
  <c r="K139" i="4"/>
  <c r="O139" i="4" s="1"/>
  <c r="S141" i="4"/>
  <c r="P141" i="4" s="1"/>
  <c r="K141" i="4"/>
  <c r="N141" i="4" s="1"/>
  <c r="S143" i="4"/>
  <c r="P143" i="4" s="1"/>
  <c r="K143" i="4"/>
  <c r="M143" i="4" s="1"/>
  <c r="Z143" i="4" s="1"/>
  <c r="S145" i="4"/>
  <c r="P145" i="4" s="1"/>
  <c r="K145" i="4"/>
  <c r="S147" i="4"/>
  <c r="P147" i="4" s="1"/>
  <c r="K147" i="4"/>
  <c r="L147" i="4" s="1"/>
  <c r="U147" i="4" s="1"/>
  <c r="S153" i="4"/>
  <c r="P153" i="4" s="1"/>
  <c r="K153" i="4"/>
  <c r="K155" i="4"/>
  <c r="M155" i="4" s="1"/>
  <c r="K159" i="4"/>
  <c r="N159" i="4" s="1"/>
  <c r="S29" i="4"/>
  <c r="P29" i="4" s="1"/>
  <c r="K29" i="4"/>
  <c r="M29" i="4" s="1"/>
  <c r="Z29" i="4" s="1"/>
  <c r="S45" i="4"/>
  <c r="P45" i="4" s="1"/>
  <c r="K45" i="4"/>
  <c r="G2" i="6"/>
  <c r="I15" i="5"/>
  <c r="S25" i="4"/>
  <c r="P25" i="4" s="1"/>
  <c r="S97" i="4"/>
  <c r="P97" i="4" s="1"/>
  <c r="S131" i="4"/>
  <c r="P131" i="4" s="1"/>
  <c r="S159" i="4"/>
  <c r="P159" i="4" s="1"/>
  <c r="S102" i="4"/>
  <c r="P102" i="4" s="1"/>
  <c r="S36" i="4"/>
  <c r="P36" i="4" s="1"/>
  <c r="S138" i="4"/>
  <c r="P138" i="4" s="1"/>
  <c r="S31" i="4"/>
  <c r="P31" i="4" s="1"/>
  <c r="S89" i="4"/>
  <c r="P89" i="4" s="1"/>
  <c r="S27" i="4"/>
  <c r="P27" i="4" s="1"/>
  <c r="S114" i="4"/>
  <c r="P114" i="4" s="1"/>
  <c r="S40" i="4"/>
  <c r="P40" i="4" s="1"/>
  <c r="S59" i="4"/>
  <c r="P59" i="4" s="1"/>
  <c r="S72" i="4"/>
  <c r="P72" i="4" s="1"/>
  <c r="S118" i="4"/>
  <c r="P118" i="4" s="1"/>
  <c r="S125" i="4"/>
  <c r="P125" i="4" s="1"/>
  <c r="S135" i="4"/>
  <c r="P135" i="4" s="1"/>
  <c r="S88" i="4"/>
  <c r="P88" i="4" s="1"/>
  <c r="S127" i="4"/>
  <c r="P127" i="4" s="1"/>
  <c r="S68" i="4"/>
  <c r="P68" i="4" s="1"/>
  <c r="S122" i="4"/>
  <c r="P122" i="4" s="1"/>
  <c r="S126" i="4"/>
  <c r="P126" i="4" s="1"/>
  <c r="S129" i="4"/>
  <c r="P129" i="4" s="1"/>
  <c r="S155" i="4"/>
  <c r="P155" i="4" s="1"/>
  <c r="S93" i="4"/>
  <c r="P93" i="4" s="1"/>
  <c r="L93" i="4"/>
  <c r="U93" i="4" s="1"/>
  <c r="S106" i="4"/>
  <c r="P106" i="4" s="1"/>
  <c r="N106" i="4"/>
  <c r="S121" i="4"/>
  <c r="P121" i="4" s="1"/>
  <c r="L121" i="4"/>
  <c r="U121" i="4" s="1"/>
  <c r="S144" i="4"/>
  <c r="P144" i="4" s="1"/>
  <c r="O144" i="4"/>
  <c r="S35" i="4"/>
  <c r="P35" i="4" s="1"/>
  <c r="O35" i="4"/>
  <c r="AI35" i="4" s="1"/>
  <c r="AM35" i="4" s="1"/>
  <c r="S42" i="4"/>
  <c r="P42" i="4" s="1"/>
  <c r="M42" i="4"/>
  <c r="S86" i="4"/>
  <c r="P86" i="4" s="1"/>
  <c r="L86" i="4"/>
  <c r="S161" i="4"/>
  <c r="P161" i="4" s="1"/>
  <c r="L161" i="4"/>
  <c r="U161" i="4" s="1"/>
  <c r="S26" i="4"/>
  <c r="P26" i="4" s="1"/>
  <c r="S43" i="4"/>
  <c r="P43" i="4" s="1"/>
  <c r="S44" i="4"/>
  <c r="P44" i="4" s="1"/>
  <c r="S65" i="4"/>
  <c r="P65" i="4" s="1"/>
  <c r="O65" i="4"/>
  <c r="S73" i="4"/>
  <c r="P73" i="4" s="1"/>
  <c r="S96" i="4"/>
  <c r="P96" i="4" s="1"/>
  <c r="O96" i="4"/>
  <c r="AI96" i="4" s="1"/>
  <c r="S100" i="4"/>
  <c r="P100" i="4" s="1"/>
  <c r="N100" i="4"/>
  <c r="AD100" i="4" s="1"/>
  <c r="AG100" i="4" s="1"/>
  <c r="M111" i="4"/>
  <c r="S111" i="4"/>
  <c r="P111" i="4" s="1"/>
  <c r="O148" i="4"/>
  <c r="S148" i="4"/>
  <c r="P148" i="4" s="1"/>
  <c r="N151" i="4"/>
  <c r="S151" i="4"/>
  <c r="P151" i="4" s="1"/>
  <c r="S158" i="4"/>
  <c r="P158" i="4" s="1"/>
  <c r="S64" i="4"/>
  <c r="P64" i="4" s="1"/>
  <c r="S70" i="4"/>
  <c r="P70" i="4" s="1"/>
  <c r="N70" i="4"/>
  <c r="AE70" i="4" s="1"/>
  <c r="S46" i="4"/>
  <c r="P46" i="4" s="1"/>
  <c r="L46" i="4"/>
  <c r="S63" i="4"/>
  <c r="P63" i="4" s="1"/>
  <c r="N63" i="4"/>
  <c r="S81" i="4"/>
  <c r="P81" i="4" s="1"/>
  <c r="S99" i="4"/>
  <c r="P99" i="4" s="1"/>
  <c r="L99" i="4"/>
  <c r="M110" i="4"/>
  <c r="S110" i="4"/>
  <c r="P110" i="4" s="1"/>
  <c r="S47" i="4"/>
  <c r="P47" i="4" s="1"/>
  <c r="S57" i="4"/>
  <c r="P57" i="4" s="1"/>
  <c r="S66" i="4"/>
  <c r="P66" i="4" s="1"/>
  <c r="S85" i="4"/>
  <c r="P85" i="4" s="1"/>
  <c r="M163" i="4"/>
  <c r="Z163" i="4" s="1"/>
  <c r="S163" i="4"/>
  <c r="P163" i="4" s="1"/>
  <c r="S39" i="4"/>
  <c r="P39" i="4" s="1"/>
  <c r="S69" i="4"/>
  <c r="P69" i="4" s="1"/>
  <c r="S79" i="4"/>
  <c r="P79" i="4" s="1"/>
  <c r="O79" i="4"/>
  <c r="S84" i="4"/>
  <c r="P84" i="4" s="1"/>
  <c r="S95" i="4"/>
  <c r="P95" i="4" s="1"/>
  <c r="S109" i="4"/>
  <c r="P109" i="4" s="1"/>
  <c r="O109" i="4"/>
  <c r="AI109" i="4" s="1"/>
  <c r="S116" i="4"/>
  <c r="P116" i="4" s="1"/>
  <c r="O116" i="4"/>
  <c r="S120" i="4"/>
  <c r="P120" i="4" s="1"/>
  <c r="L120" i="4"/>
  <c r="O138" i="4"/>
  <c r="AJ138" i="4" s="1"/>
  <c r="L138" i="4"/>
  <c r="S55" i="4"/>
  <c r="P55" i="4" s="1"/>
  <c r="S77" i="4"/>
  <c r="P77" i="4" s="1"/>
  <c r="S124" i="4"/>
  <c r="P124" i="4" s="1"/>
  <c r="N124" i="4"/>
  <c r="O134" i="4"/>
  <c r="S134" i="4"/>
  <c r="P134" i="4" s="1"/>
  <c r="S104" i="4"/>
  <c r="P104" i="4" s="1"/>
  <c r="S130" i="4"/>
  <c r="P130" i="4" s="1"/>
  <c r="S142" i="4"/>
  <c r="P142" i="4" s="1"/>
  <c r="N138" i="4"/>
  <c r="N30" i="4"/>
  <c r="L30" i="4"/>
  <c r="O30" i="4"/>
  <c r="M30" i="4"/>
  <c r="N38" i="4"/>
  <c r="O38" i="4"/>
  <c r="M38" i="4"/>
  <c r="L38" i="4"/>
  <c r="S38" i="4"/>
  <c r="P38" i="4" s="1"/>
  <c r="N51" i="4"/>
  <c r="O51" i="4"/>
  <c r="M51" i="4"/>
  <c r="S87" i="4"/>
  <c r="P87" i="4" s="1"/>
  <c r="S30" i="4"/>
  <c r="P30" i="4" s="1"/>
  <c r="S71" i="4"/>
  <c r="P71" i="4" s="1"/>
  <c r="L51" i="4"/>
  <c r="S113" i="4"/>
  <c r="P113" i="4" s="1"/>
  <c r="S80" i="4"/>
  <c r="P80" i="4" s="1"/>
  <c r="S92" i="4"/>
  <c r="P92" i="4" s="1"/>
  <c r="S105" i="4"/>
  <c r="P105" i="4" s="1"/>
  <c r="S51" i="4"/>
  <c r="P51" i="4" s="1"/>
  <c r="S76" i="4"/>
  <c r="P76" i="4" s="1"/>
  <c r="S103" i="4"/>
  <c r="P103" i="4" s="1"/>
  <c r="M127" i="4"/>
  <c r="L127" i="4"/>
  <c r="O127" i="4"/>
  <c r="N127" i="4"/>
  <c r="S117" i="4"/>
  <c r="P117" i="4" s="1"/>
  <c r="S101" i="4"/>
  <c r="P101" i="4" s="1"/>
  <c r="S128" i="4"/>
  <c r="P128" i="4" s="1"/>
  <c r="M131" i="4"/>
  <c r="L131" i="4"/>
  <c r="O131" i="4"/>
  <c r="S133" i="4"/>
  <c r="P133" i="4" s="1"/>
  <c r="N131" i="4"/>
  <c r="S146" i="4"/>
  <c r="P146" i="4" s="1"/>
  <c r="S157" i="4"/>
  <c r="P157" i="4" s="1"/>
  <c r="S137" i="4"/>
  <c r="P137" i="4" s="1"/>
  <c r="S149" i="4"/>
  <c r="P149" i="4" s="1"/>
  <c r="S165" i="4"/>
  <c r="P165" i="4" s="1"/>
  <c r="M138" i="4"/>
  <c r="S162" i="4"/>
  <c r="P162" i="4" s="1"/>
  <c r="S154" i="4"/>
  <c r="P154" i="4" s="1"/>
  <c r="I14" i="5"/>
  <c r="I19" i="5" s="1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A135" i="19"/>
  <c r="A136" i="19"/>
  <c r="A137" i="19"/>
  <c r="A138" i="19"/>
  <c r="A139" i="19"/>
  <c r="A140" i="19"/>
  <c r="A141" i="19"/>
  <c r="A142" i="19"/>
  <c r="A143" i="19"/>
  <c r="A144" i="19"/>
  <c r="A145" i="19"/>
  <c r="A146" i="19"/>
  <c r="A147" i="19"/>
  <c r="A148" i="19"/>
  <c r="A149" i="19"/>
  <c r="A150" i="19"/>
  <c r="A151" i="19"/>
  <c r="A152" i="19"/>
  <c r="A153" i="19"/>
  <c r="A154" i="19"/>
  <c r="A155" i="19"/>
  <c r="A156" i="19"/>
  <c r="A157" i="19"/>
  <c r="A158" i="19"/>
  <c r="A159" i="19"/>
  <c r="A160" i="19"/>
  <c r="A161" i="19"/>
  <c r="A162" i="19"/>
  <c r="A163" i="19"/>
  <c r="A164" i="19"/>
  <c r="A165" i="19"/>
  <c r="A166" i="19"/>
  <c r="A167" i="19"/>
  <c r="A168" i="19"/>
  <c r="A169" i="19"/>
  <c r="A170" i="19"/>
  <c r="A171" i="19"/>
  <c r="A172" i="19"/>
  <c r="A173" i="19"/>
  <c r="A174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97" i="19"/>
  <c r="A198" i="19"/>
  <c r="A199" i="19"/>
  <c r="A200" i="19"/>
  <c r="A201" i="19"/>
  <c r="A202" i="19"/>
  <c r="A203" i="19"/>
  <c r="A204" i="19"/>
  <c r="A205" i="19"/>
  <c r="A206" i="19"/>
  <c r="A207" i="19"/>
  <c r="A208" i="19"/>
  <c r="A209" i="19"/>
  <c r="A210" i="19"/>
  <c r="A211" i="19"/>
  <c r="A212" i="19"/>
  <c r="A213" i="19"/>
  <c r="A214" i="19"/>
  <c r="A215" i="19"/>
  <c r="A216" i="19"/>
  <c r="A217" i="19"/>
  <c r="A218" i="19"/>
  <c r="A219" i="19"/>
  <c r="A220" i="19"/>
  <c r="A221" i="19"/>
  <c r="A222" i="19"/>
  <c r="A223" i="19"/>
  <c r="A224" i="19"/>
  <c r="A225" i="19"/>
  <c r="A226" i="19"/>
  <c r="A227" i="19"/>
  <c r="A228" i="19"/>
  <c r="A229" i="19"/>
  <c r="A230" i="19"/>
  <c r="A231" i="19"/>
  <c r="A232" i="19"/>
  <c r="A233" i="19"/>
  <c r="A234" i="19"/>
  <c r="A235" i="19"/>
  <c r="A236" i="19"/>
  <c r="A237" i="19"/>
  <c r="A238" i="19"/>
  <c r="A239" i="19"/>
  <c r="A240" i="19"/>
  <c r="A241" i="19"/>
  <c r="A242" i="19"/>
  <c r="A243" i="19"/>
  <c r="A244" i="19"/>
  <c r="A245" i="19"/>
  <c r="A246" i="19"/>
  <c r="A247" i="19"/>
  <c r="A248" i="19"/>
  <c r="A249" i="19"/>
  <c r="A250" i="19"/>
  <c r="A251" i="19"/>
  <c r="A252" i="19"/>
  <c r="A253" i="19"/>
  <c r="A254" i="19"/>
  <c r="A255" i="19"/>
  <c r="A256" i="19"/>
  <c r="A257" i="19"/>
  <c r="A258" i="19"/>
  <c r="A259" i="19"/>
  <c r="A260" i="19"/>
  <c r="A261" i="19"/>
  <c r="A262" i="19"/>
  <c r="A263" i="19"/>
  <c r="A264" i="19"/>
  <c r="A265" i="19"/>
  <c r="A266" i="19"/>
  <c r="A267" i="19"/>
  <c r="A268" i="19"/>
  <c r="A269" i="19"/>
  <c r="A270" i="19"/>
  <c r="A271" i="19"/>
  <c r="A272" i="19"/>
  <c r="A273" i="19"/>
  <c r="A274" i="19"/>
  <c r="A275" i="19"/>
  <c r="A276" i="19"/>
  <c r="A277" i="19"/>
  <c r="A278" i="19"/>
  <c r="A279" i="19"/>
  <c r="A280" i="19"/>
  <c r="A281" i="19"/>
  <c r="A282" i="19"/>
  <c r="A283" i="19"/>
  <c r="A284" i="19"/>
  <c r="A285" i="19"/>
  <c r="A286" i="19"/>
  <c r="A287" i="19"/>
  <c r="A288" i="19"/>
  <c r="A289" i="19"/>
  <c r="A290" i="19"/>
  <c r="A291" i="19"/>
  <c r="A292" i="19"/>
  <c r="A293" i="19"/>
  <c r="A294" i="19"/>
  <c r="A295" i="19"/>
  <c r="A296" i="19"/>
  <c r="A297" i="19"/>
  <c r="A298" i="19"/>
  <c r="A299" i="19"/>
  <c r="A300" i="19"/>
  <c r="A301" i="19"/>
  <c r="A302" i="19"/>
  <c r="A303" i="19"/>
  <c r="A304" i="19"/>
  <c r="A305" i="19"/>
  <c r="A306" i="19"/>
  <c r="A307" i="19"/>
  <c r="A308" i="19"/>
  <c r="A309" i="19"/>
  <c r="A310" i="19"/>
  <c r="A311" i="19"/>
  <c r="A312" i="19"/>
  <c r="A313" i="19"/>
  <c r="A314" i="19"/>
  <c r="A315" i="19"/>
  <c r="A316" i="19"/>
  <c r="A317" i="19"/>
  <c r="A318" i="19"/>
  <c r="A319" i="19"/>
  <c r="A320" i="19"/>
  <c r="A321" i="19"/>
  <c r="A322" i="19"/>
  <c r="A323" i="19"/>
  <c r="A324" i="19"/>
  <c r="A325" i="19"/>
  <c r="A326" i="19"/>
  <c r="A327" i="19"/>
  <c r="A328" i="19"/>
  <c r="A329" i="19"/>
  <c r="A330" i="19"/>
  <c r="A331" i="19"/>
  <c r="A332" i="19"/>
  <c r="A333" i="19"/>
  <c r="A334" i="19"/>
  <c r="A335" i="19"/>
  <c r="A336" i="19"/>
  <c r="A337" i="19"/>
  <c r="A338" i="19"/>
  <c r="A339" i="19"/>
  <c r="A340" i="19"/>
  <c r="A341" i="19"/>
  <c r="A342" i="19"/>
  <c r="A343" i="19"/>
  <c r="A344" i="19"/>
  <c r="A345" i="19"/>
  <c r="A346" i="19"/>
  <c r="A347" i="19"/>
  <c r="A348" i="19"/>
  <c r="A349" i="19"/>
  <c r="A350" i="19"/>
  <c r="A351" i="19"/>
  <c r="A352" i="19"/>
  <c r="A353" i="19"/>
  <c r="A354" i="19"/>
  <c r="A355" i="19"/>
  <c r="A356" i="19"/>
  <c r="A357" i="19"/>
  <c r="A358" i="19"/>
  <c r="A359" i="19"/>
  <c r="A360" i="19"/>
  <c r="A361" i="19"/>
  <c r="A362" i="19"/>
  <c r="A363" i="19"/>
  <c r="A364" i="19"/>
  <c r="A365" i="19"/>
  <c r="A366" i="19"/>
  <c r="A367" i="19"/>
  <c r="A368" i="19"/>
  <c r="A369" i="19"/>
  <c r="A370" i="19"/>
  <c r="A371" i="19"/>
  <c r="A372" i="19"/>
  <c r="A373" i="19"/>
  <c r="A374" i="19"/>
  <c r="A375" i="19"/>
  <c r="A376" i="19"/>
  <c r="A377" i="19"/>
  <c r="A378" i="19"/>
  <c r="A379" i="19"/>
  <c r="A380" i="19"/>
  <c r="A381" i="19"/>
  <c r="A382" i="19"/>
  <c r="A383" i="19"/>
  <c r="A384" i="19"/>
  <c r="A385" i="19"/>
  <c r="A386" i="19"/>
  <c r="A387" i="19"/>
  <c r="A388" i="19"/>
  <c r="A389" i="19"/>
  <c r="A390" i="19"/>
  <c r="A391" i="19"/>
  <c r="A392" i="19"/>
  <c r="A393" i="19"/>
  <c r="A394" i="19"/>
  <c r="A395" i="19"/>
  <c r="A396" i="19"/>
  <c r="A397" i="19"/>
  <c r="A398" i="19"/>
  <c r="A399" i="19"/>
  <c r="A400" i="19"/>
  <c r="A401" i="19"/>
  <c r="A402" i="19"/>
  <c r="A403" i="19"/>
  <c r="A404" i="19"/>
  <c r="A405" i="19"/>
  <c r="A406" i="19"/>
  <c r="A407" i="19"/>
  <c r="A408" i="19"/>
  <c r="A409" i="19"/>
  <c r="A410" i="19"/>
  <c r="A411" i="19"/>
  <c r="A412" i="19"/>
  <c r="A413" i="19"/>
  <c r="A414" i="19"/>
  <c r="A415" i="19"/>
  <c r="A416" i="19"/>
  <c r="A417" i="19"/>
  <c r="A418" i="19"/>
  <c r="A419" i="19"/>
  <c r="A420" i="19"/>
  <c r="A421" i="19"/>
  <c r="A422" i="19"/>
  <c r="A423" i="19"/>
  <c r="A424" i="19"/>
  <c r="A425" i="19"/>
  <c r="A426" i="19"/>
  <c r="A427" i="19"/>
  <c r="A428" i="19"/>
  <c r="A429" i="19"/>
  <c r="A430" i="19"/>
  <c r="A431" i="19"/>
  <c r="A432" i="19"/>
  <c r="A433" i="19"/>
  <c r="A434" i="19"/>
  <c r="A435" i="19"/>
  <c r="A436" i="19"/>
  <c r="A437" i="19"/>
  <c r="A438" i="19"/>
  <c r="A439" i="19"/>
  <c r="A440" i="19"/>
  <c r="A441" i="19"/>
  <c r="A442" i="19"/>
  <c r="A443" i="19"/>
  <c r="A444" i="19"/>
  <c r="A445" i="19"/>
  <c r="A446" i="19"/>
  <c r="A447" i="19"/>
  <c r="A42" i="19"/>
  <c r="I47" i="5"/>
  <c r="I46" i="5"/>
  <c r="I45" i="5"/>
  <c r="I44" i="5"/>
  <c r="G47" i="5"/>
  <c r="G46" i="5"/>
  <c r="G45" i="5"/>
  <c r="G44" i="5"/>
  <c r="AA124" i="21" l="1"/>
  <c r="AB124" i="21"/>
  <c r="AB99" i="21"/>
  <c r="AC99" i="21"/>
  <c r="AM153" i="21"/>
  <c r="AF99" i="21"/>
  <c r="AG99" i="21"/>
  <c r="W106" i="21"/>
  <c r="AF160" i="21"/>
  <c r="V31" i="21"/>
  <c r="AH153" i="21"/>
  <c r="AF153" i="21"/>
  <c r="AB68" i="21"/>
  <c r="AA110" i="21"/>
  <c r="AB110" i="21"/>
  <c r="AH20" i="21"/>
  <c r="W31" i="21"/>
  <c r="AC100" i="21"/>
  <c r="AG160" i="21"/>
  <c r="AA100" i="21"/>
  <c r="AB46" i="21"/>
  <c r="AC46" i="21"/>
  <c r="AK153" i="21"/>
  <c r="AA70" i="21"/>
  <c r="AA68" i="21"/>
  <c r="AC70" i="21"/>
  <c r="W99" i="21"/>
  <c r="X99" i="21"/>
  <c r="AM85" i="21"/>
  <c r="X148" i="21"/>
  <c r="AC106" i="21"/>
  <c r="V106" i="21"/>
  <c r="AA106" i="21"/>
  <c r="AC77" i="21"/>
  <c r="AM100" i="21"/>
  <c r="AB77" i="21"/>
  <c r="V47" i="21"/>
  <c r="AK120" i="21"/>
  <c r="AK163" i="21"/>
  <c r="AA98" i="21"/>
  <c r="AB160" i="21"/>
  <c r="AB98" i="21"/>
  <c r="AF33" i="21"/>
  <c r="AC160" i="21"/>
  <c r="AG33" i="21"/>
  <c r="AF31" i="21"/>
  <c r="AL159" i="21"/>
  <c r="AK100" i="21"/>
  <c r="AG31" i="21"/>
  <c r="AL120" i="21"/>
  <c r="AB140" i="21"/>
  <c r="AC140" i="21"/>
  <c r="V148" i="21"/>
  <c r="AK106" i="21"/>
  <c r="X61" i="21"/>
  <c r="AF62" i="21"/>
  <c r="AG62" i="21"/>
  <c r="W137" i="21"/>
  <c r="AM159" i="21"/>
  <c r="AM31" i="21"/>
  <c r="AA34" i="21"/>
  <c r="AM106" i="21"/>
  <c r="AB120" i="21"/>
  <c r="AC20" i="21"/>
  <c r="AF161" i="21"/>
  <c r="AK31" i="21"/>
  <c r="AK98" i="21"/>
  <c r="AA20" i="21"/>
  <c r="AK85" i="21"/>
  <c r="V61" i="21"/>
  <c r="AC120" i="21"/>
  <c r="AK39" i="21"/>
  <c r="X68" i="21"/>
  <c r="V68" i="21"/>
  <c r="V38" i="21"/>
  <c r="W38" i="21"/>
  <c r="X38" i="21"/>
  <c r="AF70" i="21"/>
  <c r="AC34" i="21"/>
  <c r="AH70" i="21"/>
  <c r="V98" i="21"/>
  <c r="X98" i="21"/>
  <c r="AH46" i="21"/>
  <c r="AC49" i="21"/>
  <c r="AM122" i="21"/>
  <c r="AA114" i="21"/>
  <c r="AC114" i="21"/>
  <c r="AA49" i="21"/>
  <c r="X39" i="21"/>
  <c r="AL39" i="21"/>
  <c r="AM98" i="21"/>
  <c r="AF148" i="21"/>
  <c r="W39" i="21"/>
  <c r="AG148" i="21"/>
  <c r="AF140" i="21"/>
  <c r="AG140" i="21"/>
  <c r="AH140" i="21"/>
  <c r="AG47" i="21"/>
  <c r="AF47" i="21"/>
  <c r="V159" i="21"/>
  <c r="AK27" i="21"/>
  <c r="AK122" i="21"/>
  <c r="AF46" i="21"/>
  <c r="W159" i="21"/>
  <c r="AM163" i="21"/>
  <c r="AC151" i="21"/>
  <c r="AM112" i="21"/>
  <c r="AA35" i="21"/>
  <c r="AG161" i="21"/>
  <c r="AC35" i="21"/>
  <c r="AL112" i="21"/>
  <c r="AC161" i="21"/>
  <c r="AG27" i="21"/>
  <c r="AB151" i="21"/>
  <c r="AF27" i="21"/>
  <c r="AB132" i="21"/>
  <c r="AC132" i="21"/>
  <c r="V137" i="21"/>
  <c r="AK151" i="21"/>
  <c r="AB136" i="21"/>
  <c r="AL151" i="21"/>
  <c r="AC136" i="21"/>
  <c r="AA161" i="21"/>
  <c r="X27" i="21"/>
  <c r="W27" i="21"/>
  <c r="AA137" i="21"/>
  <c r="AA145" i="21"/>
  <c r="V69" i="21"/>
  <c r="AC145" i="21"/>
  <c r="AB137" i="21"/>
  <c r="X69" i="21"/>
  <c r="AB38" i="21"/>
  <c r="AA38" i="21"/>
  <c r="AC38" i="21"/>
  <c r="AK118" i="21"/>
  <c r="AK114" i="21"/>
  <c r="AL118" i="21"/>
  <c r="AM114" i="21"/>
  <c r="X35" i="21"/>
  <c r="V35" i="21"/>
  <c r="W35" i="21"/>
  <c r="AM148" i="21"/>
  <c r="AL148" i="21"/>
  <c r="AK148" i="21"/>
  <c r="AH35" i="21"/>
  <c r="AG35" i="21"/>
  <c r="AF35" i="21"/>
  <c r="AL27" i="21"/>
  <c r="AF39" i="21"/>
  <c r="AG39" i="21"/>
  <c r="AA61" i="21"/>
  <c r="AC61" i="21"/>
  <c r="AB61" i="21"/>
  <c r="AB128" i="21"/>
  <c r="AC128" i="21"/>
  <c r="AA128" i="21"/>
  <c r="AC155" i="21"/>
  <c r="AB155" i="21"/>
  <c r="AA155" i="21"/>
  <c r="AH136" i="21"/>
  <c r="AG136" i="21"/>
  <c r="AH68" i="21"/>
  <c r="AG68" i="21"/>
  <c r="AF68" i="21"/>
  <c r="AC163" i="21"/>
  <c r="AB163" i="21"/>
  <c r="AA163" i="21"/>
  <c r="AF163" i="21"/>
  <c r="AH163" i="21"/>
  <c r="AG163" i="21"/>
  <c r="X145" i="21"/>
  <c r="V145" i="21"/>
  <c r="W145" i="21"/>
  <c r="V78" i="21"/>
  <c r="X78" i="21"/>
  <c r="W78" i="21"/>
  <c r="AC159" i="21"/>
  <c r="AA159" i="21"/>
  <c r="AB159" i="21"/>
  <c r="AB78" i="21"/>
  <c r="AA78" i="21"/>
  <c r="AC78" i="21"/>
  <c r="AA69" i="21"/>
  <c r="AC69" i="21"/>
  <c r="AB69" i="21"/>
  <c r="AB112" i="21"/>
  <c r="AA112" i="21"/>
  <c r="AC112" i="21"/>
  <c r="AH19" i="21"/>
  <c r="AG19" i="21"/>
  <c r="AF19" i="21"/>
  <c r="X19" i="21"/>
  <c r="W19" i="21"/>
  <c r="V19" i="21"/>
  <c r="AM19" i="21"/>
  <c r="AK19" i="21"/>
  <c r="AL19" i="21"/>
  <c r="AA19" i="21"/>
  <c r="AC19" i="21"/>
  <c r="AB19" i="21"/>
  <c r="AK107" i="21"/>
  <c r="AM107" i="21"/>
  <c r="AL107" i="21"/>
  <c r="X91" i="21"/>
  <c r="W91" i="21"/>
  <c r="V91" i="21"/>
  <c r="AA18" i="21"/>
  <c r="AC18" i="21"/>
  <c r="AB18" i="21"/>
  <c r="AH53" i="21"/>
  <c r="AF53" i="21"/>
  <c r="AG53" i="21"/>
  <c r="O14" i="21"/>
  <c r="N14" i="21"/>
  <c r="M14" i="21"/>
  <c r="L14" i="21"/>
  <c r="AC165" i="21"/>
  <c r="AB165" i="21"/>
  <c r="AA165" i="21"/>
  <c r="X26" i="21"/>
  <c r="W26" i="21"/>
  <c r="V26" i="21"/>
  <c r="AC111" i="21"/>
  <c r="AB111" i="21"/>
  <c r="AA111" i="21"/>
  <c r="AB129" i="21"/>
  <c r="AA129" i="21"/>
  <c r="AC129" i="21"/>
  <c r="AH21" i="21"/>
  <c r="AG21" i="21"/>
  <c r="AF21" i="21"/>
  <c r="AF56" i="21"/>
  <c r="AH56" i="21"/>
  <c r="AG56" i="21"/>
  <c r="AG123" i="21"/>
  <c r="AF123" i="21"/>
  <c r="AH123" i="21"/>
  <c r="AG115" i="21"/>
  <c r="AF115" i="21"/>
  <c r="AH115" i="21"/>
  <c r="AC102" i="21"/>
  <c r="AB102" i="21"/>
  <c r="AA102" i="21"/>
  <c r="L4" i="21"/>
  <c r="M4" i="21"/>
  <c r="O4" i="21"/>
  <c r="N4" i="21"/>
  <c r="AH133" i="21"/>
  <c r="AF133" i="21"/>
  <c r="AG133" i="21"/>
  <c r="AG48" i="21"/>
  <c r="AF48" i="21"/>
  <c r="AH48" i="21"/>
  <c r="AB133" i="21"/>
  <c r="AA133" i="21"/>
  <c r="AC133" i="21"/>
  <c r="AL73" i="21"/>
  <c r="AK73" i="21"/>
  <c r="AM73" i="21"/>
  <c r="O13" i="21"/>
  <c r="N13" i="21"/>
  <c r="M13" i="21"/>
  <c r="L13" i="21"/>
  <c r="AM24" i="21"/>
  <c r="AL24" i="21"/>
  <c r="AK24" i="21"/>
  <c r="V105" i="21"/>
  <c r="X105" i="21"/>
  <c r="W105" i="21"/>
  <c r="AA125" i="21"/>
  <c r="AC125" i="21"/>
  <c r="AB125" i="21"/>
  <c r="K5" i="21"/>
  <c r="K11" i="21"/>
  <c r="K8" i="21"/>
  <c r="K17" i="21"/>
  <c r="K15" i="21"/>
  <c r="K9" i="21"/>
  <c r="AH125" i="21"/>
  <c r="AG125" i="21"/>
  <c r="AF125" i="21"/>
  <c r="AF36" i="21"/>
  <c r="AG36" i="21"/>
  <c r="AH36" i="21"/>
  <c r="AL91" i="21"/>
  <c r="AM91" i="21"/>
  <c r="AK91" i="21"/>
  <c r="AF43" i="21"/>
  <c r="AH43" i="21"/>
  <c r="AG43" i="21"/>
  <c r="AC107" i="21"/>
  <c r="AA107" i="21"/>
  <c r="AB107" i="21"/>
  <c r="AC36" i="21"/>
  <c r="AB36" i="21"/>
  <c r="AA36" i="21"/>
  <c r="AF157" i="21"/>
  <c r="AH157" i="21"/>
  <c r="AG157" i="21"/>
  <c r="AB22" i="21"/>
  <c r="AA22" i="21"/>
  <c r="AC22" i="21"/>
  <c r="AC149" i="21"/>
  <c r="AB149" i="21"/>
  <c r="AA149" i="21"/>
  <c r="AA91" i="21"/>
  <c r="AB91" i="21"/>
  <c r="AC91" i="21"/>
  <c r="X36" i="21"/>
  <c r="W36" i="21"/>
  <c r="V36" i="21"/>
  <c r="AC28" i="21"/>
  <c r="AB28" i="21"/>
  <c r="AA28" i="21"/>
  <c r="V102" i="21"/>
  <c r="W102" i="21"/>
  <c r="X102" i="21"/>
  <c r="AM123" i="21"/>
  <c r="AL123" i="21"/>
  <c r="AK123" i="21"/>
  <c r="AH26" i="21"/>
  <c r="AG26" i="21"/>
  <c r="AF26" i="21"/>
  <c r="AM48" i="21"/>
  <c r="AK48" i="21"/>
  <c r="AL48" i="21"/>
  <c r="AB26" i="21"/>
  <c r="AA26" i="21"/>
  <c r="AC26" i="21"/>
  <c r="W111" i="21"/>
  <c r="V111" i="21"/>
  <c r="X111" i="21"/>
  <c r="AM109" i="21"/>
  <c r="AK109" i="21"/>
  <c r="AL109" i="21"/>
  <c r="AB97" i="21"/>
  <c r="AC97" i="21"/>
  <c r="AA97" i="21"/>
  <c r="X115" i="21"/>
  <c r="W115" i="21"/>
  <c r="V115" i="21"/>
  <c r="AF88" i="21"/>
  <c r="AH88" i="21"/>
  <c r="AG88" i="21"/>
  <c r="AM105" i="21"/>
  <c r="AL105" i="21"/>
  <c r="AK105" i="21"/>
  <c r="AG76" i="21"/>
  <c r="AF76" i="21"/>
  <c r="AH76" i="21"/>
  <c r="AM149" i="21"/>
  <c r="AL149" i="21"/>
  <c r="AK149" i="21"/>
  <c r="AM117" i="21"/>
  <c r="AL117" i="21"/>
  <c r="AK117" i="21"/>
  <c r="AM129" i="21"/>
  <c r="AL129" i="21"/>
  <c r="AK129" i="21"/>
  <c r="AF81" i="21"/>
  <c r="AH81" i="21"/>
  <c r="AG81" i="21"/>
  <c r="W57" i="21"/>
  <c r="X57" i="21"/>
  <c r="V57" i="21"/>
  <c r="AM165" i="21"/>
  <c r="AL165" i="21"/>
  <c r="AK165" i="21"/>
  <c r="W97" i="21"/>
  <c r="V97" i="21"/>
  <c r="X97" i="21"/>
  <c r="AC88" i="21"/>
  <c r="AB88" i="21"/>
  <c r="AA88" i="21"/>
  <c r="W144" i="21"/>
  <c r="X144" i="21"/>
  <c r="V144" i="21"/>
  <c r="V94" i="21"/>
  <c r="X94" i="21"/>
  <c r="W94" i="21"/>
  <c r="AA144" i="21"/>
  <c r="AC144" i="21"/>
  <c r="AB144" i="21"/>
  <c r="AK88" i="21"/>
  <c r="AM88" i="21"/>
  <c r="AL88" i="21"/>
  <c r="AB24" i="21"/>
  <c r="AA24" i="21"/>
  <c r="AC24" i="21"/>
  <c r="AF165" i="21"/>
  <c r="AH165" i="21"/>
  <c r="AG165" i="21"/>
  <c r="V107" i="21"/>
  <c r="X107" i="21"/>
  <c r="W107" i="21"/>
  <c r="AG52" i="21"/>
  <c r="AF52" i="21"/>
  <c r="AH52" i="21"/>
  <c r="AB57" i="21"/>
  <c r="AC57" i="21"/>
  <c r="AA57" i="21"/>
  <c r="AH117" i="21"/>
  <c r="AG117" i="21"/>
  <c r="AF117" i="21"/>
  <c r="AA84" i="21"/>
  <c r="AC84" i="21"/>
  <c r="AB84" i="21"/>
  <c r="X73" i="21"/>
  <c r="W73" i="21"/>
  <c r="V73" i="21"/>
  <c r="AM26" i="21"/>
  <c r="AL26" i="21"/>
  <c r="AK26" i="21"/>
  <c r="AA48" i="21"/>
  <c r="AC48" i="21"/>
  <c r="AB48" i="21"/>
  <c r="AF91" i="21"/>
  <c r="AH91" i="21"/>
  <c r="AG91" i="21"/>
  <c r="AC81" i="21"/>
  <c r="AA81" i="21"/>
  <c r="AB81" i="21"/>
  <c r="AA76" i="21"/>
  <c r="AC76" i="21"/>
  <c r="AB76" i="21"/>
  <c r="AK21" i="21"/>
  <c r="AM21" i="21"/>
  <c r="AL21" i="21"/>
  <c r="AM53" i="21"/>
  <c r="AK53" i="21"/>
  <c r="AL53" i="21"/>
  <c r="AL43" i="21"/>
  <c r="AM43" i="21"/>
  <c r="AK43" i="21"/>
  <c r="AH144" i="21"/>
  <c r="AG144" i="21"/>
  <c r="AF144" i="21"/>
  <c r="AL64" i="21"/>
  <c r="AK64" i="21"/>
  <c r="AM64" i="21"/>
  <c r="AG79" i="21"/>
  <c r="AH79" i="21"/>
  <c r="AF79" i="21"/>
  <c r="AM133" i="21"/>
  <c r="AL133" i="21"/>
  <c r="AK133" i="21"/>
  <c r="X88" i="21"/>
  <c r="W88" i="21"/>
  <c r="V88" i="21"/>
  <c r="AH24" i="21"/>
  <c r="AG24" i="21"/>
  <c r="AF24" i="21"/>
  <c r="AH18" i="21"/>
  <c r="AG18" i="21"/>
  <c r="AF18" i="21"/>
  <c r="AM113" i="21"/>
  <c r="AL113" i="21"/>
  <c r="AK113" i="21"/>
  <c r="AK111" i="21"/>
  <c r="AM111" i="21"/>
  <c r="AL111" i="21"/>
  <c r="AC157" i="21"/>
  <c r="AB157" i="21"/>
  <c r="AA157" i="21"/>
  <c r="AM57" i="21"/>
  <c r="AL57" i="21"/>
  <c r="AK57" i="21"/>
  <c r="AA109" i="21"/>
  <c r="AC109" i="21"/>
  <c r="AB109" i="21"/>
  <c r="X165" i="21"/>
  <c r="W165" i="21"/>
  <c r="V165" i="21"/>
  <c r="AG102" i="21"/>
  <c r="AH102" i="21"/>
  <c r="AF102" i="21"/>
  <c r="X86" i="21"/>
  <c r="W86" i="21"/>
  <c r="V86" i="21"/>
  <c r="V79" i="21"/>
  <c r="X79" i="21"/>
  <c r="W79" i="21"/>
  <c r="AM125" i="21"/>
  <c r="AK125" i="21"/>
  <c r="AL125" i="21"/>
  <c r="X133" i="21"/>
  <c r="W133" i="21"/>
  <c r="V133" i="21"/>
  <c r="AC73" i="21"/>
  <c r="AA73" i="21"/>
  <c r="AB73" i="21"/>
  <c r="AG64" i="21"/>
  <c r="AF64" i="21"/>
  <c r="AH64" i="21"/>
  <c r="AL84" i="21"/>
  <c r="AM84" i="21"/>
  <c r="AK84" i="21"/>
  <c r="AH86" i="21"/>
  <c r="AG86" i="21"/>
  <c r="AF86" i="21"/>
  <c r="AC113" i="21"/>
  <c r="AA113" i="21"/>
  <c r="AB113" i="21"/>
  <c r="AH73" i="21"/>
  <c r="AF73" i="21"/>
  <c r="AG73" i="21"/>
  <c r="AG107" i="21"/>
  <c r="AH107" i="21"/>
  <c r="AF107" i="21"/>
  <c r="AF149" i="21"/>
  <c r="AH149" i="21"/>
  <c r="AG149" i="21"/>
  <c r="AA105" i="21"/>
  <c r="AC105" i="21"/>
  <c r="AB105" i="21"/>
  <c r="AB43" i="21"/>
  <c r="AA43" i="21"/>
  <c r="AC43" i="21"/>
  <c r="AL102" i="21"/>
  <c r="AM102" i="21"/>
  <c r="AK102" i="21"/>
  <c r="AL86" i="21"/>
  <c r="AM86" i="21"/>
  <c r="AK86" i="21"/>
  <c r="X18" i="21"/>
  <c r="W18" i="21"/>
  <c r="V18" i="21"/>
  <c r="AL56" i="21"/>
  <c r="AM56" i="21"/>
  <c r="AK56" i="21"/>
  <c r="K6" i="21"/>
  <c r="AG111" i="21"/>
  <c r="AH111" i="21"/>
  <c r="AF111" i="21"/>
  <c r="AC123" i="21"/>
  <c r="AB123" i="21"/>
  <c r="AA123" i="21"/>
  <c r="AC115" i="21"/>
  <c r="AB115" i="21"/>
  <c r="AA115" i="21"/>
  <c r="AH146" i="21"/>
  <c r="AG146" i="21"/>
  <c r="AF146" i="21"/>
  <c r="AG67" i="21"/>
  <c r="AF67" i="21"/>
  <c r="AH67" i="21"/>
  <c r="AB94" i="21"/>
  <c r="AA94" i="21"/>
  <c r="AC94" i="21"/>
  <c r="AA117" i="21"/>
  <c r="AC117" i="21"/>
  <c r="AB117" i="21"/>
  <c r="AG129" i="21"/>
  <c r="AH129" i="21"/>
  <c r="AF129" i="21"/>
  <c r="X67" i="21"/>
  <c r="V67" i="21"/>
  <c r="W67" i="21"/>
  <c r="X117" i="21"/>
  <c r="W117" i="21"/>
  <c r="V117" i="21"/>
  <c r="W113" i="21"/>
  <c r="V113" i="21"/>
  <c r="X113" i="21"/>
  <c r="X76" i="21"/>
  <c r="V76" i="21"/>
  <c r="W76" i="21"/>
  <c r="N10" i="21"/>
  <c r="M10" i="21"/>
  <c r="L10" i="21"/>
  <c r="O10" i="21"/>
  <c r="X146" i="21"/>
  <c r="W146" i="21"/>
  <c r="V146" i="21"/>
  <c r="AM22" i="21"/>
  <c r="AK22" i="21"/>
  <c r="AL22" i="21"/>
  <c r="AM18" i="21"/>
  <c r="AL18" i="21"/>
  <c r="AK18" i="21"/>
  <c r="W129" i="21"/>
  <c r="V129" i="21"/>
  <c r="X129" i="21"/>
  <c r="AL67" i="21"/>
  <c r="AM67" i="21"/>
  <c r="AK67" i="21"/>
  <c r="V81" i="21"/>
  <c r="X81" i="21"/>
  <c r="W81" i="21"/>
  <c r="V43" i="21"/>
  <c r="X43" i="21"/>
  <c r="W43" i="21"/>
  <c r="AC52" i="21"/>
  <c r="AB52" i="21"/>
  <c r="AA52" i="21"/>
  <c r="X21" i="21"/>
  <c r="W21" i="21"/>
  <c r="V21" i="21"/>
  <c r="AL28" i="21"/>
  <c r="AK28" i="21"/>
  <c r="AM28" i="21"/>
  <c r="AC21" i="21"/>
  <c r="AB21" i="21"/>
  <c r="AA21" i="21"/>
  <c r="V56" i="21"/>
  <c r="X56" i="21"/>
  <c r="W56" i="21"/>
  <c r="AH94" i="21"/>
  <c r="AG94" i="21"/>
  <c r="AF94" i="21"/>
  <c r="AM144" i="21"/>
  <c r="AL144" i="21"/>
  <c r="AK144" i="21"/>
  <c r="X149" i="21"/>
  <c r="W149" i="21"/>
  <c r="V149" i="21"/>
  <c r="AL94" i="21"/>
  <c r="AM94" i="21"/>
  <c r="AK94" i="21"/>
  <c r="AM36" i="21"/>
  <c r="AL36" i="21"/>
  <c r="AK36" i="21"/>
  <c r="AM115" i="21"/>
  <c r="AK115" i="21"/>
  <c r="AL115" i="21"/>
  <c r="W52" i="21"/>
  <c r="X52" i="21"/>
  <c r="V52" i="21"/>
  <c r="X84" i="21"/>
  <c r="V84" i="21"/>
  <c r="W84" i="21"/>
  <c r="AA56" i="21"/>
  <c r="AC56" i="21"/>
  <c r="AB56" i="21"/>
  <c r="AA53" i="21"/>
  <c r="AB53" i="21"/>
  <c r="AC53" i="21"/>
  <c r="AG57" i="21"/>
  <c r="AF57" i="21"/>
  <c r="AH57" i="21"/>
  <c r="W125" i="21"/>
  <c r="X125" i="21"/>
  <c r="V125" i="21"/>
  <c r="AM157" i="21"/>
  <c r="AL157" i="21"/>
  <c r="AK157" i="21"/>
  <c r="X123" i="21"/>
  <c r="W123" i="21"/>
  <c r="V123" i="21"/>
  <c r="W24" i="21"/>
  <c r="V24" i="21"/>
  <c r="X24" i="21"/>
  <c r="AL81" i="21"/>
  <c r="AK81" i="21"/>
  <c r="AM81" i="21"/>
  <c r="AF28" i="21"/>
  <c r="AG28" i="21"/>
  <c r="AH28" i="21"/>
  <c r="AK146" i="21"/>
  <c r="AM146" i="21"/>
  <c r="AL146" i="21"/>
  <c r="AB79" i="21"/>
  <c r="AA79" i="21"/>
  <c r="AC79" i="21"/>
  <c r="K12" i="21"/>
  <c r="X48" i="21"/>
  <c r="W48" i="21"/>
  <c r="V48" i="21"/>
  <c r="AB67" i="21"/>
  <c r="AA67" i="21"/>
  <c r="AC67" i="21"/>
  <c r="AA86" i="21"/>
  <c r="AC86" i="21"/>
  <c r="AB86" i="21"/>
  <c r="AG97" i="21"/>
  <c r="AH97" i="21"/>
  <c r="AF97" i="21"/>
  <c r="AG105" i="21"/>
  <c r="AF105" i="21"/>
  <c r="AH105" i="21"/>
  <c r="X28" i="21"/>
  <c r="V28" i="21"/>
  <c r="W28" i="21"/>
  <c r="AH22" i="21"/>
  <c r="AG22" i="21"/>
  <c r="AF22" i="21"/>
  <c r="AM52" i="21"/>
  <c r="AK52" i="21"/>
  <c r="AL52" i="21"/>
  <c r="AG113" i="21"/>
  <c r="AF113" i="21"/>
  <c r="AH113" i="21"/>
  <c r="K7" i="21"/>
  <c r="V64" i="21"/>
  <c r="X64" i="21"/>
  <c r="W64" i="21"/>
  <c r="W109" i="21"/>
  <c r="X109" i="21"/>
  <c r="V109" i="21"/>
  <c r="W53" i="21"/>
  <c r="V53" i="21"/>
  <c r="X53" i="21"/>
  <c r="X157" i="21"/>
  <c r="W157" i="21"/>
  <c r="V157" i="21"/>
  <c r="AG84" i="21"/>
  <c r="AF84" i="21"/>
  <c r="AH84" i="21"/>
  <c r="AL79" i="21"/>
  <c r="AM79" i="21"/>
  <c r="AK79" i="21"/>
  <c r="AM97" i="21"/>
  <c r="AL97" i="21"/>
  <c r="AK97" i="21"/>
  <c r="AC64" i="21"/>
  <c r="AA64" i="21"/>
  <c r="AB64" i="21"/>
  <c r="AC146" i="21"/>
  <c r="AA146" i="21"/>
  <c r="AB146" i="21"/>
  <c r="AF109" i="21"/>
  <c r="AH109" i="21"/>
  <c r="AG109" i="21"/>
  <c r="X22" i="21"/>
  <c r="W22" i="21"/>
  <c r="V22" i="21"/>
  <c r="AL76" i="21"/>
  <c r="AM76" i="21"/>
  <c r="AK76" i="21"/>
  <c r="K16" i="21"/>
  <c r="J2" i="6"/>
  <c r="M72" i="4"/>
  <c r="Y72" i="4" s="1"/>
  <c r="O126" i="4"/>
  <c r="AJ126" i="4" s="1"/>
  <c r="N122" i="4"/>
  <c r="AD122" i="4" s="1"/>
  <c r="M68" i="4"/>
  <c r="Y68" i="4" s="1"/>
  <c r="L159" i="4"/>
  <c r="U159" i="4" s="1"/>
  <c r="O69" i="4"/>
  <c r="AI69" i="4" s="1"/>
  <c r="M77" i="4"/>
  <c r="Z77" i="4" s="1"/>
  <c r="L122" i="4"/>
  <c r="T122" i="4" s="1"/>
  <c r="W122" i="4" s="1"/>
  <c r="N31" i="4"/>
  <c r="AD31" i="4" s="1"/>
  <c r="L43" i="4"/>
  <c r="U43" i="4" s="1"/>
  <c r="M31" i="4"/>
  <c r="Y31" i="4" s="1"/>
  <c r="AC31" i="4" s="1"/>
  <c r="M104" i="4"/>
  <c r="Z104" i="4" s="1"/>
  <c r="M142" i="4"/>
  <c r="Y142" i="4" s="1"/>
  <c r="O81" i="4"/>
  <c r="AI81" i="4" s="1"/>
  <c r="M125" i="4"/>
  <c r="Y125" i="4" s="1"/>
  <c r="O89" i="4"/>
  <c r="AI89" i="4" s="1"/>
  <c r="M84" i="4"/>
  <c r="Z84" i="4" s="1"/>
  <c r="N68" i="4"/>
  <c r="AD68" i="4" s="1"/>
  <c r="N43" i="4"/>
  <c r="AE43" i="4" s="1"/>
  <c r="M89" i="4"/>
  <c r="Z89" i="4" s="1"/>
  <c r="N69" i="4"/>
  <c r="AD69" i="4" s="1"/>
  <c r="O102" i="4"/>
  <c r="AI102" i="4" s="1"/>
  <c r="AK102" i="4" s="1"/>
  <c r="N125" i="4"/>
  <c r="AE125" i="4" s="1"/>
  <c r="M159" i="4"/>
  <c r="Y159" i="4" s="1"/>
  <c r="M122" i="4"/>
  <c r="Z122" i="4" s="1"/>
  <c r="N84" i="4"/>
  <c r="AD84" i="4" s="1"/>
  <c r="O68" i="4"/>
  <c r="AJ68" i="4" s="1"/>
  <c r="M43" i="4"/>
  <c r="Z43" i="4" s="1"/>
  <c r="L31" i="4"/>
  <c r="T31" i="4" s="1"/>
  <c r="M69" i="4"/>
  <c r="Z69" i="4" s="1"/>
  <c r="M102" i="4"/>
  <c r="Y102" i="4" s="1"/>
  <c r="AC102" i="4" s="1"/>
  <c r="N36" i="4"/>
  <c r="AD36" i="4" s="1"/>
  <c r="O36" i="4"/>
  <c r="AI36" i="4" s="1"/>
  <c r="AM36" i="4" s="1"/>
  <c r="O125" i="4"/>
  <c r="AJ125" i="4" s="1"/>
  <c r="O159" i="4"/>
  <c r="AJ159" i="4" s="1"/>
  <c r="O77" i="4"/>
  <c r="AJ77" i="4" s="1"/>
  <c r="O84" i="4"/>
  <c r="AJ84" i="4" s="1"/>
  <c r="M36" i="4"/>
  <c r="Z36" i="4" s="1"/>
  <c r="N89" i="4"/>
  <c r="AD89" i="4" s="1"/>
  <c r="AF89" i="4" s="1"/>
  <c r="N102" i="4"/>
  <c r="AD102" i="4" s="1"/>
  <c r="AF102" i="4" s="1"/>
  <c r="M39" i="4"/>
  <c r="Y39" i="4" s="1"/>
  <c r="O129" i="4"/>
  <c r="AJ129" i="4" s="1"/>
  <c r="M81" i="4"/>
  <c r="Z81" i="4" s="1"/>
  <c r="N26" i="4"/>
  <c r="AE26" i="4" s="1"/>
  <c r="M135" i="4"/>
  <c r="Y135" i="4" s="1"/>
  <c r="O114" i="4"/>
  <c r="AI114" i="4" s="1"/>
  <c r="O55" i="4"/>
  <c r="AJ55" i="4" s="1"/>
  <c r="N25" i="4"/>
  <c r="AD25" i="4" s="1"/>
  <c r="M129" i="4"/>
  <c r="Y129" i="4" s="1"/>
  <c r="O73" i="4"/>
  <c r="AI73" i="4" s="1"/>
  <c r="N88" i="4"/>
  <c r="AD88" i="4" s="1"/>
  <c r="O72" i="4"/>
  <c r="AJ72" i="4" s="1"/>
  <c r="N104" i="4"/>
  <c r="AE104" i="4" s="1"/>
  <c r="M26" i="4"/>
  <c r="Y26" i="4" s="1"/>
  <c r="O142" i="4"/>
  <c r="AJ142" i="4" s="1"/>
  <c r="N129" i="4"/>
  <c r="AE129" i="4" s="1"/>
  <c r="N126" i="4"/>
  <c r="AE126" i="4" s="1"/>
  <c r="O88" i="4"/>
  <c r="AI88" i="4" s="1"/>
  <c r="M47" i="4"/>
  <c r="Y47" i="4" s="1"/>
  <c r="M73" i="4"/>
  <c r="Y73" i="4" s="1"/>
  <c r="AC73" i="4" s="1"/>
  <c r="L39" i="4"/>
  <c r="U39" i="4" s="1"/>
  <c r="N142" i="4"/>
  <c r="AD142" i="4" s="1"/>
  <c r="L126" i="4"/>
  <c r="U126" i="4" s="1"/>
  <c r="M88" i="4"/>
  <c r="Y88" i="4" s="1"/>
  <c r="N72" i="4"/>
  <c r="AE72" i="4" s="1"/>
  <c r="O104" i="4"/>
  <c r="AJ104" i="4" s="1"/>
  <c r="N39" i="4"/>
  <c r="AD39" i="4" s="1"/>
  <c r="O26" i="4"/>
  <c r="AJ26" i="4" s="1"/>
  <c r="N81" i="4"/>
  <c r="AD81" i="4" s="1"/>
  <c r="L47" i="4"/>
  <c r="U47" i="4" s="1"/>
  <c r="N47" i="4"/>
  <c r="AD47" i="4" s="1"/>
  <c r="AG47" i="4" s="1"/>
  <c r="N73" i="4"/>
  <c r="AE73" i="4" s="1"/>
  <c r="L97" i="4"/>
  <c r="U97" i="4" s="1"/>
  <c r="O130" i="4"/>
  <c r="AI130" i="4" s="1"/>
  <c r="L25" i="4"/>
  <c r="U25" i="4" s="1"/>
  <c r="L135" i="4"/>
  <c r="T135" i="4" s="1"/>
  <c r="L130" i="4"/>
  <c r="T130" i="4" s="1"/>
  <c r="M55" i="4"/>
  <c r="Y55" i="4" s="1"/>
  <c r="M114" i="4"/>
  <c r="Z114" i="4" s="1"/>
  <c r="N55" i="4"/>
  <c r="AD55" i="4" s="1"/>
  <c r="O40" i="4"/>
  <c r="AJ40" i="4" s="1"/>
  <c r="M25" i="4"/>
  <c r="Y25" i="4" s="1"/>
  <c r="AA25" i="4" s="1"/>
  <c r="N135" i="4"/>
  <c r="AE135" i="4" s="1"/>
  <c r="M130" i="4"/>
  <c r="Y130" i="4" s="1"/>
  <c r="N114" i="4"/>
  <c r="AD114" i="4" s="1"/>
  <c r="N40" i="4"/>
  <c r="AE40" i="4" s="1"/>
  <c r="M40" i="4"/>
  <c r="Z40" i="4" s="1"/>
  <c r="O155" i="4"/>
  <c r="AI155" i="4" s="1"/>
  <c r="N118" i="4"/>
  <c r="AD118" i="4" s="1"/>
  <c r="L155" i="4"/>
  <c r="U155" i="4" s="1"/>
  <c r="O118" i="4"/>
  <c r="AJ118" i="4" s="1"/>
  <c r="M59" i="4"/>
  <c r="Y59" i="4" s="1"/>
  <c r="M44" i="4"/>
  <c r="Z44" i="4" s="1"/>
  <c r="N44" i="4"/>
  <c r="AD44" i="4" s="1"/>
  <c r="L27" i="4"/>
  <c r="T27" i="4" s="1"/>
  <c r="M27" i="4"/>
  <c r="Y27" i="4" s="1"/>
  <c r="AB27" i="4" s="1"/>
  <c r="O44" i="4"/>
  <c r="AJ44" i="4" s="1"/>
  <c r="O59" i="4"/>
  <c r="AJ59" i="4" s="1"/>
  <c r="N27" i="4"/>
  <c r="AE27" i="4" s="1"/>
  <c r="N155" i="4"/>
  <c r="AD155" i="4" s="1"/>
  <c r="M118" i="4"/>
  <c r="Y118" i="4" s="1"/>
  <c r="M97" i="4"/>
  <c r="Z97" i="4" s="1"/>
  <c r="N59" i="4"/>
  <c r="AE59" i="4" s="1"/>
  <c r="N97" i="4"/>
  <c r="AE97" i="4" s="1"/>
  <c r="N77" i="4"/>
  <c r="AD77" i="4" s="1"/>
  <c r="AH77" i="4" s="1"/>
  <c r="U129" i="4"/>
  <c r="T129" i="4"/>
  <c r="W129" i="4" s="1"/>
  <c r="Z126" i="4"/>
  <c r="Y126" i="4"/>
  <c r="AC126" i="4" s="1"/>
  <c r="T72" i="4"/>
  <c r="V72" i="4" s="1"/>
  <c r="U72" i="4"/>
  <c r="T55" i="4"/>
  <c r="V55" i="4" s="1"/>
  <c r="U55" i="4"/>
  <c r="U81" i="4"/>
  <c r="T81" i="4"/>
  <c r="V81" i="4" s="1"/>
  <c r="T118" i="4"/>
  <c r="W118" i="4" s="1"/>
  <c r="U118" i="4"/>
  <c r="AJ39" i="4"/>
  <c r="AI39" i="4"/>
  <c r="AK39" i="4" s="1"/>
  <c r="AJ27" i="4"/>
  <c r="AI27" i="4"/>
  <c r="AL27" i="4" s="1"/>
  <c r="U84" i="4"/>
  <c r="T84" i="4"/>
  <c r="X84" i="4" s="1"/>
  <c r="AJ97" i="4"/>
  <c r="AI97" i="4"/>
  <c r="AK97" i="4" s="1"/>
  <c r="AJ43" i="4"/>
  <c r="AI43" i="4"/>
  <c r="AK43" i="4" s="1"/>
  <c r="T36" i="4"/>
  <c r="U36" i="4"/>
  <c r="T104" i="4"/>
  <c r="U104" i="4"/>
  <c r="Z155" i="4"/>
  <c r="Y155" i="4"/>
  <c r="AC155" i="4" s="1"/>
  <c r="U89" i="4"/>
  <c r="T89" i="4"/>
  <c r="W89" i="4" s="1"/>
  <c r="U69" i="4"/>
  <c r="T69" i="4"/>
  <c r="V69" i="4" s="1"/>
  <c r="U26" i="4"/>
  <c r="T26" i="4"/>
  <c r="X26" i="4" s="1"/>
  <c r="T44" i="4"/>
  <c r="U44" i="4"/>
  <c r="AJ135" i="4"/>
  <c r="AI135" i="4"/>
  <c r="AK135" i="4" s="1"/>
  <c r="T59" i="4"/>
  <c r="X59" i="4" s="1"/>
  <c r="U59" i="4"/>
  <c r="AE130" i="4"/>
  <c r="AD130" i="4"/>
  <c r="AG130" i="4" s="1"/>
  <c r="T88" i="4"/>
  <c r="X88" i="4" s="1"/>
  <c r="U88" i="4"/>
  <c r="U125" i="4"/>
  <c r="T125" i="4"/>
  <c r="X125" i="4" s="1"/>
  <c r="AJ47" i="4"/>
  <c r="AI47" i="4"/>
  <c r="AK47" i="4" s="1"/>
  <c r="AJ122" i="4"/>
  <c r="AI122" i="4"/>
  <c r="AM122" i="4" s="1"/>
  <c r="U68" i="4"/>
  <c r="T68" i="4"/>
  <c r="X68" i="4" s="1"/>
  <c r="U77" i="4"/>
  <c r="T77" i="4"/>
  <c r="V77" i="4" s="1"/>
  <c r="AJ31" i="4"/>
  <c r="AI31" i="4"/>
  <c r="AL31" i="4" s="1"/>
  <c r="U114" i="4"/>
  <c r="T114" i="4"/>
  <c r="X114" i="4" s="1"/>
  <c r="U40" i="4"/>
  <c r="T40" i="4"/>
  <c r="V40" i="4" s="1"/>
  <c r="AE159" i="4"/>
  <c r="AD159" i="4"/>
  <c r="AH159" i="4" s="1"/>
  <c r="U73" i="4"/>
  <c r="T73" i="4"/>
  <c r="W73" i="4" s="1"/>
  <c r="AI25" i="4"/>
  <c r="AL25" i="4" s="1"/>
  <c r="AJ25" i="4"/>
  <c r="T142" i="4"/>
  <c r="V142" i="4" s="1"/>
  <c r="U142" i="4"/>
  <c r="T102" i="4"/>
  <c r="U102" i="4"/>
  <c r="N115" i="4"/>
  <c r="AD115" i="4" s="1"/>
  <c r="AH115" i="4" s="1"/>
  <c r="AE50" i="4"/>
  <c r="O112" i="4"/>
  <c r="AI112" i="4" s="1"/>
  <c r="AL112" i="4" s="1"/>
  <c r="M61" i="4"/>
  <c r="Z61" i="4" s="1"/>
  <c r="O24" i="4"/>
  <c r="AI24" i="4" s="1"/>
  <c r="U24" i="4"/>
  <c r="AJ82" i="4"/>
  <c r="L29" i="4"/>
  <c r="T29" i="4" s="1"/>
  <c r="AI140" i="4"/>
  <c r="AK140" i="4" s="1"/>
  <c r="L100" i="4"/>
  <c r="U100" i="4" s="1"/>
  <c r="L74" i="4"/>
  <c r="T74" i="4" s="1"/>
  <c r="O61" i="4"/>
  <c r="AI61" i="4" s="1"/>
  <c r="N24" i="4"/>
  <c r="AE24" i="4" s="1"/>
  <c r="N161" i="4"/>
  <c r="AD161" i="4" s="1"/>
  <c r="M82" i="4"/>
  <c r="Y82" i="4" s="1"/>
  <c r="O32" i="4"/>
  <c r="AJ32" i="4" s="1"/>
  <c r="L50" i="4"/>
  <c r="U50" i="4" s="1"/>
  <c r="O33" i="4"/>
  <c r="AJ33" i="4" s="1"/>
  <c r="T147" i="4"/>
  <c r="X147" i="4" s="1"/>
  <c r="AJ53" i="4"/>
  <c r="AM53" i="4"/>
  <c r="N74" i="4"/>
  <c r="AD74" i="4" s="1"/>
  <c r="M28" i="4"/>
  <c r="Y28" i="4" s="1"/>
  <c r="M24" i="4"/>
  <c r="Z24" i="4" s="1"/>
  <c r="M79" i="4"/>
  <c r="Z79" i="4" s="1"/>
  <c r="Y33" i="4"/>
  <c r="AA33" i="4" s="1"/>
  <c r="AF50" i="4"/>
  <c r="O50" i="4"/>
  <c r="AJ50" i="4" s="1"/>
  <c r="M91" i="4"/>
  <c r="Z91" i="4" s="1"/>
  <c r="N82" i="4"/>
  <c r="AE82" i="4" s="1"/>
  <c r="O141" i="4"/>
  <c r="AI141" i="4" s="1"/>
  <c r="T121" i="4"/>
  <c r="X121" i="4" s="1"/>
  <c r="O136" i="4"/>
  <c r="AJ136" i="4" s="1"/>
  <c r="AK35" i="4"/>
  <c r="M123" i="4"/>
  <c r="Z123" i="4" s="1"/>
  <c r="AJ132" i="4"/>
  <c r="L141" i="4"/>
  <c r="T141" i="4" s="1"/>
  <c r="T108" i="4"/>
  <c r="W108" i="4" s="1"/>
  <c r="AJ123" i="4"/>
  <c r="L164" i="4"/>
  <c r="U164" i="4" s="1"/>
  <c r="M139" i="4"/>
  <c r="Y139" i="4" s="1"/>
  <c r="T93" i="4"/>
  <c r="X93" i="4" s="1"/>
  <c r="AE112" i="4"/>
  <c r="AD112" i="4"/>
  <c r="AH112" i="4" s="1"/>
  <c r="T62" i="4"/>
  <c r="X62" i="4" s="1"/>
  <c r="U32" i="4"/>
  <c r="M100" i="4"/>
  <c r="Y100" i="4" s="1"/>
  <c r="AA100" i="4" s="1"/>
  <c r="M140" i="4"/>
  <c r="Z140" i="4" s="1"/>
  <c r="O115" i="4"/>
  <c r="AI115" i="4" s="1"/>
  <c r="L112" i="4"/>
  <c r="T112" i="4" s="1"/>
  <c r="T115" i="4"/>
  <c r="X115" i="4" s="1"/>
  <c r="AF100" i="4"/>
  <c r="L70" i="4"/>
  <c r="U70" i="4" s="1"/>
  <c r="M62" i="4"/>
  <c r="Z62" i="4" s="1"/>
  <c r="AL53" i="4"/>
  <c r="M74" i="4"/>
  <c r="Y74" i="4" s="1"/>
  <c r="M53" i="4"/>
  <c r="Z53" i="4" s="1"/>
  <c r="O28" i="4"/>
  <c r="AJ28" i="4" s="1"/>
  <c r="N61" i="4"/>
  <c r="AD61" i="4" s="1"/>
  <c r="T28" i="4"/>
  <c r="X28" i="4" s="1"/>
  <c r="M50" i="4"/>
  <c r="Y50" i="4" s="1"/>
  <c r="AB50" i="4" s="1"/>
  <c r="N28" i="4"/>
  <c r="AD28" i="4" s="1"/>
  <c r="AH28" i="4" s="1"/>
  <c r="M112" i="4"/>
  <c r="Z112" i="4" s="1"/>
  <c r="AH100" i="4"/>
  <c r="N62" i="4"/>
  <c r="AE62" i="4" s="1"/>
  <c r="AE100" i="4"/>
  <c r="M161" i="4"/>
  <c r="Z161" i="4" s="1"/>
  <c r="T161" i="4"/>
  <c r="W161" i="4" s="1"/>
  <c r="L148" i="4"/>
  <c r="T148" i="4" s="1"/>
  <c r="M70" i="4"/>
  <c r="Z70" i="4" s="1"/>
  <c r="O78" i="4"/>
  <c r="AI78" i="4" s="1"/>
  <c r="L53" i="4"/>
  <c r="U53" i="4" s="1"/>
  <c r="M32" i="4"/>
  <c r="Z32" i="4" s="1"/>
  <c r="L79" i="4"/>
  <c r="U79" i="4" s="1"/>
  <c r="AH50" i="4"/>
  <c r="M115" i="4"/>
  <c r="Z115" i="4" s="1"/>
  <c r="N53" i="4"/>
  <c r="AD53" i="4" s="1"/>
  <c r="AG53" i="4" s="1"/>
  <c r="L150" i="4"/>
  <c r="U150" i="4" s="1"/>
  <c r="N123" i="4"/>
  <c r="AE123" i="4" s="1"/>
  <c r="M108" i="4"/>
  <c r="Z108" i="4" s="1"/>
  <c r="O54" i="4"/>
  <c r="AI54" i="4" s="1"/>
  <c r="M150" i="4"/>
  <c r="Z150" i="4" s="1"/>
  <c r="M132" i="4"/>
  <c r="Y132" i="4" s="1"/>
  <c r="O121" i="4"/>
  <c r="AJ121" i="4" s="1"/>
  <c r="M141" i="4"/>
  <c r="Y141" i="4" s="1"/>
  <c r="L139" i="4"/>
  <c r="U139" i="4" s="1"/>
  <c r="L123" i="4"/>
  <c r="U123" i="4" s="1"/>
  <c r="N108" i="4"/>
  <c r="AE108" i="4" s="1"/>
  <c r="N54" i="4"/>
  <c r="AD54" i="4" s="1"/>
  <c r="N139" i="4"/>
  <c r="AE139" i="4" s="1"/>
  <c r="N75" i="4"/>
  <c r="AE75" i="4" s="1"/>
  <c r="U75" i="4"/>
  <c r="L132" i="4"/>
  <c r="T132" i="4" s="1"/>
  <c r="O150" i="4"/>
  <c r="AI150" i="4" s="1"/>
  <c r="N132" i="4"/>
  <c r="AE132" i="4" s="1"/>
  <c r="L54" i="4"/>
  <c r="U54" i="4" s="1"/>
  <c r="O75" i="4"/>
  <c r="AJ75" i="4" s="1"/>
  <c r="M164" i="4"/>
  <c r="Z164" i="4" s="1"/>
  <c r="M151" i="4"/>
  <c r="Y151" i="4" s="1"/>
  <c r="N121" i="4"/>
  <c r="AE121" i="4" s="1"/>
  <c r="M136" i="4"/>
  <c r="Z136" i="4" s="1"/>
  <c r="O93" i="4"/>
  <c r="AJ93" i="4" s="1"/>
  <c r="N109" i="4"/>
  <c r="AD109" i="4" s="1"/>
  <c r="AJ35" i="4"/>
  <c r="M35" i="4"/>
  <c r="M119" i="4"/>
  <c r="L160" i="4"/>
  <c r="T160" i="4" s="1"/>
  <c r="AD164" i="4"/>
  <c r="AG164" i="4" s="1"/>
  <c r="L140" i="4"/>
  <c r="T140" i="4" s="1"/>
  <c r="O119" i="4"/>
  <c r="AI119" i="4" s="1"/>
  <c r="L136" i="4"/>
  <c r="U136" i="4" s="1"/>
  <c r="X98" i="4"/>
  <c r="N41" i="4"/>
  <c r="AD41" i="4" s="1"/>
  <c r="AD70" i="4"/>
  <c r="AG70" i="4" s="1"/>
  <c r="L41" i="4"/>
  <c r="U41" i="4" s="1"/>
  <c r="L35" i="4"/>
  <c r="U35" i="4" s="1"/>
  <c r="N79" i="4"/>
  <c r="AE79" i="4" s="1"/>
  <c r="AL35" i="4"/>
  <c r="U98" i="4"/>
  <c r="N35" i="4"/>
  <c r="AE35" i="4" s="1"/>
  <c r="O161" i="4"/>
  <c r="AI161" i="4" s="1"/>
  <c r="AM161" i="4" s="1"/>
  <c r="O100" i="4"/>
  <c r="M93" i="4"/>
  <c r="Z93" i="4" s="1"/>
  <c r="O98" i="4"/>
  <c r="AJ98" i="4" s="1"/>
  <c r="O164" i="4"/>
  <c r="AJ164" i="4" s="1"/>
  <c r="AJ109" i="4"/>
  <c r="Y41" i="4"/>
  <c r="AB41" i="4" s="1"/>
  <c r="O41" i="4"/>
  <c r="AI41" i="4" s="1"/>
  <c r="N140" i="4"/>
  <c r="AD140" i="4" s="1"/>
  <c r="M121" i="4"/>
  <c r="Y121" i="4" s="1"/>
  <c r="T119" i="4"/>
  <c r="W119" i="4" s="1"/>
  <c r="M98" i="4"/>
  <c r="Z98" i="4" s="1"/>
  <c r="V98" i="4"/>
  <c r="O62" i="4"/>
  <c r="AJ62" i="4" s="1"/>
  <c r="M63" i="4"/>
  <c r="Z63" i="4" s="1"/>
  <c r="N32" i="4"/>
  <c r="N98" i="4"/>
  <c r="AE98" i="4" s="1"/>
  <c r="O70" i="4"/>
  <c r="AI70" i="4" s="1"/>
  <c r="AL70" i="4" s="1"/>
  <c r="N93" i="4"/>
  <c r="N119" i="4"/>
  <c r="AD119" i="4" s="1"/>
  <c r="AF119" i="4" s="1"/>
  <c r="U138" i="4"/>
  <c r="T138" i="4"/>
  <c r="W138" i="4" s="1"/>
  <c r="O95" i="4"/>
  <c r="AI95" i="4" s="1"/>
  <c r="N95" i="4"/>
  <c r="AD95" i="4" s="1"/>
  <c r="M95" i="4"/>
  <c r="Y95" i="4" s="1"/>
  <c r="O52" i="4"/>
  <c r="L52" i="4"/>
  <c r="T52" i="4" s="1"/>
  <c r="M49" i="4"/>
  <c r="N49" i="4"/>
  <c r="AE49" i="4" s="1"/>
  <c r="O49" i="4"/>
  <c r="AI49" i="4" s="1"/>
  <c r="AM49" i="4" s="1"/>
  <c r="L49" i="4"/>
  <c r="T49" i="4" s="1"/>
  <c r="L158" i="4"/>
  <c r="O158" i="4"/>
  <c r="AJ158" i="4" s="1"/>
  <c r="M158" i="4"/>
  <c r="Y158" i="4" s="1"/>
  <c r="L91" i="4"/>
  <c r="O91" i="4"/>
  <c r="AI91" i="4" s="1"/>
  <c r="AK91" i="4" s="1"/>
  <c r="N156" i="4"/>
  <c r="O156" i="4"/>
  <c r="AJ156" i="4" s="1"/>
  <c r="L156" i="4"/>
  <c r="U156" i="4" s="1"/>
  <c r="O152" i="4"/>
  <c r="L152" i="4"/>
  <c r="T152" i="4" s="1"/>
  <c r="N152" i="4"/>
  <c r="AE152" i="4" s="1"/>
  <c r="L90" i="4"/>
  <c r="T90" i="4" s="1"/>
  <c r="N90" i="4"/>
  <c r="AE90" i="4" s="1"/>
  <c r="O90" i="4"/>
  <c r="AJ90" i="4" s="1"/>
  <c r="O67" i="4"/>
  <c r="AJ67" i="4" s="1"/>
  <c r="L67" i="4"/>
  <c r="T67" i="4" s="1"/>
  <c r="N67" i="4"/>
  <c r="AE67" i="4" s="1"/>
  <c r="M94" i="4"/>
  <c r="Y94" i="4" s="1"/>
  <c r="N94" i="4"/>
  <c r="AD94" i="4" s="1"/>
  <c r="L94" i="4"/>
  <c r="T94" i="4" s="1"/>
  <c r="O94" i="4"/>
  <c r="AJ94" i="4" s="1"/>
  <c r="M134" i="4"/>
  <c r="N134" i="4"/>
  <c r="AE134" i="4" s="1"/>
  <c r="N116" i="4"/>
  <c r="M116" i="4"/>
  <c r="Y116" i="4" s="1"/>
  <c r="L116" i="4"/>
  <c r="T116" i="4" s="1"/>
  <c r="N57" i="4"/>
  <c r="L57" i="4"/>
  <c r="U57" i="4" s="1"/>
  <c r="M57" i="4"/>
  <c r="Z57" i="4" s="1"/>
  <c r="O57" i="4"/>
  <c r="AI57" i="4" s="1"/>
  <c r="AL57" i="4" s="1"/>
  <c r="N148" i="4"/>
  <c r="AE148" i="4" s="1"/>
  <c r="M148" i="4"/>
  <c r="Z148" i="4" s="1"/>
  <c r="L65" i="4"/>
  <c r="N65" i="4"/>
  <c r="AD65" i="4" s="1"/>
  <c r="M65" i="4"/>
  <c r="N52" i="4"/>
  <c r="AE52" i="4" s="1"/>
  <c r="N158" i="4"/>
  <c r="AD158" i="4" s="1"/>
  <c r="L134" i="4"/>
  <c r="U134" i="4" s="1"/>
  <c r="L95" i="4"/>
  <c r="U95" i="4" s="1"/>
  <c r="O29" i="4"/>
  <c r="AJ29" i="4" s="1"/>
  <c r="L33" i="4"/>
  <c r="U33" i="4" s="1"/>
  <c r="Y29" i="4"/>
  <c r="AB29" i="4" s="1"/>
  <c r="L144" i="4"/>
  <c r="U144" i="4" s="1"/>
  <c r="M96" i="4"/>
  <c r="Y96" i="4" s="1"/>
  <c r="AJ96" i="4"/>
  <c r="L78" i="4"/>
  <c r="U78" i="4" s="1"/>
  <c r="AI138" i="4"/>
  <c r="N147" i="4"/>
  <c r="AD147" i="4" s="1"/>
  <c r="M147" i="4"/>
  <c r="N163" i="4"/>
  <c r="AD163" i="4" s="1"/>
  <c r="O147" i="4"/>
  <c r="AJ147" i="4" s="1"/>
  <c r="M120" i="4"/>
  <c r="Y120" i="4" s="1"/>
  <c r="O108" i="4"/>
  <c r="AI108" i="4" s="1"/>
  <c r="M75" i="4"/>
  <c r="Y75" i="4" s="1"/>
  <c r="L82" i="4"/>
  <c r="T82" i="4" s="1"/>
  <c r="N78" i="4"/>
  <c r="AD78" i="4" s="1"/>
  <c r="L63" i="4"/>
  <c r="T63" i="4" s="1"/>
  <c r="N33" i="4"/>
  <c r="AE33" i="4" s="1"/>
  <c r="N29" i="4"/>
  <c r="AE29" i="4" s="1"/>
  <c r="O63" i="4"/>
  <c r="AI63" i="4" s="1"/>
  <c r="L124" i="4"/>
  <c r="O124" i="4"/>
  <c r="AJ124" i="4" s="1"/>
  <c r="L48" i="4"/>
  <c r="O48" i="4"/>
  <c r="M48" i="4"/>
  <c r="Z48" i="4" s="1"/>
  <c r="L85" i="4"/>
  <c r="N85" i="4"/>
  <c r="AE85" i="4" s="1"/>
  <c r="M85" i="4"/>
  <c r="N46" i="4"/>
  <c r="M46" i="4"/>
  <c r="Z46" i="4" s="1"/>
  <c r="N86" i="4"/>
  <c r="O86" i="4"/>
  <c r="N42" i="4"/>
  <c r="O42" i="4"/>
  <c r="AJ42" i="4" s="1"/>
  <c r="L42" i="4"/>
  <c r="U42" i="4" s="1"/>
  <c r="M106" i="4"/>
  <c r="O106" i="4"/>
  <c r="AI106" i="4" s="1"/>
  <c r="O163" i="4"/>
  <c r="AI163" i="4" s="1"/>
  <c r="M160" i="4"/>
  <c r="Y160" i="4" s="1"/>
  <c r="M144" i="4"/>
  <c r="Z144" i="4" s="1"/>
  <c r="L106" i="4"/>
  <c r="U106" i="4" s="1"/>
  <c r="N96" i="4"/>
  <c r="AE96" i="4" s="1"/>
  <c r="M86" i="4"/>
  <c r="Z86" i="4" s="1"/>
  <c r="N153" i="4"/>
  <c r="AE153" i="4" s="1"/>
  <c r="L153" i="4"/>
  <c r="U153" i="4" s="1"/>
  <c r="M45" i="4"/>
  <c r="N45" i="4"/>
  <c r="AE45" i="4" s="1"/>
  <c r="L45" i="4"/>
  <c r="U45" i="4" s="1"/>
  <c r="L143" i="4"/>
  <c r="N143" i="4"/>
  <c r="O143" i="4"/>
  <c r="AJ143" i="4" s="1"/>
  <c r="N66" i="4"/>
  <c r="O66" i="4"/>
  <c r="M66" i="4"/>
  <c r="Z66" i="4" s="1"/>
  <c r="O110" i="4"/>
  <c r="L110" i="4"/>
  <c r="O64" i="4"/>
  <c r="L64" i="4"/>
  <c r="M64" i="4"/>
  <c r="Z64" i="4" s="1"/>
  <c r="O151" i="4"/>
  <c r="L151" i="4"/>
  <c r="L111" i="4"/>
  <c r="N111" i="4"/>
  <c r="O56" i="4"/>
  <c r="N56" i="4"/>
  <c r="L163" i="4"/>
  <c r="T163" i="4" s="1"/>
  <c r="Y143" i="4"/>
  <c r="AA143" i="4" s="1"/>
  <c r="O120" i="4"/>
  <c r="AJ120" i="4" s="1"/>
  <c r="M109" i="4"/>
  <c r="Y109" i="4" s="1"/>
  <c r="L66" i="4"/>
  <c r="T66" i="4" s="1"/>
  <c r="Y52" i="4"/>
  <c r="AA52" i="4" s="1"/>
  <c r="O153" i="4"/>
  <c r="AJ153" i="4" s="1"/>
  <c r="O111" i="4"/>
  <c r="O45" i="4"/>
  <c r="Y163" i="4"/>
  <c r="AC163" i="4" s="1"/>
  <c r="N160" i="4"/>
  <c r="AE160" i="4" s="1"/>
  <c r="N144" i="4"/>
  <c r="AE144" i="4" s="1"/>
  <c r="M124" i="4"/>
  <c r="Y124" i="4" s="1"/>
  <c r="N120" i="4"/>
  <c r="AE120" i="4" s="1"/>
  <c r="O85" i="4"/>
  <c r="AI85" i="4" s="1"/>
  <c r="L109" i="4"/>
  <c r="T109" i="4" s="1"/>
  <c r="L96" i="4"/>
  <c r="T96" i="4" s="1"/>
  <c r="N64" i="4"/>
  <c r="AE64" i="4" s="1"/>
  <c r="M153" i="4"/>
  <c r="Y153" i="4" s="1"/>
  <c r="O46" i="4"/>
  <c r="N110" i="4"/>
  <c r="AD110" i="4" s="1"/>
  <c r="AH110" i="4" s="1"/>
  <c r="M56" i="4"/>
  <c r="Z56" i="4" s="1"/>
  <c r="N48" i="4"/>
  <c r="AD48" i="4" s="1"/>
  <c r="AH48" i="4" s="1"/>
  <c r="AI116" i="4"/>
  <c r="AK116" i="4" s="1"/>
  <c r="AJ116" i="4"/>
  <c r="O60" i="4"/>
  <c r="M60" i="4"/>
  <c r="N60" i="4"/>
  <c r="M99" i="4"/>
  <c r="O99" i="4"/>
  <c r="N99" i="4"/>
  <c r="AE138" i="4"/>
  <c r="AD138" i="4"/>
  <c r="AI160" i="4"/>
  <c r="AJ160" i="4"/>
  <c r="O162" i="4"/>
  <c r="N162" i="4"/>
  <c r="M162" i="4"/>
  <c r="L162" i="4"/>
  <c r="AE141" i="4"/>
  <c r="AD141" i="4"/>
  <c r="Y110" i="4"/>
  <c r="Z110" i="4"/>
  <c r="T99" i="4"/>
  <c r="U99" i="4"/>
  <c r="Z131" i="4"/>
  <c r="Y131" i="4"/>
  <c r="O101" i="4"/>
  <c r="L101" i="4"/>
  <c r="N101" i="4"/>
  <c r="M101" i="4"/>
  <c r="N117" i="4"/>
  <c r="M117" i="4"/>
  <c r="L117" i="4"/>
  <c r="O117" i="4"/>
  <c r="Y67" i="4"/>
  <c r="Z67" i="4"/>
  <c r="M58" i="4"/>
  <c r="N58" i="4"/>
  <c r="O58" i="4"/>
  <c r="L58" i="4"/>
  <c r="N87" i="4"/>
  <c r="M87" i="4"/>
  <c r="O87" i="4"/>
  <c r="L87" i="4"/>
  <c r="AE63" i="4"/>
  <c r="AD63" i="4"/>
  <c r="AJ51" i="4"/>
  <c r="AI51" i="4"/>
  <c r="N128" i="4"/>
  <c r="M128" i="4"/>
  <c r="O128" i="4"/>
  <c r="L128" i="4"/>
  <c r="AI127" i="4"/>
  <c r="AJ127" i="4"/>
  <c r="O92" i="4"/>
  <c r="N92" i="4"/>
  <c r="M92" i="4"/>
  <c r="L92" i="4"/>
  <c r="T51" i="4"/>
  <c r="U51" i="4"/>
  <c r="N34" i="4"/>
  <c r="M34" i="4"/>
  <c r="O34" i="4"/>
  <c r="L34" i="4"/>
  <c r="T38" i="4"/>
  <c r="U38" i="4"/>
  <c r="T30" i="4"/>
  <c r="U30" i="4"/>
  <c r="M149" i="4"/>
  <c r="O149" i="4"/>
  <c r="N149" i="4"/>
  <c r="L149" i="4"/>
  <c r="O154" i="4"/>
  <c r="N154" i="4"/>
  <c r="M154" i="4"/>
  <c r="L154" i="4"/>
  <c r="Z152" i="4"/>
  <c r="Y152" i="4"/>
  <c r="N145" i="4"/>
  <c r="M145" i="4"/>
  <c r="L145" i="4"/>
  <c r="O145" i="4"/>
  <c r="Y138" i="4"/>
  <c r="Z138" i="4"/>
  <c r="AI144" i="4"/>
  <c r="AJ144" i="4"/>
  <c r="AE124" i="4"/>
  <c r="AD124" i="4"/>
  <c r="AE131" i="4"/>
  <c r="AD131" i="4"/>
  <c r="AM123" i="4"/>
  <c r="AL123" i="4"/>
  <c r="AK123" i="4"/>
  <c r="T131" i="4"/>
  <c r="U131" i="4"/>
  <c r="AI65" i="4"/>
  <c r="AJ65" i="4"/>
  <c r="AD106" i="4"/>
  <c r="AE106" i="4"/>
  <c r="AE91" i="4"/>
  <c r="AD91" i="4"/>
  <c r="U86" i="4"/>
  <c r="T86" i="4"/>
  <c r="Z127" i="4"/>
  <c r="Y127" i="4"/>
  <c r="Z78" i="4"/>
  <c r="Y78" i="4"/>
  <c r="N113" i="4"/>
  <c r="M113" i="4"/>
  <c r="O113" i="4"/>
  <c r="L113" i="4"/>
  <c r="U61" i="4"/>
  <c r="T61" i="4"/>
  <c r="Y51" i="4"/>
  <c r="Z51" i="4"/>
  <c r="AJ38" i="4"/>
  <c r="AI38" i="4"/>
  <c r="Z30" i="4"/>
  <c r="Y30" i="4"/>
  <c r="AE151" i="4"/>
  <c r="AD151" i="4"/>
  <c r="AJ148" i="4"/>
  <c r="AI148" i="4"/>
  <c r="O146" i="4"/>
  <c r="N146" i="4"/>
  <c r="L146" i="4"/>
  <c r="M146" i="4"/>
  <c r="AE127" i="4"/>
  <c r="AD127" i="4"/>
  <c r="X75" i="4"/>
  <c r="W75" i="4"/>
  <c r="V75" i="4"/>
  <c r="Z42" i="4"/>
  <c r="Y42" i="4"/>
  <c r="N83" i="4"/>
  <c r="M83" i="4"/>
  <c r="O83" i="4"/>
  <c r="L83" i="4"/>
  <c r="N71" i="4"/>
  <c r="M71" i="4"/>
  <c r="O71" i="4"/>
  <c r="L71" i="4"/>
  <c r="AE38" i="4"/>
  <c r="AD38" i="4"/>
  <c r="AJ30" i="4"/>
  <c r="AI30" i="4"/>
  <c r="N165" i="4"/>
  <c r="M165" i="4"/>
  <c r="O165" i="4"/>
  <c r="L165" i="4"/>
  <c r="AE150" i="4"/>
  <c r="AD150" i="4"/>
  <c r="N137" i="4"/>
  <c r="O137" i="4"/>
  <c r="M137" i="4"/>
  <c r="L137" i="4"/>
  <c r="AJ139" i="4"/>
  <c r="AI139" i="4"/>
  <c r="N157" i="4"/>
  <c r="M157" i="4"/>
  <c r="O157" i="4"/>
  <c r="L157" i="4"/>
  <c r="O133" i="4"/>
  <c r="N133" i="4"/>
  <c r="M133" i="4"/>
  <c r="L133" i="4"/>
  <c r="T120" i="4"/>
  <c r="U120" i="4"/>
  <c r="U60" i="4"/>
  <c r="T60" i="4"/>
  <c r="AK96" i="4"/>
  <c r="AL96" i="4"/>
  <c r="AM96" i="4"/>
  <c r="O80" i="4"/>
  <c r="N80" i="4"/>
  <c r="L80" i="4"/>
  <c r="M80" i="4"/>
  <c r="AI74" i="4"/>
  <c r="AJ74" i="4"/>
  <c r="AD51" i="4"/>
  <c r="AE51" i="4"/>
  <c r="Z156" i="4"/>
  <c r="Y156" i="4"/>
  <c r="AJ134" i="4"/>
  <c r="AI134" i="4"/>
  <c r="AM132" i="4"/>
  <c r="AL132" i="4"/>
  <c r="AK132" i="4"/>
  <c r="Z111" i="4"/>
  <c r="Y111" i="4"/>
  <c r="AE136" i="4"/>
  <c r="AD136" i="4"/>
  <c r="AI131" i="4"/>
  <c r="AJ131" i="4"/>
  <c r="U56" i="4"/>
  <c r="T56" i="4"/>
  <c r="U127" i="4"/>
  <c r="T127" i="4"/>
  <c r="AK109" i="4"/>
  <c r="AM109" i="4"/>
  <c r="AL109" i="4"/>
  <c r="M103" i="4"/>
  <c r="O103" i="4"/>
  <c r="N103" i="4"/>
  <c r="L103" i="4"/>
  <c r="Z90" i="4"/>
  <c r="Y90" i="4"/>
  <c r="AM82" i="4"/>
  <c r="AL82" i="4"/>
  <c r="AK82" i="4"/>
  <c r="O76" i="4"/>
  <c r="N76" i="4"/>
  <c r="M76" i="4"/>
  <c r="L76" i="4"/>
  <c r="T46" i="4"/>
  <c r="U46" i="4"/>
  <c r="O105" i="4"/>
  <c r="N105" i="4"/>
  <c r="M105" i="4"/>
  <c r="L105" i="4"/>
  <c r="M107" i="4"/>
  <c r="O107" i="4"/>
  <c r="N107" i="4"/>
  <c r="L107" i="4"/>
  <c r="M37" i="4"/>
  <c r="O37" i="4"/>
  <c r="L37" i="4"/>
  <c r="N37" i="4"/>
  <c r="AJ79" i="4"/>
  <c r="AI79" i="4"/>
  <c r="Y54" i="4"/>
  <c r="Z54" i="4"/>
  <c r="Z38" i="4"/>
  <c r="Y38" i="4"/>
  <c r="V32" i="4"/>
  <c r="W32" i="4"/>
  <c r="X32" i="4"/>
  <c r="AD30" i="4"/>
  <c r="AE30" i="4"/>
  <c r="X24" i="4"/>
  <c r="W24" i="4"/>
  <c r="V24" i="4"/>
  <c r="K120" i="14"/>
  <c r="K132" i="14"/>
  <c r="K140" i="14"/>
  <c r="K164" i="14"/>
  <c r="K112" i="14"/>
  <c r="K124" i="14"/>
  <c r="K136" i="14"/>
  <c r="K144" i="14"/>
  <c r="K152" i="14"/>
  <c r="K156" i="14"/>
  <c r="K160" i="14"/>
  <c r="K81" i="14"/>
  <c r="K117" i="14"/>
  <c r="K125" i="14"/>
  <c r="K133" i="14"/>
  <c r="K145" i="14"/>
  <c r="K153" i="14"/>
  <c r="K165" i="14"/>
  <c r="K94" i="14"/>
  <c r="K114" i="14"/>
  <c r="K118" i="14"/>
  <c r="K122" i="14"/>
  <c r="K126" i="14"/>
  <c r="K130" i="14"/>
  <c r="K134" i="14"/>
  <c r="K138" i="14"/>
  <c r="K142" i="14"/>
  <c r="K146" i="14"/>
  <c r="K150" i="14"/>
  <c r="K154" i="14"/>
  <c r="K158" i="14"/>
  <c r="K162" i="14"/>
  <c r="K76" i="14"/>
  <c r="K104" i="14"/>
  <c r="K116" i="14"/>
  <c r="K128" i="14"/>
  <c r="K148" i="14"/>
  <c r="K113" i="14"/>
  <c r="K121" i="14"/>
  <c r="K129" i="14"/>
  <c r="K137" i="14"/>
  <c r="K141" i="14"/>
  <c r="K149" i="14"/>
  <c r="K157" i="14"/>
  <c r="K161" i="14"/>
  <c r="K79" i="14"/>
  <c r="K111" i="14"/>
  <c r="K115" i="14"/>
  <c r="K119" i="14"/>
  <c r="K123" i="14"/>
  <c r="K127" i="14"/>
  <c r="K131" i="14"/>
  <c r="K135" i="14"/>
  <c r="K139" i="14"/>
  <c r="K143" i="14"/>
  <c r="K147" i="14"/>
  <c r="K151" i="14"/>
  <c r="K155" i="14"/>
  <c r="K159" i="14"/>
  <c r="K163" i="14"/>
  <c r="U14" i="21" l="1"/>
  <c r="T14" i="21"/>
  <c r="U13" i="21"/>
  <c r="T13" i="21"/>
  <c r="Z14" i="21"/>
  <c r="Y14" i="21"/>
  <c r="M9" i="21"/>
  <c r="L9" i="21"/>
  <c r="N9" i="21"/>
  <c r="O9" i="21"/>
  <c r="Y13" i="21"/>
  <c r="Z13" i="21"/>
  <c r="AJ4" i="21"/>
  <c r="AI4" i="21"/>
  <c r="L7" i="21"/>
  <c r="M7" i="21"/>
  <c r="O7" i="21"/>
  <c r="N7" i="21"/>
  <c r="AE13" i="21" s="1"/>
  <c r="O15" i="21"/>
  <c r="N15" i="21"/>
  <c r="M15" i="21"/>
  <c r="L15" i="21"/>
  <c r="Z4" i="21"/>
  <c r="Y4" i="21"/>
  <c r="AI14" i="21"/>
  <c r="AJ14" i="21"/>
  <c r="O17" i="21"/>
  <c r="N17" i="21"/>
  <c r="M17" i="21"/>
  <c r="L17" i="21"/>
  <c r="AJ13" i="21"/>
  <c r="AI13" i="21"/>
  <c r="AJ10" i="21"/>
  <c r="AI10" i="21"/>
  <c r="L6" i="21"/>
  <c r="O6" i="21"/>
  <c r="M6" i="21"/>
  <c r="N6" i="21"/>
  <c r="L8" i="21"/>
  <c r="M8" i="21"/>
  <c r="O8" i="21"/>
  <c r="N8" i="21"/>
  <c r="O12" i="21"/>
  <c r="N12" i="21"/>
  <c r="M12" i="21"/>
  <c r="L12" i="21"/>
  <c r="O16" i="21"/>
  <c r="N16" i="21"/>
  <c r="M16" i="21"/>
  <c r="L16" i="21"/>
  <c r="U10" i="21"/>
  <c r="T10" i="21"/>
  <c r="O11" i="21"/>
  <c r="N11" i="21"/>
  <c r="M11" i="21"/>
  <c r="L11" i="21"/>
  <c r="Y10" i="21"/>
  <c r="Z10" i="21"/>
  <c r="L5" i="21"/>
  <c r="M5" i="21"/>
  <c r="O5" i="21"/>
  <c r="N5" i="21"/>
  <c r="AE14" i="21" s="1"/>
  <c r="V122" i="4"/>
  <c r="AE122" i="4"/>
  <c r="Z72" i="4"/>
  <c r="Z159" i="4"/>
  <c r="AI126" i="4"/>
  <c r="AL126" i="4" s="1"/>
  <c r="Z68" i="4"/>
  <c r="AA102" i="4"/>
  <c r="Y104" i="4"/>
  <c r="AA104" i="4" s="1"/>
  <c r="Z125" i="4"/>
  <c r="AI159" i="4"/>
  <c r="AK159" i="4" s="1"/>
  <c r="AI129" i="4"/>
  <c r="AL129" i="4" s="1"/>
  <c r="Y43" i="4"/>
  <c r="AA43" i="4" s="1"/>
  <c r="X122" i="4"/>
  <c r="Y36" i="4"/>
  <c r="AB36" i="4" s="1"/>
  <c r="AB102" i="4"/>
  <c r="T159" i="4"/>
  <c r="X159" i="4" s="1"/>
  <c r="U122" i="4"/>
  <c r="Z142" i="4"/>
  <c r="AJ69" i="4"/>
  <c r="AG89" i="4"/>
  <c r="Z31" i="4"/>
  <c r="Y77" i="4"/>
  <c r="AC77" i="4" s="1"/>
  <c r="AE31" i="4"/>
  <c r="T43" i="4"/>
  <c r="V43" i="4" s="1"/>
  <c r="AJ81" i="4"/>
  <c r="Z102" i="4"/>
  <c r="U31" i="4"/>
  <c r="AJ89" i="4"/>
  <c r="AI55" i="4"/>
  <c r="AL55" i="4" s="1"/>
  <c r="AI77" i="4"/>
  <c r="AM77" i="4" s="1"/>
  <c r="AE69" i="4"/>
  <c r="Y122" i="4"/>
  <c r="AC122" i="4" s="1"/>
  <c r="AD43" i="4"/>
  <c r="AG43" i="4" s="1"/>
  <c r="AE39" i="4"/>
  <c r="T126" i="4"/>
  <c r="W126" i="4" s="1"/>
  <c r="AH89" i="4"/>
  <c r="AE89" i="4"/>
  <c r="AJ130" i="4"/>
  <c r="AE88" i="4"/>
  <c r="AE36" i="4"/>
  <c r="AI84" i="4"/>
  <c r="AK84" i="4" s="1"/>
  <c r="Y69" i="4"/>
  <c r="AC69" i="4" s="1"/>
  <c r="Y89" i="4"/>
  <c r="AA89" i="4" s="1"/>
  <c r="Y84" i="4"/>
  <c r="AA84" i="4" s="1"/>
  <c r="AJ102" i="4"/>
  <c r="AG102" i="4"/>
  <c r="AE84" i="4"/>
  <c r="AJ36" i="4"/>
  <c r="AM102" i="4"/>
  <c r="AE102" i="4"/>
  <c r="AL36" i="4"/>
  <c r="AL102" i="4"/>
  <c r="AK36" i="4"/>
  <c r="AH102" i="4"/>
  <c r="Z39" i="4"/>
  <c r="AE68" i="4"/>
  <c r="AI68" i="4"/>
  <c r="AK68" i="4" s="1"/>
  <c r="AD125" i="4"/>
  <c r="AF125" i="4" s="1"/>
  <c r="AI125" i="4"/>
  <c r="AL125" i="4" s="1"/>
  <c r="Z73" i="4"/>
  <c r="AJ88" i="4"/>
  <c r="Z55" i="4"/>
  <c r="T47" i="4"/>
  <c r="W47" i="4" s="1"/>
  <c r="Y81" i="4"/>
  <c r="AC81" i="4" s="1"/>
  <c r="Y40" i="4"/>
  <c r="AA40" i="4" s="1"/>
  <c r="AD26" i="4"/>
  <c r="AF26" i="4" s="1"/>
  <c r="AH47" i="4"/>
  <c r="Z129" i="4"/>
  <c r="AD104" i="4"/>
  <c r="AH104" i="4" s="1"/>
  <c r="AD129" i="4"/>
  <c r="AG129" i="4" s="1"/>
  <c r="Z135" i="4"/>
  <c r="AD72" i="4"/>
  <c r="AF72" i="4" s="1"/>
  <c r="AD73" i="4"/>
  <c r="AH73" i="4" s="1"/>
  <c r="AD97" i="4"/>
  <c r="AF97" i="4" s="1"/>
  <c r="AE81" i="4"/>
  <c r="T39" i="4"/>
  <c r="V39" i="4" s="1"/>
  <c r="AE142" i="4"/>
  <c r="AM27" i="4"/>
  <c r="AD126" i="4"/>
  <c r="AF126" i="4" s="1"/>
  <c r="AJ114" i="4"/>
  <c r="U130" i="4"/>
  <c r="AI40" i="4"/>
  <c r="AL40" i="4" s="1"/>
  <c r="AI104" i="4"/>
  <c r="AM104" i="4" s="1"/>
  <c r="AJ73" i="4"/>
  <c r="AI44" i="4"/>
  <c r="AL44" i="4" s="1"/>
  <c r="AK31" i="4"/>
  <c r="AF77" i="4"/>
  <c r="Z26" i="4"/>
  <c r="AE118" i="4"/>
  <c r="T97" i="4"/>
  <c r="X97" i="4" s="1"/>
  <c r="AE25" i="4"/>
  <c r="T25" i="4"/>
  <c r="X25" i="4" s="1"/>
  <c r="AD135" i="4"/>
  <c r="AF135" i="4" s="1"/>
  <c r="AI26" i="4"/>
  <c r="AK26" i="4" s="1"/>
  <c r="Z88" i="4"/>
  <c r="Z47" i="4"/>
  <c r="AI142" i="4"/>
  <c r="AL142" i="4" s="1"/>
  <c r="AI72" i="4"/>
  <c r="AL72" i="4" s="1"/>
  <c r="AE47" i="4"/>
  <c r="Y114" i="4"/>
  <c r="AC114" i="4" s="1"/>
  <c r="AF47" i="4"/>
  <c r="AJ155" i="4"/>
  <c r="U135" i="4"/>
  <c r="Z59" i="4"/>
  <c r="Z130" i="4"/>
  <c r="Y97" i="4"/>
  <c r="AB97" i="4" s="1"/>
  <c r="AM25" i="4"/>
  <c r="AE55" i="4"/>
  <c r="X118" i="4"/>
  <c r="AA27" i="4"/>
  <c r="V59" i="4"/>
  <c r="X55" i="4"/>
  <c r="AD40" i="4"/>
  <c r="AH40" i="4" s="1"/>
  <c r="AI59" i="4"/>
  <c r="AK59" i="4" s="1"/>
  <c r="AE44" i="4"/>
  <c r="T155" i="4"/>
  <c r="X155" i="4" s="1"/>
  <c r="AE114" i="4"/>
  <c r="Z118" i="4"/>
  <c r="Z25" i="4"/>
  <c r="AB25" i="4"/>
  <c r="AC25" i="4"/>
  <c r="AL97" i="4"/>
  <c r="W84" i="4"/>
  <c r="X129" i="4"/>
  <c r="X77" i="4"/>
  <c r="V73" i="4"/>
  <c r="AD27" i="4"/>
  <c r="AF27" i="4" s="1"/>
  <c r="AL135" i="4"/>
  <c r="X89" i="4"/>
  <c r="U27" i="4"/>
  <c r="W40" i="4"/>
  <c r="AH130" i="4"/>
  <c r="AD59" i="4"/>
  <c r="AF59" i="4" s="1"/>
  <c r="AM135" i="4"/>
  <c r="V89" i="4"/>
  <c r="W77" i="4"/>
  <c r="X81" i="4"/>
  <c r="V26" i="4"/>
  <c r="X40" i="4"/>
  <c r="V125" i="4"/>
  <c r="V84" i="4"/>
  <c r="AI118" i="4"/>
  <c r="AM118" i="4" s="1"/>
  <c r="W81" i="4"/>
  <c r="X73" i="4"/>
  <c r="W26" i="4"/>
  <c r="AF130" i="4"/>
  <c r="W125" i="4"/>
  <c r="V129" i="4"/>
  <c r="AL43" i="4"/>
  <c r="AK122" i="4"/>
  <c r="AM39" i="4"/>
  <c r="AL39" i="4"/>
  <c r="AL122" i="4"/>
  <c r="W59" i="4"/>
  <c r="V88" i="4"/>
  <c r="AK25" i="4"/>
  <c r="W55" i="4"/>
  <c r="W88" i="4"/>
  <c r="AE155" i="4"/>
  <c r="V118" i="4"/>
  <c r="AC27" i="4"/>
  <c r="Z27" i="4"/>
  <c r="AK27" i="4"/>
  <c r="AA126" i="4"/>
  <c r="W69" i="4"/>
  <c r="AG77" i="4"/>
  <c r="W68" i="4"/>
  <c r="W114" i="4"/>
  <c r="AA155" i="4"/>
  <c r="AF159" i="4"/>
  <c r="AL47" i="4"/>
  <c r="AM97" i="4"/>
  <c r="AM31" i="4"/>
  <c r="AB126" i="4"/>
  <c r="X69" i="4"/>
  <c r="Y44" i="4"/>
  <c r="AB44" i="4" s="1"/>
  <c r="V68" i="4"/>
  <c r="V114" i="4"/>
  <c r="AM140" i="4"/>
  <c r="AB155" i="4"/>
  <c r="AG159" i="4"/>
  <c r="AM47" i="4"/>
  <c r="AE77" i="4"/>
  <c r="AM43" i="4"/>
  <c r="X72" i="4"/>
  <c r="X142" i="4"/>
  <c r="W72" i="4"/>
  <c r="W142" i="4"/>
  <c r="V104" i="4"/>
  <c r="W104" i="4"/>
  <c r="X104" i="4"/>
  <c r="W44" i="4"/>
  <c r="X44" i="4"/>
  <c r="V44" i="4"/>
  <c r="V36" i="4"/>
  <c r="X36" i="4"/>
  <c r="W36" i="4"/>
  <c r="W102" i="4"/>
  <c r="X102" i="4"/>
  <c r="V102" i="4"/>
  <c r="AG115" i="4"/>
  <c r="AE115" i="4"/>
  <c r="Z100" i="4"/>
  <c r="AF115" i="4"/>
  <c r="U29" i="4"/>
  <c r="AM112" i="4"/>
  <c r="AE161" i="4"/>
  <c r="Y61" i="4"/>
  <c r="AA61" i="4" s="1"/>
  <c r="AK112" i="4"/>
  <c r="AJ112" i="4"/>
  <c r="AJ24" i="4"/>
  <c r="AL140" i="4"/>
  <c r="AI33" i="4"/>
  <c r="AM33" i="4" s="1"/>
  <c r="T100" i="4"/>
  <c r="V100" i="4" s="1"/>
  <c r="AC33" i="4"/>
  <c r="AD82" i="4"/>
  <c r="AH82" i="4" s="1"/>
  <c r="AE74" i="4"/>
  <c r="AB33" i="4"/>
  <c r="W147" i="4"/>
  <c r="AJ61" i="4"/>
  <c r="U74" i="4"/>
  <c r="Z82" i="4"/>
  <c r="AD24" i="4"/>
  <c r="AF24" i="4" s="1"/>
  <c r="Z28" i="4"/>
  <c r="V147" i="4"/>
  <c r="Y24" i="4"/>
  <c r="AA24" i="4" s="1"/>
  <c r="AI32" i="4"/>
  <c r="AL32" i="4" s="1"/>
  <c r="AG119" i="4"/>
  <c r="Z109" i="4"/>
  <c r="Y91" i="4"/>
  <c r="AA91" i="4" s="1"/>
  <c r="Y79" i="4"/>
  <c r="AA79" i="4" s="1"/>
  <c r="T50" i="4"/>
  <c r="X50" i="4" s="1"/>
  <c r="AJ141" i="4"/>
  <c r="AI50" i="4"/>
  <c r="AL50" i="4" s="1"/>
  <c r="U148" i="4"/>
  <c r="AJ78" i="4"/>
  <c r="X119" i="4"/>
  <c r="AE54" i="4"/>
  <c r="AD33" i="4"/>
  <c r="AF33" i="4" s="1"/>
  <c r="AI62" i="4"/>
  <c r="AM62" i="4" s="1"/>
  <c r="Y136" i="4"/>
  <c r="AC136" i="4" s="1"/>
  <c r="T53" i="4"/>
  <c r="W53" i="4" s="1"/>
  <c r="U112" i="4"/>
  <c r="AD123" i="4"/>
  <c r="AG123" i="4" s="1"/>
  <c r="Y161" i="4"/>
  <c r="AC161" i="4" s="1"/>
  <c r="AA41" i="4"/>
  <c r="Y48" i="4"/>
  <c r="AB48" i="4" s="1"/>
  <c r="U141" i="4"/>
  <c r="AI136" i="4"/>
  <c r="AM136" i="4" s="1"/>
  <c r="Z151" i="4"/>
  <c r="U132" i="4"/>
  <c r="W93" i="4"/>
  <c r="T150" i="4"/>
  <c r="V150" i="4" s="1"/>
  <c r="Y140" i="4"/>
  <c r="AC140" i="4" s="1"/>
  <c r="Z116" i="4"/>
  <c r="AF112" i="4"/>
  <c r="T79" i="4"/>
  <c r="W79" i="4" s="1"/>
  <c r="AH164" i="4"/>
  <c r="AD49" i="4"/>
  <c r="AH49" i="4" s="1"/>
  <c r="AE53" i="4"/>
  <c r="V119" i="4"/>
  <c r="Z141" i="4"/>
  <c r="Y123" i="4"/>
  <c r="AB123" i="4" s="1"/>
  <c r="AI42" i="4"/>
  <c r="AL42" i="4" s="1"/>
  <c r="AD108" i="4"/>
  <c r="AG108" i="4" s="1"/>
  <c r="Z139" i="4"/>
  <c r="AI28" i="4"/>
  <c r="AM28" i="4" s="1"/>
  <c r="AG112" i="4"/>
  <c r="AD120" i="4"/>
  <c r="AF120" i="4" s="1"/>
  <c r="X161" i="4"/>
  <c r="Y32" i="4"/>
  <c r="AA32" i="4" s="1"/>
  <c r="W121" i="4"/>
  <c r="T70" i="4"/>
  <c r="X70" i="4" s="1"/>
  <c r="Y148" i="4"/>
  <c r="AB148" i="4" s="1"/>
  <c r="V108" i="4"/>
  <c r="Y66" i="4"/>
  <c r="AA66" i="4" s="1"/>
  <c r="V121" i="4"/>
  <c r="AE140" i="4"/>
  <c r="Z50" i="4"/>
  <c r="AB100" i="4"/>
  <c r="AC50" i="4"/>
  <c r="AI147" i="4"/>
  <c r="AL147" i="4" s="1"/>
  <c r="W28" i="4"/>
  <c r="V115" i="4"/>
  <c r="T164" i="4"/>
  <c r="W164" i="4" s="1"/>
  <c r="Y56" i="4"/>
  <c r="AA56" i="4" s="1"/>
  <c r="Y115" i="4"/>
  <c r="AC115" i="4" s="1"/>
  <c r="U140" i="4"/>
  <c r="X138" i="4"/>
  <c r="V62" i="4"/>
  <c r="AJ106" i="4"/>
  <c r="Y164" i="4"/>
  <c r="AB164" i="4" s="1"/>
  <c r="Y98" i="4"/>
  <c r="AB98" i="4" s="1"/>
  <c r="AD132" i="4"/>
  <c r="AH132" i="4" s="1"/>
  <c r="Y144" i="4"/>
  <c r="AB144" i="4" s="1"/>
  <c r="Y62" i="4"/>
  <c r="AC62" i="4" s="1"/>
  <c r="T139" i="4"/>
  <c r="X139" i="4" s="1"/>
  <c r="AA29" i="4"/>
  <c r="W62" i="4"/>
  <c r="AC52" i="4"/>
  <c r="AE41" i="4"/>
  <c r="T35" i="4"/>
  <c r="V35" i="4" s="1"/>
  <c r="AF164" i="4"/>
  <c r="AE119" i="4"/>
  <c r="AE28" i="4"/>
  <c r="V93" i="4"/>
  <c r="AJ57" i="4"/>
  <c r="AM57" i="4"/>
  <c r="U116" i="4"/>
  <c r="T54" i="4"/>
  <c r="V54" i="4" s="1"/>
  <c r="U66" i="4"/>
  <c r="AJ115" i="4"/>
  <c r="AJ49" i="4"/>
  <c r="AG28" i="4"/>
  <c r="AF28" i="4"/>
  <c r="Y112" i="4"/>
  <c r="AA112" i="4" s="1"/>
  <c r="Y93" i="4"/>
  <c r="AC93" i="4" s="1"/>
  <c r="AG110" i="4"/>
  <c r="X108" i="4"/>
  <c r="AH53" i="4"/>
  <c r="AD29" i="4"/>
  <c r="AF29" i="4" s="1"/>
  <c r="AE94" i="4"/>
  <c r="AD62" i="4"/>
  <c r="AG62" i="4" s="1"/>
  <c r="AI90" i="4"/>
  <c r="AM90" i="4" s="1"/>
  <c r="W115" i="4"/>
  <c r="T134" i="4"/>
  <c r="W134" i="4" s="1"/>
  <c r="AD45" i="4"/>
  <c r="AG45" i="4" s="1"/>
  <c r="Y53" i="4"/>
  <c r="AB53" i="4" s="1"/>
  <c r="AC100" i="4"/>
  <c r="AA50" i="4"/>
  <c r="AE147" i="4"/>
  <c r="AC143" i="4"/>
  <c r="AJ150" i="4"/>
  <c r="AD152" i="4"/>
  <c r="AG152" i="4" s="1"/>
  <c r="AI156" i="4"/>
  <c r="AI164" i="4"/>
  <c r="AM164" i="4" s="1"/>
  <c r="V28" i="4"/>
  <c r="AE61" i="4"/>
  <c r="Z120" i="4"/>
  <c r="Z74" i="4"/>
  <c r="AI93" i="4"/>
  <c r="AL93" i="4" s="1"/>
  <c r="AJ95" i="4"/>
  <c r="AC41" i="4"/>
  <c r="U67" i="4"/>
  <c r="Y70" i="4"/>
  <c r="AA70" i="4" s="1"/>
  <c r="Z96" i="4"/>
  <c r="AD139" i="4"/>
  <c r="AH139" i="4" s="1"/>
  <c r="Y150" i="4"/>
  <c r="AA150" i="4" s="1"/>
  <c r="V161" i="4"/>
  <c r="U90" i="4"/>
  <c r="AD134" i="4"/>
  <c r="AH134" i="4" s="1"/>
  <c r="Z132" i="4"/>
  <c r="AB31" i="4"/>
  <c r="AI98" i="4"/>
  <c r="AL98" i="4" s="1"/>
  <c r="AL49" i="4"/>
  <c r="AH119" i="4"/>
  <c r="AE109" i="4"/>
  <c r="AI120" i="4"/>
  <c r="AL120" i="4" s="1"/>
  <c r="AD64" i="4"/>
  <c r="AG64" i="4" s="1"/>
  <c r="AD35" i="4"/>
  <c r="AG35" i="4" s="1"/>
  <c r="AD98" i="4"/>
  <c r="AH98" i="4" s="1"/>
  <c r="U49" i="4"/>
  <c r="AM91" i="4"/>
  <c r="AD148" i="4"/>
  <c r="AH148" i="4" s="1"/>
  <c r="AF70" i="4"/>
  <c r="T106" i="4"/>
  <c r="V106" i="4" s="1"/>
  <c r="AD160" i="4"/>
  <c r="AF160" i="4" s="1"/>
  <c r="AE65" i="4"/>
  <c r="AJ91" i="4"/>
  <c r="AD75" i="4"/>
  <c r="AF75" i="4" s="1"/>
  <c r="AE95" i="4"/>
  <c r="U160" i="4"/>
  <c r="AD67" i="4"/>
  <c r="AH67" i="4" s="1"/>
  <c r="AD90" i="4"/>
  <c r="AG90" i="4" s="1"/>
  <c r="Y108" i="4"/>
  <c r="AC108" i="4" s="1"/>
  <c r="T123" i="4"/>
  <c r="W123" i="4" s="1"/>
  <c r="Z121" i="4"/>
  <c r="AI94" i="4"/>
  <c r="AK94" i="4" s="1"/>
  <c r="AJ54" i="4"/>
  <c r="AD79" i="4"/>
  <c r="AH79" i="4" s="1"/>
  <c r="Z94" i="4"/>
  <c r="AH70" i="4"/>
  <c r="AI121" i="4"/>
  <c r="AM121" i="4" s="1"/>
  <c r="T144" i="4"/>
  <c r="W144" i="4" s="1"/>
  <c r="T57" i="4"/>
  <c r="V57" i="4" s="1"/>
  <c r="AJ63" i="4"/>
  <c r="T78" i="4"/>
  <c r="W78" i="4" s="1"/>
  <c r="AJ85" i="4"/>
  <c r="AJ108" i="4"/>
  <c r="AJ119" i="4"/>
  <c r="AC29" i="4"/>
  <c r="Y63" i="4"/>
  <c r="AC63" i="4" s="1"/>
  <c r="U52" i="4"/>
  <c r="AE158" i="4"/>
  <c r="AL161" i="4"/>
  <c r="T153" i="4"/>
  <c r="V153" i="4" s="1"/>
  <c r="AD52" i="4"/>
  <c r="AH52" i="4" s="1"/>
  <c r="AI75" i="4"/>
  <c r="AK75" i="4" s="1"/>
  <c r="AK161" i="4"/>
  <c r="T136" i="4"/>
  <c r="X136" i="4" s="1"/>
  <c r="AJ161" i="4"/>
  <c r="AI29" i="4"/>
  <c r="AL29" i="4" s="1"/>
  <c r="AD121" i="4"/>
  <c r="AH121" i="4" s="1"/>
  <c r="AL91" i="4"/>
  <c r="Z75" i="4"/>
  <c r="U152" i="4"/>
  <c r="T41" i="4"/>
  <c r="W41" i="4" s="1"/>
  <c r="AJ41" i="4"/>
  <c r="AI153" i="4"/>
  <c r="AK153" i="4" s="1"/>
  <c r="AE163" i="4"/>
  <c r="AA73" i="4"/>
  <c r="U63" i="4"/>
  <c r="AF48" i="4"/>
  <c r="AG48" i="4"/>
  <c r="AM70" i="4"/>
  <c r="AD32" i="4"/>
  <c r="AE32" i="4"/>
  <c r="Y35" i="4"/>
  <c r="Z35" i="4"/>
  <c r="AB73" i="4"/>
  <c r="AJ70" i="4"/>
  <c r="Y119" i="4"/>
  <c r="Z119" i="4"/>
  <c r="AD144" i="4"/>
  <c r="AF144" i="4" s="1"/>
  <c r="AD153" i="4"/>
  <c r="AF153" i="4" s="1"/>
  <c r="AE48" i="4"/>
  <c r="AK70" i="4"/>
  <c r="AE93" i="4"/>
  <c r="AD93" i="4"/>
  <c r="AJ100" i="4"/>
  <c r="AI100" i="4"/>
  <c r="Y134" i="4"/>
  <c r="Z134" i="4"/>
  <c r="T91" i="4"/>
  <c r="U91" i="4"/>
  <c r="V138" i="4"/>
  <c r="AM138" i="4"/>
  <c r="AL138" i="4"/>
  <c r="U65" i="4"/>
  <c r="T65" i="4"/>
  <c r="T33" i="4"/>
  <c r="W33" i="4" s="1"/>
  <c r="Z153" i="4"/>
  <c r="U96" i="4"/>
  <c r="U109" i="4"/>
  <c r="AI124" i="4"/>
  <c r="AM124" i="4" s="1"/>
  <c r="AF53" i="4"/>
  <c r="U94" i="4"/>
  <c r="Y57" i="4"/>
  <c r="AA57" i="4" s="1"/>
  <c r="Y86" i="4"/>
  <c r="AC86" i="4" s="1"/>
  <c r="AI158" i="4"/>
  <c r="AK158" i="4" s="1"/>
  <c r="AI67" i="4"/>
  <c r="AM67" i="4" s="1"/>
  <c r="Z158" i="4"/>
  <c r="Z95" i="4"/>
  <c r="T156" i="4"/>
  <c r="W156" i="4" s="1"/>
  <c r="AA163" i="4"/>
  <c r="T95" i="4"/>
  <c r="W95" i="4" s="1"/>
  <c r="T45" i="4"/>
  <c r="W45" i="4" s="1"/>
  <c r="AE78" i="4"/>
  <c r="U82" i="4"/>
  <c r="AK49" i="4"/>
  <c r="AK57" i="4"/>
  <c r="AD116" i="4"/>
  <c r="AE116" i="4"/>
  <c r="AD156" i="4"/>
  <c r="AE156" i="4"/>
  <c r="U158" i="4"/>
  <c r="T158" i="4"/>
  <c r="Y49" i="4"/>
  <c r="Z49" i="4"/>
  <c r="AJ52" i="4"/>
  <c r="AI52" i="4"/>
  <c r="AB163" i="4"/>
  <c r="AL116" i="4"/>
  <c r="AK138" i="4"/>
  <c r="AA31" i="4"/>
  <c r="Y147" i="4"/>
  <c r="Z147" i="4"/>
  <c r="Y65" i="4"/>
  <c r="Z65" i="4"/>
  <c r="AD57" i="4"/>
  <c r="AE57" i="4"/>
  <c r="AJ152" i="4"/>
  <c r="AI152" i="4"/>
  <c r="AD60" i="4"/>
  <c r="AE60" i="4"/>
  <c r="AD86" i="4"/>
  <c r="AE86" i="4"/>
  <c r="T124" i="4"/>
  <c r="U124" i="4"/>
  <c r="AM116" i="4"/>
  <c r="AD99" i="4"/>
  <c r="AE99" i="4"/>
  <c r="Y60" i="4"/>
  <c r="Z60" i="4"/>
  <c r="T111" i="4"/>
  <c r="U111" i="4"/>
  <c r="AD143" i="4"/>
  <c r="AE143" i="4"/>
  <c r="Y45" i="4"/>
  <c r="Z45" i="4"/>
  <c r="U85" i="4"/>
  <c r="T85" i="4"/>
  <c r="Y46" i="4"/>
  <c r="AC46" i="4" s="1"/>
  <c r="T42" i="4"/>
  <c r="V42" i="4" s="1"/>
  <c r="Z124" i="4"/>
  <c r="AB143" i="4"/>
  <c r="AF110" i="4"/>
  <c r="U163" i="4"/>
  <c r="Y64" i="4"/>
  <c r="AA64" i="4" s="1"/>
  <c r="AB52" i="4"/>
  <c r="Z160" i="4"/>
  <c r="AJ163" i="4"/>
  <c r="AD85" i="4"/>
  <c r="AH85" i="4" s="1"/>
  <c r="AE110" i="4"/>
  <c r="Y99" i="4"/>
  <c r="Z99" i="4"/>
  <c r="AJ111" i="4"/>
  <c r="AI111" i="4"/>
  <c r="AI56" i="4"/>
  <c r="AJ56" i="4"/>
  <c r="AJ151" i="4"/>
  <c r="AI151" i="4"/>
  <c r="U110" i="4"/>
  <c r="T110" i="4"/>
  <c r="AD66" i="4"/>
  <c r="AE66" i="4"/>
  <c r="Z106" i="4"/>
  <c r="Y106" i="4"/>
  <c r="AI86" i="4"/>
  <c r="AJ86" i="4"/>
  <c r="Z85" i="4"/>
  <c r="Y85" i="4"/>
  <c r="AI48" i="4"/>
  <c r="AJ48" i="4"/>
  <c r="AI45" i="4"/>
  <c r="AJ45" i="4"/>
  <c r="AD111" i="4"/>
  <c r="AE111" i="4"/>
  <c r="AJ110" i="4"/>
  <c r="AI110" i="4"/>
  <c r="T48" i="4"/>
  <c r="U48" i="4"/>
  <c r="AD96" i="4"/>
  <c r="AF96" i="4" s="1"/>
  <c r="AI143" i="4"/>
  <c r="AL143" i="4" s="1"/>
  <c r="U64" i="4"/>
  <c r="T64" i="4"/>
  <c r="AI99" i="4"/>
  <c r="AJ99" i="4"/>
  <c r="AJ60" i="4"/>
  <c r="AI60" i="4"/>
  <c r="AJ46" i="4"/>
  <c r="AI46" i="4"/>
  <c r="AD56" i="4"/>
  <c r="AE56" i="4"/>
  <c r="U151" i="4"/>
  <c r="T151" i="4"/>
  <c r="AJ64" i="4"/>
  <c r="AI64" i="4"/>
  <c r="AI66" i="4"/>
  <c r="AJ66" i="4"/>
  <c r="U143" i="4"/>
  <c r="T143" i="4"/>
  <c r="AE42" i="4"/>
  <c r="AD42" i="4"/>
  <c r="AD46" i="4"/>
  <c r="AE46" i="4"/>
  <c r="AH147" i="4"/>
  <c r="AG147" i="4"/>
  <c r="AF147" i="4"/>
  <c r="AF25" i="4"/>
  <c r="AH25" i="4"/>
  <c r="AG25" i="4"/>
  <c r="AH69" i="4"/>
  <c r="AG69" i="4"/>
  <c r="AF69" i="4"/>
  <c r="AF81" i="4"/>
  <c r="AG81" i="4"/>
  <c r="AH81" i="4"/>
  <c r="AG138" i="4"/>
  <c r="AF138" i="4"/>
  <c r="AH138" i="4"/>
  <c r="AG65" i="4"/>
  <c r="AF65" i="4"/>
  <c r="AH65" i="4"/>
  <c r="AH36" i="4"/>
  <c r="AG36" i="4"/>
  <c r="AF36" i="4"/>
  <c r="AG31" i="4"/>
  <c r="AH31" i="4"/>
  <c r="AF31" i="4"/>
  <c r="U107" i="4"/>
  <c r="T107" i="4"/>
  <c r="Z103" i="4"/>
  <c r="Y103" i="4"/>
  <c r="X109" i="4"/>
  <c r="V109" i="4"/>
  <c r="W109" i="4"/>
  <c r="AM131" i="4"/>
  <c r="AL131" i="4"/>
  <c r="AK131" i="4"/>
  <c r="AC111" i="4"/>
  <c r="AB111" i="4"/>
  <c r="AA111" i="4"/>
  <c r="W120" i="4"/>
  <c r="V120" i="4"/>
  <c r="X120" i="4"/>
  <c r="AJ133" i="4"/>
  <c r="AI133" i="4"/>
  <c r="AJ157" i="4"/>
  <c r="AI157" i="4"/>
  <c r="T137" i="4"/>
  <c r="U137" i="4"/>
  <c r="T165" i="4"/>
  <c r="U165" i="4"/>
  <c r="AL30" i="4"/>
  <c r="AK30" i="4"/>
  <c r="AM30" i="4"/>
  <c r="AE71" i="4"/>
  <c r="AD71" i="4"/>
  <c r="AC47" i="4"/>
  <c r="AB47" i="4"/>
  <c r="AA47" i="4"/>
  <c r="AA74" i="4"/>
  <c r="AB74" i="4"/>
  <c r="AC74" i="4"/>
  <c r="Y83" i="4"/>
  <c r="Z83" i="4"/>
  <c r="AB42" i="4"/>
  <c r="AC42" i="4"/>
  <c r="AA42" i="4"/>
  <c r="AJ146" i="4"/>
  <c r="AI146" i="4"/>
  <c r="AL119" i="4"/>
  <c r="AK119" i="4"/>
  <c r="AM119" i="4"/>
  <c r="AB51" i="4"/>
  <c r="AC51" i="4"/>
  <c r="AA51" i="4"/>
  <c r="AF55" i="4"/>
  <c r="AG55" i="4"/>
  <c r="AH55" i="4"/>
  <c r="AJ113" i="4"/>
  <c r="AI113" i="4"/>
  <c r="W29" i="4"/>
  <c r="V29" i="4"/>
  <c r="X29" i="4"/>
  <c r="X67" i="4"/>
  <c r="W67" i="4"/>
  <c r="V67" i="4"/>
  <c r="V52" i="4"/>
  <c r="W52" i="4"/>
  <c r="X52" i="4"/>
  <c r="AC72" i="4"/>
  <c r="AB72" i="4"/>
  <c r="AA72" i="4"/>
  <c r="AH106" i="4"/>
  <c r="AG106" i="4"/>
  <c r="AF106" i="4"/>
  <c r="AJ145" i="4"/>
  <c r="AI145" i="4"/>
  <c r="AG158" i="4"/>
  <c r="AF158" i="4"/>
  <c r="AH158" i="4"/>
  <c r="AI149" i="4"/>
  <c r="AJ149" i="4"/>
  <c r="AC158" i="4"/>
  <c r="AB158" i="4"/>
  <c r="AA158" i="4"/>
  <c r="AE92" i="4"/>
  <c r="AD92" i="4"/>
  <c r="AJ128" i="4"/>
  <c r="AI128" i="4"/>
  <c r="AF63" i="4"/>
  <c r="AG63" i="4"/>
  <c r="AH63" i="4"/>
  <c r="AG39" i="4"/>
  <c r="AF39" i="4"/>
  <c r="AH39" i="4"/>
  <c r="Y101" i="4"/>
  <c r="Z101" i="4"/>
  <c r="AF141" i="4"/>
  <c r="AG141" i="4"/>
  <c r="AH141" i="4"/>
  <c r="AL150" i="4"/>
  <c r="AK150" i="4"/>
  <c r="AM150" i="4"/>
  <c r="AA135" i="4"/>
  <c r="AB135" i="4"/>
  <c r="AC135" i="4"/>
  <c r="AH61" i="4"/>
  <c r="AF61" i="4"/>
  <c r="AG61" i="4"/>
  <c r="V31" i="4"/>
  <c r="X31" i="4"/>
  <c r="W31" i="4"/>
  <c r="AJ105" i="4"/>
  <c r="AI105" i="4"/>
  <c r="Y76" i="4"/>
  <c r="Z76" i="4"/>
  <c r="T103" i="4"/>
  <c r="U103" i="4"/>
  <c r="AA120" i="4"/>
  <c r="AC120" i="4"/>
  <c r="AB120" i="4"/>
  <c r="AA156" i="4"/>
  <c r="AB156" i="4"/>
  <c r="AC156" i="4"/>
  <c r="Y80" i="4"/>
  <c r="Z80" i="4"/>
  <c r="U133" i="4"/>
  <c r="T133" i="4"/>
  <c r="Y157" i="4"/>
  <c r="Z157" i="4"/>
  <c r="Z137" i="4"/>
  <c r="Y137" i="4"/>
  <c r="AC151" i="4"/>
  <c r="AA151" i="4"/>
  <c r="AB151" i="4"/>
  <c r="T71" i="4"/>
  <c r="U71" i="4"/>
  <c r="Y146" i="4"/>
  <c r="Z146" i="4"/>
  <c r="AB121" i="4"/>
  <c r="AA121" i="4"/>
  <c r="AC121" i="4"/>
  <c r="AL155" i="4"/>
  <c r="AK155" i="4"/>
  <c r="AM155" i="4"/>
  <c r="AB96" i="4"/>
  <c r="AA96" i="4"/>
  <c r="AC96" i="4"/>
  <c r="T145" i="4"/>
  <c r="U145" i="4"/>
  <c r="Z149" i="4"/>
  <c r="Y149" i="4"/>
  <c r="AB95" i="4"/>
  <c r="AA95" i="4"/>
  <c r="AC95" i="4"/>
  <c r="AJ92" i="4"/>
  <c r="AI92" i="4"/>
  <c r="AB109" i="4"/>
  <c r="AC109" i="4"/>
  <c r="AA109" i="4"/>
  <c r="Z128" i="4"/>
  <c r="Y128" i="4"/>
  <c r="AB26" i="4"/>
  <c r="AA26" i="4"/>
  <c r="AC26" i="4"/>
  <c r="AB59" i="4"/>
  <c r="AC59" i="4"/>
  <c r="AA59" i="4"/>
  <c r="AE117" i="4"/>
  <c r="AD117" i="4"/>
  <c r="AL106" i="4"/>
  <c r="AM106" i="4"/>
  <c r="AK106" i="4"/>
  <c r="AF161" i="4"/>
  <c r="AG161" i="4"/>
  <c r="AH161" i="4"/>
  <c r="AB38" i="4"/>
  <c r="AA38" i="4"/>
  <c r="AC38" i="4"/>
  <c r="AK63" i="4"/>
  <c r="AL63" i="4"/>
  <c r="AM63" i="4"/>
  <c r="W49" i="4"/>
  <c r="X49" i="4"/>
  <c r="V49" i="4"/>
  <c r="AI107" i="4"/>
  <c r="AJ107" i="4"/>
  <c r="AE76" i="4"/>
  <c r="AD76" i="4"/>
  <c r="AA54" i="4"/>
  <c r="AB54" i="4"/>
  <c r="AC54" i="4"/>
  <c r="AI37" i="4"/>
  <c r="AJ37" i="4"/>
  <c r="Z107" i="4"/>
  <c r="Y107" i="4"/>
  <c r="Y105" i="4"/>
  <c r="Z105" i="4"/>
  <c r="AJ76" i="4"/>
  <c r="AI76" i="4"/>
  <c r="AA90" i="4"/>
  <c r="AC90" i="4"/>
  <c r="AB90" i="4"/>
  <c r="AI103" i="4"/>
  <c r="AJ103" i="4"/>
  <c r="AG84" i="4"/>
  <c r="AF84" i="4"/>
  <c r="AH84" i="4"/>
  <c r="AK88" i="4"/>
  <c r="AM88" i="4"/>
  <c r="AL88" i="4"/>
  <c r="W160" i="4"/>
  <c r="V160" i="4"/>
  <c r="X160" i="4"/>
  <c r="AL61" i="4"/>
  <c r="AK61" i="4"/>
  <c r="AM61" i="4"/>
  <c r="AM74" i="4"/>
  <c r="AL74" i="4"/>
  <c r="AK74" i="4"/>
  <c r="AD80" i="4"/>
  <c r="AE80" i="4"/>
  <c r="AG88" i="4"/>
  <c r="AF88" i="4"/>
  <c r="AH88" i="4"/>
  <c r="AL73" i="4"/>
  <c r="AK73" i="4"/>
  <c r="AM73" i="4"/>
  <c r="AD133" i="4"/>
  <c r="AE133" i="4"/>
  <c r="T157" i="4"/>
  <c r="U157" i="4"/>
  <c r="AE137" i="4"/>
  <c r="AD137" i="4"/>
  <c r="AE165" i="4"/>
  <c r="AD165" i="4"/>
  <c r="V163" i="4"/>
  <c r="W163" i="4"/>
  <c r="X163" i="4"/>
  <c r="Z71" i="4"/>
  <c r="Y71" i="4"/>
  <c r="AJ83" i="4"/>
  <c r="AI83" i="4"/>
  <c r="W94" i="4"/>
  <c r="V94" i="4"/>
  <c r="X94" i="4"/>
  <c r="AH127" i="4"/>
  <c r="AF127" i="4"/>
  <c r="AG127" i="4"/>
  <c r="AE146" i="4"/>
  <c r="AD146" i="4"/>
  <c r="AB30" i="4"/>
  <c r="AC30" i="4"/>
  <c r="AA30" i="4"/>
  <c r="AL38" i="4"/>
  <c r="AK38" i="4"/>
  <c r="AM38" i="4"/>
  <c r="AM41" i="4"/>
  <c r="AK41" i="4"/>
  <c r="AL41" i="4"/>
  <c r="T113" i="4"/>
  <c r="U113" i="4"/>
  <c r="AH94" i="4"/>
  <c r="AG94" i="4"/>
  <c r="AF94" i="4"/>
  <c r="AM54" i="4"/>
  <c r="AL54" i="4"/>
  <c r="AK54" i="4"/>
  <c r="W66" i="4"/>
  <c r="V66" i="4"/>
  <c r="X66" i="4"/>
  <c r="AF91" i="4"/>
  <c r="AG91" i="4"/>
  <c r="AH91" i="4"/>
  <c r="W131" i="4"/>
  <c r="V131" i="4"/>
  <c r="X131" i="4"/>
  <c r="AH131" i="4"/>
  <c r="AG131" i="4"/>
  <c r="AF131" i="4"/>
  <c r="AG114" i="4"/>
  <c r="AF114" i="4"/>
  <c r="AH114" i="4"/>
  <c r="AA116" i="4"/>
  <c r="AC116" i="4"/>
  <c r="AB116" i="4"/>
  <c r="AF124" i="4"/>
  <c r="AH124" i="4"/>
  <c r="AG124" i="4"/>
  <c r="W135" i="4"/>
  <c r="V135" i="4"/>
  <c r="X135" i="4"/>
  <c r="AM144" i="4"/>
  <c r="AL144" i="4"/>
  <c r="AK144" i="4"/>
  <c r="AC138" i="4"/>
  <c r="AA138" i="4"/>
  <c r="AB138" i="4"/>
  <c r="AE145" i="4"/>
  <c r="AD145" i="4"/>
  <c r="U154" i="4"/>
  <c r="T154" i="4"/>
  <c r="AA160" i="4"/>
  <c r="AC160" i="4"/>
  <c r="AB160" i="4"/>
  <c r="AE149" i="4"/>
  <c r="AD149" i="4"/>
  <c r="X30" i="4"/>
  <c r="V30" i="4"/>
  <c r="W30" i="4"/>
  <c r="Y34" i="4"/>
  <c r="Z34" i="4"/>
  <c r="AA94" i="4"/>
  <c r="AB94" i="4"/>
  <c r="AC94" i="4"/>
  <c r="Y92" i="4"/>
  <c r="Z92" i="4"/>
  <c r="AL89" i="4"/>
  <c r="AK89" i="4"/>
  <c r="AM89" i="4"/>
  <c r="T128" i="4"/>
  <c r="U128" i="4"/>
  <c r="AM141" i="4"/>
  <c r="AK141" i="4"/>
  <c r="AL141" i="4"/>
  <c r="AL115" i="4"/>
  <c r="AK115" i="4"/>
  <c r="AM115" i="4"/>
  <c r="AG142" i="4"/>
  <c r="AF142" i="4"/>
  <c r="AH142" i="4"/>
  <c r="AJ87" i="4"/>
  <c r="AI87" i="4"/>
  <c r="AI58" i="4"/>
  <c r="AJ58" i="4"/>
  <c r="AB67" i="4"/>
  <c r="AA67" i="4"/>
  <c r="AC67" i="4"/>
  <c r="X63" i="4"/>
  <c r="V63" i="4"/>
  <c r="W63" i="4"/>
  <c r="AC68" i="4"/>
  <c r="AB68" i="4"/>
  <c r="AA68" i="4"/>
  <c r="T117" i="4"/>
  <c r="U117" i="4"/>
  <c r="AI101" i="4"/>
  <c r="AJ101" i="4"/>
  <c r="W99" i="4"/>
  <c r="X99" i="4"/>
  <c r="V99" i="4"/>
  <c r="AK114" i="4"/>
  <c r="AL114" i="4"/>
  <c r="AM114" i="4"/>
  <c r="AB132" i="4"/>
  <c r="AA132" i="4"/>
  <c r="AC132" i="4"/>
  <c r="AE162" i="4"/>
  <c r="AD162" i="4"/>
  <c r="AL163" i="4"/>
  <c r="AK163" i="4"/>
  <c r="AM163" i="4"/>
  <c r="AM79" i="4"/>
  <c r="AL79" i="4"/>
  <c r="AK79" i="4"/>
  <c r="Y37" i="4"/>
  <c r="Z37" i="4"/>
  <c r="AB153" i="4"/>
  <c r="AC153" i="4"/>
  <c r="AA153" i="4"/>
  <c r="AD105" i="4"/>
  <c r="AE105" i="4"/>
  <c r="X46" i="4"/>
  <c r="W46" i="4"/>
  <c r="V46" i="4"/>
  <c r="U76" i="4"/>
  <c r="T76" i="4"/>
  <c r="W127" i="4"/>
  <c r="V127" i="4"/>
  <c r="X127" i="4"/>
  <c r="X96" i="4"/>
  <c r="W96" i="4"/>
  <c r="V96" i="4"/>
  <c r="AL85" i="4"/>
  <c r="AK85" i="4"/>
  <c r="AM85" i="4"/>
  <c r="AL130" i="4"/>
  <c r="AK130" i="4"/>
  <c r="AM130" i="4"/>
  <c r="W140" i="4"/>
  <c r="X140" i="4"/>
  <c r="V140" i="4"/>
  <c r="AF51" i="4"/>
  <c r="AG51" i="4"/>
  <c r="AH51" i="4"/>
  <c r="AJ80" i="4"/>
  <c r="AI80" i="4"/>
  <c r="AL65" i="4"/>
  <c r="AK65" i="4"/>
  <c r="AM65" i="4"/>
  <c r="AC159" i="4"/>
  <c r="AA159" i="4"/>
  <c r="AB159" i="4"/>
  <c r="AF140" i="4"/>
  <c r="AH140" i="4"/>
  <c r="AG140" i="4"/>
  <c r="AA152" i="4"/>
  <c r="AB152" i="4"/>
  <c r="AC152" i="4"/>
  <c r="Y154" i="4"/>
  <c r="Z154" i="4"/>
  <c r="AE34" i="4"/>
  <c r="AD34" i="4"/>
  <c r="AB55" i="4"/>
  <c r="AC55" i="4"/>
  <c r="AA55" i="4"/>
  <c r="AM127" i="4"/>
  <c r="AL127" i="4"/>
  <c r="AK127" i="4"/>
  <c r="W112" i="4"/>
  <c r="V112" i="4"/>
  <c r="X112" i="4"/>
  <c r="Z87" i="4"/>
  <c r="Y87" i="4"/>
  <c r="AE58" i="4"/>
  <c r="AD58" i="4"/>
  <c r="Z117" i="4"/>
  <c r="Y117" i="4"/>
  <c r="AC88" i="4"/>
  <c r="AB88" i="4"/>
  <c r="AA88" i="4"/>
  <c r="AA131" i="4"/>
  <c r="AC131" i="4"/>
  <c r="AB131" i="4"/>
  <c r="AJ162" i="4"/>
  <c r="AI162" i="4"/>
  <c r="AF30" i="4"/>
  <c r="AH30" i="4"/>
  <c r="AG30" i="4"/>
  <c r="AE37" i="4"/>
  <c r="AD37" i="4"/>
  <c r="AE107" i="4"/>
  <c r="AD107" i="4"/>
  <c r="X141" i="4"/>
  <c r="W141" i="4"/>
  <c r="V141" i="4"/>
  <c r="AF54" i="4"/>
  <c r="AG54" i="4"/>
  <c r="AH54" i="4"/>
  <c r="AM24" i="4"/>
  <c r="AK24" i="4"/>
  <c r="AL24" i="4"/>
  <c r="AM78" i="4"/>
  <c r="AL78" i="4"/>
  <c r="AK78" i="4"/>
  <c r="AG68" i="4"/>
  <c r="AF68" i="4"/>
  <c r="AH68" i="4"/>
  <c r="AB75" i="4"/>
  <c r="AA75" i="4"/>
  <c r="AC75" i="4"/>
  <c r="AJ165" i="4"/>
  <c r="AI165" i="4"/>
  <c r="AF38" i="4"/>
  <c r="AG38" i="4"/>
  <c r="AH38" i="4"/>
  <c r="AE83" i="4"/>
  <c r="AD83" i="4"/>
  <c r="X132" i="4"/>
  <c r="W132" i="4"/>
  <c r="V132" i="4"/>
  <c r="AC142" i="4"/>
  <c r="AB142" i="4"/>
  <c r="AA142" i="4"/>
  <c r="V61" i="4"/>
  <c r="W61" i="4"/>
  <c r="X61" i="4"/>
  <c r="AH44" i="4"/>
  <c r="AF44" i="4"/>
  <c r="AG44" i="4"/>
  <c r="W74" i="4"/>
  <c r="V74" i="4"/>
  <c r="X74" i="4"/>
  <c r="Y113" i="4"/>
  <c r="Z113" i="4"/>
  <c r="AA78" i="4"/>
  <c r="AB78" i="4"/>
  <c r="AC78" i="4"/>
  <c r="W86" i="4"/>
  <c r="V86" i="4"/>
  <c r="X86" i="4"/>
  <c r="AE154" i="4"/>
  <c r="AD154" i="4"/>
  <c r="AC129" i="4"/>
  <c r="AB129" i="4"/>
  <c r="AA129" i="4"/>
  <c r="T34" i="4"/>
  <c r="U34" i="4"/>
  <c r="AC130" i="4"/>
  <c r="AB130" i="4"/>
  <c r="AA130" i="4"/>
  <c r="V148" i="4"/>
  <c r="W148" i="4"/>
  <c r="X148" i="4"/>
  <c r="AE87" i="4"/>
  <c r="AD87" i="4"/>
  <c r="Z58" i="4"/>
  <c r="Y58" i="4"/>
  <c r="AH78" i="4"/>
  <c r="AG78" i="4"/>
  <c r="AF78" i="4"/>
  <c r="W82" i="4"/>
  <c r="V82" i="4"/>
  <c r="X82" i="4"/>
  <c r="AD101" i="4"/>
  <c r="AE101" i="4"/>
  <c r="U162" i="4"/>
  <c r="T162" i="4"/>
  <c r="T37" i="4"/>
  <c r="U37" i="4"/>
  <c r="AH74" i="4"/>
  <c r="AF74" i="4"/>
  <c r="AG74" i="4"/>
  <c r="AF95" i="4"/>
  <c r="AG95" i="4"/>
  <c r="AH95" i="4"/>
  <c r="U105" i="4"/>
  <c r="T105" i="4"/>
  <c r="AE103" i="4"/>
  <c r="AD103" i="4"/>
  <c r="V56" i="4"/>
  <c r="X56" i="4"/>
  <c r="W56" i="4"/>
  <c r="AL69" i="4"/>
  <c r="AK69" i="4"/>
  <c r="AM69" i="4"/>
  <c r="AG136" i="4"/>
  <c r="AF136" i="4"/>
  <c r="AH136" i="4"/>
  <c r="AA139" i="4"/>
  <c r="AC139" i="4"/>
  <c r="AB139" i="4"/>
  <c r="W116" i="4"/>
  <c r="V116" i="4"/>
  <c r="X116" i="4"/>
  <c r="AB124" i="4"/>
  <c r="AA124" i="4"/>
  <c r="AC124" i="4"/>
  <c r="AL134" i="4"/>
  <c r="AK134" i="4"/>
  <c r="AM134" i="4"/>
  <c r="AC28" i="4"/>
  <c r="AB28" i="4"/>
  <c r="AA28" i="4"/>
  <c r="U80" i="4"/>
  <c r="T80" i="4"/>
  <c r="V60" i="4"/>
  <c r="X60" i="4"/>
  <c r="W60" i="4"/>
  <c r="AA82" i="4"/>
  <c r="AB82" i="4"/>
  <c r="AC82" i="4"/>
  <c r="AM108" i="4"/>
  <c r="AK108" i="4"/>
  <c r="AL108" i="4"/>
  <c r="Y133" i="4"/>
  <c r="Z133" i="4"/>
  <c r="AE157" i="4"/>
  <c r="AD157" i="4"/>
  <c r="AL139" i="4"/>
  <c r="AK139" i="4"/>
  <c r="AM139" i="4"/>
  <c r="AJ137" i="4"/>
  <c r="AI137" i="4"/>
  <c r="AF150" i="4"/>
  <c r="AG150" i="4"/>
  <c r="AH150" i="4"/>
  <c r="Y165" i="4"/>
  <c r="Z165" i="4"/>
  <c r="V152" i="4"/>
  <c r="X152" i="4"/>
  <c r="W152" i="4"/>
  <c r="AJ71" i="4"/>
  <c r="AI71" i="4"/>
  <c r="T83" i="4"/>
  <c r="U83" i="4"/>
  <c r="U146" i="4"/>
  <c r="T146" i="4"/>
  <c r="AL148" i="4"/>
  <c r="AM148" i="4"/>
  <c r="AK148" i="4"/>
  <c r="AG151" i="4"/>
  <c r="AF151" i="4"/>
  <c r="AH151" i="4"/>
  <c r="X27" i="4"/>
  <c r="W27" i="4"/>
  <c r="V27" i="4"/>
  <c r="AM95" i="4"/>
  <c r="AK95" i="4"/>
  <c r="AL95" i="4"/>
  <c r="AE113" i="4"/>
  <c r="AD113" i="4"/>
  <c r="AA127" i="4"/>
  <c r="AC127" i="4"/>
  <c r="AB127" i="4"/>
  <c r="AF109" i="4"/>
  <c r="AG109" i="4"/>
  <c r="AH109" i="4"/>
  <c r="AL81" i="4"/>
  <c r="AK81" i="4"/>
  <c r="AM81" i="4"/>
  <c r="V130" i="4"/>
  <c r="W130" i="4"/>
  <c r="X130" i="4"/>
  <c r="AB141" i="4"/>
  <c r="AC141" i="4"/>
  <c r="AA141" i="4"/>
  <c r="AC118" i="4"/>
  <c r="AB118" i="4"/>
  <c r="AA118" i="4"/>
  <c r="Z145" i="4"/>
  <c r="Y145" i="4"/>
  <c r="AJ154" i="4"/>
  <c r="AI154" i="4"/>
  <c r="AH155" i="4"/>
  <c r="AG155" i="4"/>
  <c r="AF155" i="4"/>
  <c r="AH163" i="4"/>
  <c r="AG163" i="4"/>
  <c r="AF163" i="4"/>
  <c r="U149" i="4"/>
  <c r="T149" i="4"/>
  <c r="X38" i="4"/>
  <c r="V38" i="4"/>
  <c r="W38" i="4"/>
  <c r="AJ34" i="4"/>
  <c r="AI34" i="4"/>
  <c r="X51" i="4"/>
  <c r="V51" i="4"/>
  <c r="W51" i="4"/>
  <c r="AC39" i="4"/>
  <c r="AA39" i="4"/>
  <c r="AB39" i="4"/>
  <c r="U92" i="4"/>
  <c r="T92" i="4"/>
  <c r="AF41" i="4"/>
  <c r="AG41" i="4"/>
  <c r="AH41" i="4"/>
  <c r="W90" i="4"/>
  <c r="V90" i="4"/>
  <c r="X90" i="4"/>
  <c r="AE128" i="4"/>
  <c r="AD128" i="4"/>
  <c r="AC125" i="4"/>
  <c r="AB125" i="4"/>
  <c r="AA125" i="4"/>
  <c r="AK51" i="4"/>
  <c r="AL51" i="4"/>
  <c r="AM51" i="4"/>
  <c r="T87" i="4"/>
  <c r="U87" i="4"/>
  <c r="T58" i="4"/>
  <c r="U58" i="4"/>
  <c r="AJ117" i="4"/>
  <c r="AI117" i="4"/>
  <c r="U101" i="4"/>
  <c r="T101" i="4"/>
  <c r="AC110" i="4"/>
  <c r="AB110" i="4"/>
  <c r="AA110" i="4"/>
  <c r="AG118" i="4"/>
  <c r="AF118" i="4"/>
  <c r="AH118" i="4"/>
  <c r="AG122" i="4"/>
  <c r="AF122" i="4"/>
  <c r="AH122" i="4"/>
  <c r="Y162" i="4"/>
  <c r="Z162" i="4"/>
  <c r="AM160" i="4"/>
  <c r="AL160" i="4"/>
  <c r="AK160" i="4"/>
  <c r="M19" i="5"/>
  <c r="H24" i="5" s="1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5" i="15"/>
  <c r="A6" i="15"/>
  <c r="A7" i="15"/>
  <c r="A8" i="15"/>
  <c r="A9" i="15"/>
  <c r="A10" i="15"/>
  <c r="A11" i="15"/>
  <c r="A12" i="15"/>
  <c r="A13" i="15"/>
  <c r="A14" i="15"/>
  <c r="A4" i="15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4" i="14"/>
  <c r="U4" i="21" l="1"/>
  <c r="I10" i="4"/>
  <c r="J10" i="4"/>
  <c r="I11" i="4"/>
  <c r="J11" i="4"/>
  <c r="R16" i="21"/>
  <c r="T16" i="21"/>
  <c r="U16" i="21"/>
  <c r="AE8" i="21"/>
  <c r="AC10" i="21"/>
  <c r="AB10" i="21"/>
  <c r="AA10" i="21"/>
  <c r="Z16" i="21"/>
  <c r="Y16" i="21"/>
  <c r="AJ8" i="21"/>
  <c r="AI8" i="21"/>
  <c r="AE17" i="21"/>
  <c r="U7" i="21"/>
  <c r="T7" i="21"/>
  <c r="AJ9" i="21"/>
  <c r="AI9" i="21"/>
  <c r="R18" i="21"/>
  <c r="U11" i="21"/>
  <c r="T11" i="21"/>
  <c r="AE16" i="21"/>
  <c r="Z8" i="21"/>
  <c r="Y8" i="21"/>
  <c r="AI17" i="21"/>
  <c r="AJ17" i="21"/>
  <c r="T15" i="21"/>
  <c r="U15" i="21"/>
  <c r="AE9" i="21"/>
  <c r="X13" i="21"/>
  <c r="W13" i="21"/>
  <c r="V13" i="21"/>
  <c r="Z7" i="21"/>
  <c r="Y7" i="21"/>
  <c r="Y11" i="21"/>
  <c r="Z11" i="21"/>
  <c r="AI16" i="21"/>
  <c r="AJ16" i="21"/>
  <c r="U8" i="21"/>
  <c r="T8" i="21"/>
  <c r="Z15" i="21"/>
  <c r="Y15" i="21"/>
  <c r="U9" i="21"/>
  <c r="T9" i="21"/>
  <c r="AM10" i="21"/>
  <c r="AL10" i="21"/>
  <c r="AK10" i="21"/>
  <c r="AE5" i="21"/>
  <c r="AE11" i="21"/>
  <c r="U12" i="21"/>
  <c r="T12" i="21"/>
  <c r="AE6" i="21"/>
  <c r="AM14" i="21"/>
  <c r="AL14" i="21"/>
  <c r="AK14" i="21"/>
  <c r="AE15" i="21"/>
  <c r="AK4" i="21"/>
  <c r="AL4" i="21"/>
  <c r="AM4" i="21"/>
  <c r="Z9" i="21"/>
  <c r="Y9" i="21"/>
  <c r="X14" i="21"/>
  <c r="W14" i="21"/>
  <c r="V14" i="21"/>
  <c r="AJ5" i="21"/>
  <c r="AI5" i="21"/>
  <c r="AJ11" i="21"/>
  <c r="AI11" i="21"/>
  <c r="Z12" i="21"/>
  <c r="Y12" i="21"/>
  <c r="Z6" i="21"/>
  <c r="Y6" i="21"/>
  <c r="AM13" i="21"/>
  <c r="AL13" i="21"/>
  <c r="AK13" i="21"/>
  <c r="AC4" i="21"/>
  <c r="AB4" i="21"/>
  <c r="AA4" i="21"/>
  <c r="AI15" i="21"/>
  <c r="AJ15" i="21"/>
  <c r="AA14" i="21"/>
  <c r="AC14" i="21"/>
  <c r="AB14" i="21"/>
  <c r="Z17" i="21"/>
  <c r="Y17" i="21"/>
  <c r="Z5" i="21"/>
  <c r="Y5" i="21"/>
  <c r="X10" i="21"/>
  <c r="W10" i="21"/>
  <c r="V10" i="21"/>
  <c r="AE12" i="21"/>
  <c r="AJ6" i="21"/>
  <c r="AI6" i="21"/>
  <c r="AE7" i="21"/>
  <c r="R19" i="21"/>
  <c r="AC13" i="21"/>
  <c r="AB13" i="21"/>
  <c r="AA13" i="21"/>
  <c r="U5" i="21"/>
  <c r="T5" i="21"/>
  <c r="AI12" i="21"/>
  <c r="AJ12" i="21"/>
  <c r="U6" i="21"/>
  <c r="T6" i="21"/>
  <c r="T17" i="21"/>
  <c r="U17" i="21"/>
  <c r="R17" i="21"/>
  <c r="AJ7" i="21"/>
  <c r="AI7" i="21"/>
  <c r="AE4" i="21"/>
  <c r="AE10" i="21"/>
  <c r="I8" i="4"/>
  <c r="I9" i="4"/>
  <c r="J8" i="4"/>
  <c r="J9" i="4"/>
  <c r="I18" i="15"/>
  <c r="J18" i="15"/>
  <c r="AM126" i="4"/>
  <c r="AK126" i="4"/>
  <c r="AL159" i="4"/>
  <c r="W97" i="4"/>
  <c r="V97" i="4"/>
  <c r="AB77" i="4"/>
  <c r="AM159" i="4"/>
  <c r="AA77" i="4"/>
  <c r="AC104" i="4"/>
  <c r="AB104" i="4"/>
  <c r="AM129" i="4"/>
  <c r="AK129" i="4"/>
  <c r="AC43" i="4"/>
  <c r="V159" i="4"/>
  <c r="AB43" i="4"/>
  <c r="W159" i="4"/>
  <c r="X43" i="4"/>
  <c r="AC36" i="4"/>
  <c r="AA36" i="4"/>
  <c r="W43" i="4"/>
  <c r="AK55" i="4"/>
  <c r="AM55" i="4"/>
  <c r="AM84" i="4"/>
  <c r="AH43" i="4"/>
  <c r="AK77" i="4"/>
  <c r="AL77" i="4"/>
  <c r="AB69" i="4"/>
  <c r="AA69" i="4"/>
  <c r="X126" i="4"/>
  <c r="AB89" i="4"/>
  <c r="AC89" i="4"/>
  <c r="AM68" i="4"/>
  <c r="V126" i="4"/>
  <c r="AL68" i="4"/>
  <c r="AB122" i="4"/>
  <c r="AA122" i="4"/>
  <c r="AF43" i="4"/>
  <c r="AL84" i="4"/>
  <c r="AB84" i="4"/>
  <c r="AC84" i="4"/>
  <c r="AH125" i="4"/>
  <c r="AG125" i="4"/>
  <c r="AM125" i="4"/>
  <c r="AK125" i="4"/>
  <c r="AC40" i="4"/>
  <c r="AB40" i="4"/>
  <c r="AA81" i="4"/>
  <c r="AB81" i="4"/>
  <c r="W39" i="4"/>
  <c r="V47" i="4"/>
  <c r="AG104" i="4"/>
  <c r="X47" i="4"/>
  <c r="AH129" i="4"/>
  <c r="AG97" i="4"/>
  <c r="AF129" i="4"/>
  <c r="AG26" i="4"/>
  <c r="AH97" i="4"/>
  <c r="AA97" i="4"/>
  <c r="AH26" i="4"/>
  <c r="AG72" i="4"/>
  <c r="AF104" i="4"/>
  <c r="X39" i="4"/>
  <c r="AF73" i="4"/>
  <c r="AG73" i="4"/>
  <c r="AH72" i="4"/>
  <c r="V25" i="4"/>
  <c r="AH59" i="4"/>
  <c r="AM40" i="4"/>
  <c r="AK104" i="4"/>
  <c r="AK40" i="4"/>
  <c r="AG126" i="4"/>
  <c r="AH126" i="4"/>
  <c r="AL104" i="4"/>
  <c r="AM72" i="4"/>
  <c r="AK72" i="4"/>
  <c r="W155" i="4"/>
  <c r="W25" i="4"/>
  <c r="AC97" i="4"/>
  <c r="AK44" i="4"/>
  <c r="AM44" i="4"/>
  <c r="AH135" i="4"/>
  <c r="AG135" i="4"/>
  <c r="AM26" i="4"/>
  <c r="AA114" i="4"/>
  <c r="AM142" i="4"/>
  <c r="AK142" i="4"/>
  <c r="AB114" i="4"/>
  <c r="AL26" i="4"/>
  <c r="AL59" i="4"/>
  <c r="AM59" i="4"/>
  <c r="V155" i="4"/>
  <c r="AG40" i="4"/>
  <c r="AF40" i="4"/>
  <c r="AG59" i="4"/>
  <c r="AH27" i="4"/>
  <c r="AK118" i="4"/>
  <c r="AL118" i="4"/>
  <c r="AG27" i="4"/>
  <c r="AA44" i="4"/>
  <c r="AC44" i="4"/>
  <c r="I6" i="4"/>
  <c r="J6" i="4"/>
  <c r="J5" i="4"/>
  <c r="J7" i="4"/>
  <c r="I7" i="4"/>
  <c r="I5" i="4"/>
  <c r="J4" i="4"/>
  <c r="I4" i="4"/>
  <c r="J8" i="15"/>
  <c r="I8" i="15"/>
  <c r="I13" i="14"/>
  <c r="J13" i="14"/>
  <c r="I15" i="14"/>
  <c r="J15" i="14"/>
  <c r="AC61" i="4"/>
  <c r="AB61" i="4"/>
  <c r="AK33" i="4"/>
  <c r="AL33" i="4"/>
  <c r="X100" i="4"/>
  <c r="W100" i="4"/>
  <c r="AG82" i="4"/>
  <c r="AF82" i="4"/>
  <c r="AG24" i="4"/>
  <c r="AH24" i="4"/>
  <c r="AK62" i="4"/>
  <c r="AM32" i="4"/>
  <c r="AC79" i="4"/>
  <c r="AK32" i="4"/>
  <c r="AG33" i="4"/>
  <c r="AC24" i="4"/>
  <c r="AK50" i="4"/>
  <c r="AB24" i="4"/>
  <c r="V53" i="4"/>
  <c r="AB91" i="4"/>
  <c r="V50" i="4"/>
  <c r="W50" i="4"/>
  <c r="AC91" i="4"/>
  <c r="AB79" i="4"/>
  <c r="AM50" i="4"/>
  <c r="AL62" i="4"/>
  <c r="AK136" i="4"/>
  <c r="AA161" i="4"/>
  <c r="AH108" i="4"/>
  <c r="X134" i="4"/>
  <c r="V78" i="4"/>
  <c r="AB161" i="4"/>
  <c r="AL136" i="4"/>
  <c r="AF67" i="4"/>
  <c r="AB136" i="4"/>
  <c r="X53" i="4"/>
  <c r="AA136" i="4"/>
  <c r="AH33" i="4"/>
  <c r="AC48" i="4"/>
  <c r="AB32" i="4"/>
  <c r="AF62" i="4"/>
  <c r="X150" i="4"/>
  <c r="AF123" i="4"/>
  <c r="AB140" i="4"/>
  <c r="X79" i="4"/>
  <c r="AM42" i="4"/>
  <c r="AB62" i="4"/>
  <c r="AM98" i="4"/>
  <c r="AK42" i="4"/>
  <c r="V79" i="4"/>
  <c r="AA98" i="4"/>
  <c r="AA48" i="4"/>
  <c r="AC66" i="4"/>
  <c r="AH160" i="4"/>
  <c r="AH123" i="4"/>
  <c r="AL28" i="4"/>
  <c r="AA140" i="4"/>
  <c r="AM147" i="4"/>
  <c r="AB115" i="4"/>
  <c r="X106" i="4"/>
  <c r="X153" i="4"/>
  <c r="AG79" i="4"/>
  <c r="X54" i="4"/>
  <c r="AH45" i="4"/>
  <c r="AG139" i="4"/>
  <c r="AF108" i="4"/>
  <c r="AG132" i="4"/>
  <c r="AM158" i="4"/>
  <c r="AF152" i="4"/>
  <c r="AM93" i="4"/>
  <c r="AH120" i="4"/>
  <c r="AF139" i="4"/>
  <c r="AM143" i="4"/>
  <c r="AH152" i="4"/>
  <c r="W150" i="4"/>
  <c r="AC123" i="4"/>
  <c r="AK28" i="4"/>
  <c r="AC144" i="4"/>
  <c r="AK147" i="4"/>
  <c r="AF148" i="4"/>
  <c r="X123" i="4"/>
  <c r="X57" i="4"/>
  <c r="AG67" i="4"/>
  <c r="AC164" i="4"/>
  <c r="W153" i="4"/>
  <c r="AA144" i="4"/>
  <c r="AC148" i="4"/>
  <c r="W54" i="4"/>
  <c r="V134" i="4"/>
  <c r="AF132" i="4"/>
  <c r="AG144" i="4"/>
  <c r="V164" i="4"/>
  <c r="AA148" i="4"/>
  <c r="X42" i="4"/>
  <c r="AG120" i="4"/>
  <c r="AA164" i="4"/>
  <c r="X164" i="4"/>
  <c r="AC32" i="4"/>
  <c r="AA123" i="4"/>
  <c r="AG75" i="4"/>
  <c r="V70" i="4"/>
  <c r="W139" i="4"/>
  <c r="X78" i="4"/>
  <c r="AF35" i="4"/>
  <c r="AF49" i="4"/>
  <c r="AG49" i="4"/>
  <c r="W106" i="4"/>
  <c r="V123" i="4"/>
  <c r="AC98" i="4"/>
  <c r="AK29" i="4"/>
  <c r="AF79" i="4"/>
  <c r="AG153" i="4"/>
  <c r="AL90" i="4"/>
  <c r="V139" i="4"/>
  <c r="AF64" i="4"/>
  <c r="AK121" i="4"/>
  <c r="AB66" i="4"/>
  <c r="V144" i="4"/>
  <c r="AL75" i="4"/>
  <c r="AA93" i="4"/>
  <c r="AA115" i="4"/>
  <c r="AC56" i="4"/>
  <c r="AB56" i="4"/>
  <c r="AK124" i="4"/>
  <c r="W70" i="4"/>
  <c r="AM153" i="4"/>
  <c r="AH64" i="4"/>
  <c r="AG29" i="4"/>
  <c r="X144" i="4"/>
  <c r="X35" i="4"/>
  <c r="AH153" i="4"/>
  <c r="AB46" i="4"/>
  <c r="AB112" i="4"/>
  <c r="AA62" i="4"/>
  <c r="AF98" i="4"/>
  <c r="AH75" i="4"/>
  <c r="AG148" i="4"/>
  <c r="AK93" i="4"/>
  <c r="W57" i="4"/>
  <c r="AF45" i="4"/>
  <c r="AA53" i="4"/>
  <c r="AG160" i="4"/>
  <c r="AH62" i="4"/>
  <c r="AB64" i="4"/>
  <c r="AH35" i="4"/>
  <c r="AC112" i="4"/>
  <c r="AG98" i="4"/>
  <c r="AB93" i="4"/>
  <c r="W35" i="4"/>
  <c r="AG134" i="4"/>
  <c r="AB86" i="4"/>
  <c r="AG85" i="4"/>
  <c r="AM120" i="4"/>
  <c r="AK90" i="4"/>
  <c r="X95" i="4"/>
  <c r="AL94" i="4"/>
  <c r="AF52" i="4"/>
  <c r="AK98" i="4"/>
  <c r="AK164" i="4"/>
  <c r="AL156" i="4"/>
  <c r="AM156" i="4"/>
  <c r="AF121" i="4"/>
  <c r="AC53" i="4"/>
  <c r="AM94" i="4"/>
  <c r="AH29" i="4"/>
  <c r="X41" i="4"/>
  <c r="AK156" i="4"/>
  <c r="AL164" i="4"/>
  <c r="AB150" i="4"/>
  <c r="AF134" i="4"/>
  <c r="AC150" i="4"/>
  <c r="AL158" i="4"/>
  <c r="AK120" i="4"/>
  <c r="AH90" i="4"/>
  <c r="AA63" i="4"/>
  <c r="AC70" i="4"/>
  <c r="V41" i="4"/>
  <c r="AB70" i="4"/>
  <c r="W42" i="4"/>
  <c r="AB63" i="4"/>
  <c r="AL121" i="4"/>
  <c r="AF90" i="4"/>
  <c r="AG121" i="4"/>
  <c r="W136" i="4"/>
  <c r="AA108" i="4"/>
  <c r="AF85" i="4"/>
  <c r="AG52" i="4"/>
  <c r="AB108" i="4"/>
  <c r="AM75" i="4"/>
  <c r="V136" i="4"/>
  <c r="AH144" i="4"/>
  <c r="AL67" i="4"/>
  <c r="AG93" i="4"/>
  <c r="AH93" i="4"/>
  <c r="AF93" i="4"/>
  <c r="AH32" i="4"/>
  <c r="AF32" i="4"/>
  <c r="AG32" i="4"/>
  <c r="AB57" i="4"/>
  <c r="AL153" i="4"/>
  <c r="AM29" i="4"/>
  <c r="AK67" i="4"/>
  <c r="AL100" i="4"/>
  <c r="AM100" i="4"/>
  <c r="AK100" i="4"/>
  <c r="AA119" i="4"/>
  <c r="AC119" i="4"/>
  <c r="AB119" i="4"/>
  <c r="AC35" i="4"/>
  <c r="AA35" i="4"/>
  <c r="AB35" i="4"/>
  <c r="AG57" i="4"/>
  <c r="AH57" i="4"/>
  <c r="AF57" i="4"/>
  <c r="AK143" i="4"/>
  <c r="V45" i="4"/>
  <c r="AC64" i="4"/>
  <c r="AK152" i="4"/>
  <c r="AL152" i="4"/>
  <c r="AM152" i="4"/>
  <c r="AC49" i="4"/>
  <c r="AB49" i="4"/>
  <c r="AA49" i="4"/>
  <c r="AC57" i="4"/>
  <c r="AL124" i="4"/>
  <c r="X45" i="4"/>
  <c r="V95" i="4"/>
  <c r="V156" i="4"/>
  <c r="AA86" i="4"/>
  <c r="AA46" i="4"/>
  <c r="X33" i="4"/>
  <c r="AC65" i="4"/>
  <c r="AB65" i="4"/>
  <c r="AA65" i="4"/>
  <c r="AK52" i="4"/>
  <c r="AM52" i="4"/>
  <c r="AL52" i="4"/>
  <c r="W158" i="4"/>
  <c r="V158" i="4"/>
  <c r="X158" i="4"/>
  <c r="AB147" i="4"/>
  <c r="AC147" i="4"/>
  <c r="AA147" i="4"/>
  <c r="X156" i="4"/>
  <c r="V33" i="4"/>
  <c r="AG156" i="4"/>
  <c r="AF156" i="4"/>
  <c r="AH156" i="4"/>
  <c r="W91" i="4"/>
  <c r="X91" i="4"/>
  <c r="V91" i="4"/>
  <c r="AG116" i="4"/>
  <c r="AF116" i="4"/>
  <c r="AH116" i="4"/>
  <c r="X65" i="4"/>
  <c r="V65" i="4"/>
  <c r="W65" i="4"/>
  <c r="AA134" i="4"/>
  <c r="AC134" i="4"/>
  <c r="AB134" i="4"/>
  <c r="AH42" i="4"/>
  <c r="AG42" i="4"/>
  <c r="AF42" i="4"/>
  <c r="V151" i="4"/>
  <c r="W151" i="4"/>
  <c r="X151" i="4"/>
  <c r="AB99" i="4"/>
  <c r="AC99" i="4"/>
  <c r="AA99" i="4"/>
  <c r="G10" i="4"/>
  <c r="AK99" i="4"/>
  <c r="AM99" i="4"/>
  <c r="AL99" i="4"/>
  <c r="AK111" i="4"/>
  <c r="AL111" i="4"/>
  <c r="AM111" i="4"/>
  <c r="AG86" i="4"/>
  <c r="AH86" i="4"/>
  <c r="AF86" i="4"/>
  <c r="AH96" i="4"/>
  <c r="V143" i="4"/>
  <c r="W143" i="4"/>
  <c r="X143" i="4"/>
  <c r="AM64" i="4"/>
  <c r="AL64" i="4"/>
  <c r="AK64" i="4"/>
  <c r="AK60" i="4"/>
  <c r="AL60" i="4"/>
  <c r="AM60" i="4"/>
  <c r="X48" i="4"/>
  <c r="W48" i="4"/>
  <c r="V48" i="4"/>
  <c r="AH111" i="4"/>
  <c r="AF111" i="4"/>
  <c r="AG111" i="4"/>
  <c r="AL48" i="4"/>
  <c r="AM48" i="4"/>
  <c r="AK48" i="4"/>
  <c r="AM86" i="4"/>
  <c r="AK86" i="4"/>
  <c r="AL86" i="4"/>
  <c r="AF66" i="4"/>
  <c r="AG66" i="4"/>
  <c r="AH66" i="4"/>
  <c r="AF143" i="4"/>
  <c r="AG143" i="4"/>
  <c r="AH143" i="4"/>
  <c r="AC60" i="4"/>
  <c r="AA60" i="4"/>
  <c r="AB60" i="4"/>
  <c r="AM46" i="4"/>
  <c r="AL46" i="4"/>
  <c r="AK46" i="4"/>
  <c r="AM45" i="4"/>
  <c r="AK45" i="4"/>
  <c r="AL45" i="4"/>
  <c r="AL56" i="4"/>
  <c r="AM56" i="4"/>
  <c r="AK56" i="4"/>
  <c r="AA45" i="4"/>
  <c r="AC45" i="4"/>
  <c r="AB45" i="4"/>
  <c r="W111" i="4"/>
  <c r="V111" i="4"/>
  <c r="X111" i="4"/>
  <c r="AH99" i="4"/>
  <c r="AG99" i="4"/>
  <c r="AF99" i="4"/>
  <c r="AG96" i="4"/>
  <c r="AM66" i="4"/>
  <c r="AL66" i="4"/>
  <c r="AK66" i="4"/>
  <c r="V64" i="4"/>
  <c r="W64" i="4"/>
  <c r="X64" i="4"/>
  <c r="AM151" i="4"/>
  <c r="AK151" i="4"/>
  <c r="AL151" i="4"/>
  <c r="W85" i="4"/>
  <c r="X85" i="4"/>
  <c r="V85" i="4"/>
  <c r="AG46" i="4"/>
  <c r="AF46" i="4"/>
  <c r="AH46" i="4"/>
  <c r="AG56" i="4"/>
  <c r="AH56" i="4"/>
  <c r="AF56" i="4"/>
  <c r="AL110" i="4"/>
  <c r="AM110" i="4"/>
  <c r="AK110" i="4"/>
  <c r="AB85" i="4"/>
  <c r="AC85" i="4"/>
  <c r="AA85" i="4"/>
  <c r="AB106" i="4"/>
  <c r="AA106" i="4"/>
  <c r="AC106" i="4"/>
  <c r="W110" i="4"/>
  <c r="X110" i="4"/>
  <c r="V110" i="4"/>
  <c r="V124" i="4"/>
  <c r="X124" i="4"/>
  <c r="W124" i="4"/>
  <c r="AG60" i="4"/>
  <c r="AH60" i="4"/>
  <c r="AF60" i="4"/>
  <c r="W105" i="4"/>
  <c r="V105" i="4"/>
  <c r="X105" i="4"/>
  <c r="AB87" i="4"/>
  <c r="AA87" i="4"/>
  <c r="AC87" i="4"/>
  <c r="AG162" i="4"/>
  <c r="AF162" i="4"/>
  <c r="AH162" i="4"/>
  <c r="AG149" i="4"/>
  <c r="AF149" i="4"/>
  <c r="AH149" i="4"/>
  <c r="AC162" i="4"/>
  <c r="AB162" i="4"/>
  <c r="AA162" i="4"/>
  <c r="AK154" i="4"/>
  <c r="AL154" i="4"/>
  <c r="AM154" i="4"/>
  <c r="AF113" i="4"/>
  <c r="AG113" i="4"/>
  <c r="AH113" i="4"/>
  <c r="AA58" i="4"/>
  <c r="AB58" i="4"/>
  <c r="AC58" i="4"/>
  <c r="AK162" i="4"/>
  <c r="AL162" i="4"/>
  <c r="AM162" i="4"/>
  <c r="AB117" i="4"/>
  <c r="AA117" i="4"/>
  <c r="AC117" i="4"/>
  <c r="X117" i="4"/>
  <c r="W117" i="4"/>
  <c r="V117" i="4"/>
  <c r="AM107" i="4"/>
  <c r="AL107" i="4"/>
  <c r="AK107" i="4"/>
  <c r="AC146" i="4"/>
  <c r="AB146" i="4"/>
  <c r="AA146" i="4"/>
  <c r="AB157" i="4"/>
  <c r="AA157" i="4"/>
  <c r="AC157" i="4"/>
  <c r="X101" i="4"/>
  <c r="W101" i="4"/>
  <c r="V101" i="4"/>
  <c r="W58" i="4"/>
  <c r="X58" i="4"/>
  <c r="V58" i="4"/>
  <c r="X87" i="4"/>
  <c r="W87" i="4"/>
  <c r="V87" i="4"/>
  <c r="AM34" i="4"/>
  <c r="AK34" i="4"/>
  <c r="AL34" i="4"/>
  <c r="W149" i="4"/>
  <c r="V149" i="4"/>
  <c r="X149" i="4"/>
  <c r="AB145" i="4"/>
  <c r="AA145" i="4"/>
  <c r="AC145" i="4"/>
  <c r="X146" i="4"/>
  <c r="W146" i="4"/>
  <c r="V146" i="4"/>
  <c r="AC133" i="4"/>
  <c r="AB133" i="4"/>
  <c r="AA133" i="4"/>
  <c r="X80" i="4"/>
  <c r="V80" i="4"/>
  <c r="W80" i="4"/>
  <c r="AH103" i="4"/>
  <c r="AG103" i="4"/>
  <c r="AF103" i="4"/>
  <c r="AG101" i="4"/>
  <c r="AH101" i="4"/>
  <c r="AF101" i="4"/>
  <c r="X34" i="4"/>
  <c r="W34" i="4"/>
  <c r="V34" i="4"/>
  <c r="AG154" i="4"/>
  <c r="AF154" i="4"/>
  <c r="AH154" i="4"/>
  <c r="AM165" i="4"/>
  <c r="AL165" i="4"/>
  <c r="AK165" i="4"/>
  <c r="AF58" i="4"/>
  <c r="AH58" i="4"/>
  <c r="AG58" i="4"/>
  <c r="AF34" i="4"/>
  <c r="AG34" i="4"/>
  <c r="AH34" i="4"/>
  <c r="AG105" i="4"/>
  <c r="AH105" i="4"/>
  <c r="AF105" i="4"/>
  <c r="AA37" i="4"/>
  <c r="AB37" i="4"/>
  <c r="AC37" i="4"/>
  <c r="AM58" i="4"/>
  <c r="AK58" i="4"/>
  <c r="AL58" i="4"/>
  <c r="AF145" i="4"/>
  <c r="AH145" i="4"/>
  <c r="AG145" i="4"/>
  <c r="AB71" i="4"/>
  <c r="AA71" i="4"/>
  <c r="AC71" i="4"/>
  <c r="AG133" i="4"/>
  <c r="AF133" i="4"/>
  <c r="AH133" i="4"/>
  <c r="AF117" i="4"/>
  <c r="AH117" i="4"/>
  <c r="AG117" i="4"/>
  <c r="AA149" i="4"/>
  <c r="AB149" i="4"/>
  <c r="AC149" i="4"/>
  <c r="X71" i="4"/>
  <c r="W71" i="4"/>
  <c r="V71" i="4"/>
  <c r="AB137" i="4"/>
  <c r="AA137" i="4"/>
  <c r="AC137" i="4"/>
  <c r="X133" i="4"/>
  <c r="V133" i="4"/>
  <c r="W133" i="4"/>
  <c r="AC76" i="4"/>
  <c r="AB76" i="4"/>
  <c r="AA76" i="4"/>
  <c r="AM145" i="4"/>
  <c r="AL145" i="4"/>
  <c r="AK145" i="4"/>
  <c r="AM113" i="4"/>
  <c r="AL113" i="4"/>
  <c r="AK113" i="4"/>
  <c r="AK133" i="4"/>
  <c r="AL133" i="4"/>
  <c r="AM133" i="4"/>
  <c r="W107" i="4"/>
  <c r="V107" i="4"/>
  <c r="X107" i="4"/>
  <c r="AF128" i="4"/>
  <c r="AH128" i="4"/>
  <c r="AG128" i="4"/>
  <c r="X162" i="4"/>
  <c r="V162" i="4"/>
  <c r="W162" i="4"/>
  <c r="X76" i="4"/>
  <c r="W76" i="4"/>
  <c r="V76" i="4"/>
  <c r="X154" i="4"/>
  <c r="W154" i="4"/>
  <c r="V154" i="4"/>
  <c r="AG146" i="4"/>
  <c r="AF146" i="4"/>
  <c r="AH146" i="4"/>
  <c r="X157" i="4"/>
  <c r="W157" i="4"/>
  <c r="V157" i="4"/>
  <c r="AM103" i="4"/>
  <c r="AL103" i="4"/>
  <c r="AK103" i="4"/>
  <c r="AK76" i="4"/>
  <c r="AM76" i="4"/>
  <c r="AL76" i="4"/>
  <c r="AA107" i="4"/>
  <c r="AB107" i="4"/>
  <c r="AC107" i="4"/>
  <c r="W103" i="4"/>
  <c r="X103" i="4"/>
  <c r="V103" i="4"/>
  <c r="AB83" i="4"/>
  <c r="AA83" i="4"/>
  <c r="AC83" i="4"/>
  <c r="X137" i="4"/>
  <c r="V137" i="4"/>
  <c r="W137" i="4"/>
  <c r="AM157" i="4"/>
  <c r="AL157" i="4"/>
  <c r="AK157" i="4"/>
  <c r="AF83" i="4"/>
  <c r="AG83" i="4"/>
  <c r="AH83" i="4"/>
  <c r="AG37" i="4"/>
  <c r="AH37" i="4"/>
  <c r="AF37" i="4"/>
  <c r="X128" i="4"/>
  <c r="W128" i="4"/>
  <c r="V128" i="4"/>
  <c r="AC92" i="4"/>
  <c r="AB92" i="4"/>
  <c r="AA92" i="4"/>
  <c r="AB34" i="4"/>
  <c r="AA34" i="4"/>
  <c r="AC34" i="4"/>
  <c r="X113" i="4"/>
  <c r="W113" i="4"/>
  <c r="V113" i="4"/>
  <c r="AM83" i="4"/>
  <c r="AL83" i="4"/>
  <c r="AK83" i="4"/>
  <c r="AF137" i="4"/>
  <c r="AG137" i="4"/>
  <c r="AH137" i="4"/>
  <c r="AG80" i="4"/>
  <c r="AF80" i="4"/>
  <c r="AH80" i="4"/>
  <c r="AC105" i="4"/>
  <c r="AB105" i="4"/>
  <c r="AA105" i="4"/>
  <c r="X145" i="4"/>
  <c r="W145" i="4"/>
  <c r="V145" i="4"/>
  <c r="AC80" i="4"/>
  <c r="AB80" i="4"/>
  <c r="AA80" i="4"/>
  <c r="AC101" i="4"/>
  <c r="AB101" i="4"/>
  <c r="AA101" i="4"/>
  <c r="AM128" i="4"/>
  <c r="AK128" i="4"/>
  <c r="AL128" i="4"/>
  <c r="AA103" i="4"/>
  <c r="AC103" i="4"/>
  <c r="AB103" i="4"/>
  <c r="AM117" i="4"/>
  <c r="AK117" i="4"/>
  <c r="AL117" i="4"/>
  <c r="X92" i="4"/>
  <c r="V92" i="4"/>
  <c r="W92" i="4"/>
  <c r="X83" i="4"/>
  <c r="W83" i="4"/>
  <c r="V83" i="4"/>
  <c r="AM71" i="4"/>
  <c r="AK71" i="4"/>
  <c r="AL71" i="4"/>
  <c r="AB165" i="4"/>
  <c r="AA165" i="4"/>
  <c r="AC165" i="4"/>
  <c r="AL137" i="4"/>
  <c r="AK137" i="4"/>
  <c r="AM137" i="4"/>
  <c r="AF157" i="4"/>
  <c r="AG157" i="4"/>
  <c r="AH157" i="4"/>
  <c r="W37" i="4"/>
  <c r="V37" i="4"/>
  <c r="X37" i="4"/>
  <c r="AF87" i="4"/>
  <c r="AH87" i="4"/>
  <c r="AG87" i="4"/>
  <c r="AB113" i="4"/>
  <c r="AA113" i="4"/>
  <c r="AC113" i="4"/>
  <c r="AG107" i="4"/>
  <c r="AF107" i="4"/>
  <c r="AH107" i="4"/>
  <c r="AC154" i="4"/>
  <c r="AB154" i="4"/>
  <c r="AA154" i="4"/>
  <c r="AK80" i="4"/>
  <c r="AL80" i="4"/>
  <c r="AM80" i="4"/>
  <c r="AK101" i="4"/>
  <c r="AM101" i="4"/>
  <c r="AL101" i="4"/>
  <c r="AM87" i="4"/>
  <c r="AK87" i="4"/>
  <c r="AL87" i="4"/>
  <c r="AF165" i="4"/>
  <c r="AG165" i="4"/>
  <c r="AH165" i="4"/>
  <c r="AM37" i="4"/>
  <c r="AL37" i="4"/>
  <c r="AK37" i="4"/>
  <c r="AG76" i="4"/>
  <c r="AF76" i="4"/>
  <c r="AH76" i="4"/>
  <c r="AB128" i="4"/>
  <c r="AA128" i="4"/>
  <c r="AC128" i="4"/>
  <c r="AK92" i="4"/>
  <c r="AL92" i="4"/>
  <c r="AM92" i="4"/>
  <c r="AK105" i="4"/>
  <c r="AM105" i="4"/>
  <c r="AL105" i="4"/>
  <c r="AG92" i="4"/>
  <c r="AF92" i="4"/>
  <c r="AH92" i="4"/>
  <c r="AM149" i="4"/>
  <c r="AL149" i="4"/>
  <c r="AK149" i="4"/>
  <c r="AK146" i="4"/>
  <c r="AM146" i="4"/>
  <c r="AL146" i="4"/>
  <c r="AF71" i="4"/>
  <c r="AH71" i="4"/>
  <c r="AG71" i="4"/>
  <c r="X165" i="4"/>
  <c r="W165" i="4"/>
  <c r="V165" i="4"/>
  <c r="G9" i="15"/>
  <c r="M89" i="15"/>
  <c r="O90" i="15"/>
  <c r="O91" i="15"/>
  <c r="AI91" i="15" s="1"/>
  <c r="O93" i="15"/>
  <c r="L95" i="15"/>
  <c r="U95" i="15" s="1"/>
  <c r="O96" i="15"/>
  <c r="L97" i="15"/>
  <c r="M98" i="15"/>
  <c r="Y98" i="15" s="1"/>
  <c r="AB98" i="15" s="1"/>
  <c r="N99" i="15"/>
  <c r="AD99" i="15" s="1"/>
  <c r="AF99" i="15" s="1"/>
  <c r="O100" i="15"/>
  <c r="N101" i="15"/>
  <c r="AE101" i="15" s="1"/>
  <c r="M102" i="15"/>
  <c r="O103" i="15"/>
  <c r="N104" i="15"/>
  <c r="L105" i="15"/>
  <c r="U105" i="15" s="1"/>
  <c r="O106" i="15"/>
  <c r="L107" i="15"/>
  <c r="T107" i="15" s="1"/>
  <c r="O109" i="15"/>
  <c r="AJ109" i="15" s="1"/>
  <c r="O110" i="15"/>
  <c r="O111" i="15"/>
  <c r="AJ111" i="15" s="1"/>
  <c r="O112" i="15"/>
  <c r="AI112" i="15" s="1"/>
  <c r="L113" i="15"/>
  <c r="U113" i="15" s="1"/>
  <c r="M114" i="15"/>
  <c r="L115" i="15"/>
  <c r="U115" i="15" s="1"/>
  <c r="S116" i="15"/>
  <c r="P116" i="15" s="1"/>
  <c r="M116" i="15"/>
  <c r="Z116" i="15" s="1"/>
  <c r="L117" i="15"/>
  <c r="T117" i="15" s="1"/>
  <c r="W117" i="15" s="1"/>
  <c r="O118" i="15"/>
  <c r="M119" i="15"/>
  <c r="N120" i="15"/>
  <c r="L121" i="15"/>
  <c r="L122" i="15"/>
  <c r="U122" i="15" s="1"/>
  <c r="L123" i="15"/>
  <c r="U123" i="15" s="1"/>
  <c r="N124" i="15"/>
  <c r="L125" i="15"/>
  <c r="T125" i="15" s="1"/>
  <c r="V125" i="15" s="1"/>
  <c r="N126" i="15"/>
  <c r="N127" i="15"/>
  <c r="AD127" i="15" s="1"/>
  <c r="S128" i="15"/>
  <c r="P128" i="15" s="1"/>
  <c r="L129" i="15"/>
  <c r="L130" i="15"/>
  <c r="T130" i="15" s="1"/>
  <c r="L131" i="15"/>
  <c r="T131" i="15" s="1"/>
  <c r="W131" i="15" s="1"/>
  <c r="O132" i="15"/>
  <c r="AI132" i="15" s="1"/>
  <c r="AM132" i="15" s="1"/>
  <c r="M133" i="15"/>
  <c r="Z133" i="15" s="1"/>
  <c r="M134" i="15"/>
  <c r="Z134" i="15" s="1"/>
  <c r="L135" i="15"/>
  <c r="U135" i="15" s="1"/>
  <c r="L136" i="15"/>
  <c r="U136" i="15" s="1"/>
  <c r="M137" i="15"/>
  <c r="L138" i="15"/>
  <c r="U138" i="15" s="1"/>
  <c r="O139" i="15"/>
  <c r="AI139" i="15" s="1"/>
  <c r="AL139" i="15" s="1"/>
  <c r="L141" i="15"/>
  <c r="M142" i="15"/>
  <c r="L143" i="15"/>
  <c r="T143" i="15" s="1"/>
  <c r="W143" i="15" s="1"/>
  <c r="L144" i="15"/>
  <c r="U144" i="15" s="1"/>
  <c r="M145" i="15"/>
  <c r="Y145" i="15" s="1"/>
  <c r="L146" i="15"/>
  <c r="U146" i="15" s="1"/>
  <c r="S148" i="15"/>
  <c r="P148" i="15" s="1"/>
  <c r="L148" i="15"/>
  <c r="U148" i="15" s="1"/>
  <c r="L149" i="15"/>
  <c r="U149" i="15" s="1"/>
  <c r="L150" i="15"/>
  <c r="U150" i="15" s="1"/>
  <c r="L151" i="15"/>
  <c r="T151" i="15" s="1"/>
  <c r="W151" i="15" s="1"/>
  <c r="L152" i="15"/>
  <c r="U152" i="15" s="1"/>
  <c r="L153" i="15"/>
  <c r="U153" i="15" s="1"/>
  <c r="L154" i="15"/>
  <c r="U154" i="15" s="1"/>
  <c r="L155" i="15"/>
  <c r="U155" i="15" s="1"/>
  <c r="L156" i="15"/>
  <c r="U156" i="15" s="1"/>
  <c r="L157" i="15"/>
  <c r="U157" i="15" s="1"/>
  <c r="L158" i="15"/>
  <c r="U158" i="15" s="1"/>
  <c r="L159" i="15"/>
  <c r="T159" i="15" s="1"/>
  <c r="W159" i="15" s="1"/>
  <c r="N161" i="15"/>
  <c r="AE161" i="15" s="1"/>
  <c r="L162" i="15"/>
  <c r="U162" i="15" s="1"/>
  <c r="L163" i="15"/>
  <c r="T163" i="15" s="1"/>
  <c r="L164" i="15"/>
  <c r="U164" i="15" s="1"/>
  <c r="L165" i="15"/>
  <c r="T165" i="15" s="1"/>
  <c r="W165" i="15" s="1"/>
  <c r="S89" i="15"/>
  <c r="P89" i="15" s="1"/>
  <c r="S90" i="15"/>
  <c r="P90" i="15" s="1"/>
  <c r="S91" i="15"/>
  <c r="P91" i="15" s="1"/>
  <c r="S95" i="15"/>
  <c r="P95" i="15" s="1"/>
  <c r="S97" i="15"/>
  <c r="P97" i="15" s="1"/>
  <c r="S99" i="15"/>
  <c r="P99" i="15" s="1"/>
  <c r="S100" i="15"/>
  <c r="P100" i="15" s="1"/>
  <c r="S103" i="15"/>
  <c r="P103" i="15" s="1"/>
  <c r="S105" i="15"/>
  <c r="P105" i="15" s="1"/>
  <c r="S106" i="15"/>
  <c r="P106" i="15" s="1"/>
  <c r="S107" i="15"/>
  <c r="P107" i="15" s="1"/>
  <c r="S109" i="15"/>
  <c r="P109" i="15" s="1"/>
  <c r="S113" i="15"/>
  <c r="P113" i="15" s="1"/>
  <c r="S114" i="15"/>
  <c r="P114" i="15" s="1"/>
  <c r="S115" i="15"/>
  <c r="P115" i="15" s="1"/>
  <c r="S118" i="15"/>
  <c r="P118" i="15" s="1"/>
  <c r="S120" i="15"/>
  <c r="P120" i="15" s="1"/>
  <c r="S122" i="15"/>
  <c r="P122" i="15" s="1"/>
  <c r="S123" i="15"/>
  <c r="P123" i="15" s="1"/>
  <c r="S125" i="15"/>
  <c r="P125" i="15" s="1"/>
  <c r="S126" i="15"/>
  <c r="P126" i="15" s="1"/>
  <c r="S133" i="15"/>
  <c r="P133" i="15" s="1"/>
  <c r="S135" i="15"/>
  <c r="P135" i="15" s="1"/>
  <c r="S137" i="15"/>
  <c r="P137" i="15" s="1"/>
  <c r="S139" i="15"/>
  <c r="P139" i="15" s="1"/>
  <c r="S145" i="15"/>
  <c r="P145" i="15" s="1"/>
  <c r="S146" i="15"/>
  <c r="P146" i="15" s="1"/>
  <c r="S149" i="15"/>
  <c r="P149" i="15" s="1"/>
  <c r="S152" i="15"/>
  <c r="P152" i="15" s="1"/>
  <c r="S153" i="15"/>
  <c r="P153" i="15" s="1"/>
  <c r="S157" i="15"/>
  <c r="P157" i="15" s="1"/>
  <c r="S164" i="15"/>
  <c r="P164" i="15" s="1"/>
  <c r="G9" i="4" l="1"/>
  <c r="G11" i="4"/>
  <c r="Q26" i="21"/>
  <c r="R26" i="21" s="1"/>
  <c r="Q22" i="21"/>
  <c r="R22" i="21" s="1"/>
  <c r="Q13" i="21"/>
  <c r="V6" i="21"/>
  <c r="X6" i="21"/>
  <c r="W6" i="21"/>
  <c r="AC9" i="21"/>
  <c r="AB9" i="21"/>
  <c r="AA9" i="21"/>
  <c r="AA15" i="21"/>
  <c r="AB15" i="21"/>
  <c r="AC15" i="21"/>
  <c r="AC7" i="21"/>
  <c r="AB7" i="21"/>
  <c r="AA7" i="21"/>
  <c r="V7" i="21"/>
  <c r="X7" i="21"/>
  <c r="W7" i="21"/>
  <c r="AM11" i="21"/>
  <c r="AL11" i="21"/>
  <c r="AK11" i="21"/>
  <c r="X15" i="21"/>
  <c r="W15" i="21"/>
  <c r="V15" i="21"/>
  <c r="Q24" i="21"/>
  <c r="V8" i="21"/>
  <c r="W8" i="21"/>
  <c r="X8" i="21"/>
  <c r="AK7" i="21"/>
  <c r="AL7" i="21"/>
  <c r="AM7" i="21"/>
  <c r="AM12" i="21"/>
  <c r="AL12" i="21"/>
  <c r="AK12" i="21"/>
  <c r="AK5" i="21"/>
  <c r="AL5" i="21"/>
  <c r="AM5" i="21"/>
  <c r="AM17" i="21"/>
  <c r="AL17" i="21"/>
  <c r="AK17" i="21"/>
  <c r="X11" i="21"/>
  <c r="W11" i="21"/>
  <c r="V11" i="21"/>
  <c r="V5" i="21"/>
  <c r="X5" i="21"/>
  <c r="W5" i="21"/>
  <c r="AL8" i="21"/>
  <c r="AK8" i="21"/>
  <c r="AM8" i="21"/>
  <c r="AC5" i="21"/>
  <c r="AB5" i="21"/>
  <c r="AA5" i="21"/>
  <c r="AC6" i="21"/>
  <c r="AB6" i="21"/>
  <c r="AA6" i="21"/>
  <c r="X12" i="21"/>
  <c r="W12" i="21"/>
  <c r="V12" i="21"/>
  <c r="AM16" i="21"/>
  <c r="AL16" i="21"/>
  <c r="AK16" i="21"/>
  <c r="AK6" i="21"/>
  <c r="AL6" i="21"/>
  <c r="AM6" i="21"/>
  <c r="AM15" i="21"/>
  <c r="AL15" i="21"/>
  <c r="AK15" i="21"/>
  <c r="W9" i="21"/>
  <c r="V9" i="21"/>
  <c r="X9" i="21"/>
  <c r="AM9" i="21"/>
  <c r="AL9" i="21"/>
  <c r="AK9" i="21"/>
  <c r="AA16" i="21"/>
  <c r="AB16" i="21"/>
  <c r="AC16" i="21"/>
  <c r="X17" i="21"/>
  <c r="W17" i="21"/>
  <c r="V17" i="21"/>
  <c r="AA17" i="21"/>
  <c r="AB17" i="21"/>
  <c r="AC17" i="21"/>
  <c r="AA12" i="21"/>
  <c r="AC12" i="21"/>
  <c r="AB12" i="21"/>
  <c r="AC11" i="21"/>
  <c r="AB11" i="21"/>
  <c r="AA11" i="21"/>
  <c r="AC8" i="21"/>
  <c r="AB8" i="21"/>
  <c r="AA8" i="21"/>
  <c r="X16" i="21"/>
  <c r="W16" i="21"/>
  <c r="V16" i="21"/>
  <c r="G8" i="4"/>
  <c r="G7" i="4"/>
  <c r="G18" i="15"/>
  <c r="G4" i="4"/>
  <c r="G5" i="4"/>
  <c r="G6" i="4"/>
  <c r="G13" i="14"/>
  <c r="G40" i="14"/>
  <c r="G8" i="15"/>
  <c r="G15" i="14"/>
  <c r="G10" i="15"/>
  <c r="S158" i="15"/>
  <c r="P158" i="15" s="1"/>
  <c r="S142" i="15"/>
  <c r="P142" i="15" s="1"/>
  <c r="S163" i="15"/>
  <c r="P163" i="15" s="1"/>
  <c r="S155" i="15"/>
  <c r="P155" i="15" s="1"/>
  <c r="S151" i="15"/>
  <c r="P151" i="15" s="1"/>
  <c r="S131" i="15"/>
  <c r="P131" i="15" s="1"/>
  <c r="S124" i="15"/>
  <c r="P124" i="15" s="1"/>
  <c r="S162" i="15"/>
  <c r="P162" i="15" s="1"/>
  <c r="S154" i="15"/>
  <c r="P154" i="15" s="1"/>
  <c r="S150" i="15"/>
  <c r="P150" i="15" s="1"/>
  <c r="S143" i="15"/>
  <c r="P143" i="15" s="1"/>
  <c r="S136" i="15"/>
  <c r="P136" i="15" s="1"/>
  <c r="S127" i="15"/>
  <c r="P127" i="15" s="1"/>
  <c r="S165" i="15"/>
  <c r="P165" i="15" s="1"/>
  <c r="S161" i="15"/>
  <c r="P161" i="15" s="1"/>
  <c r="S156" i="15"/>
  <c r="P156" i="15" s="1"/>
  <c r="S138" i="15"/>
  <c r="P138" i="15" s="1"/>
  <c r="S134" i="15"/>
  <c r="P134" i="15" s="1"/>
  <c r="S130" i="15"/>
  <c r="P130" i="15" s="1"/>
  <c r="S121" i="15"/>
  <c r="P121" i="15" s="1"/>
  <c r="S117" i="15"/>
  <c r="P117" i="15" s="1"/>
  <c r="S111" i="15"/>
  <c r="P111" i="15" s="1"/>
  <c r="S102" i="15"/>
  <c r="P102" i="15" s="1"/>
  <c r="S98" i="15"/>
  <c r="P98" i="15" s="1"/>
  <c r="S94" i="15"/>
  <c r="P94" i="15" s="1"/>
  <c r="S129" i="15"/>
  <c r="P129" i="15" s="1"/>
  <c r="S110" i="15"/>
  <c r="P110" i="15" s="1"/>
  <c r="S101" i="15"/>
  <c r="P101" i="15" s="1"/>
  <c r="S93" i="15"/>
  <c r="P93" i="15" s="1"/>
  <c r="S159" i="15"/>
  <c r="P159" i="15" s="1"/>
  <c r="S147" i="15"/>
  <c r="P147" i="15" s="1"/>
  <c r="S141" i="15"/>
  <c r="P141" i="15" s="1"/>
  <c r="S132" i="15"/>
  <c r="P132" i="15" s="1"/>
  <c r="S119" i="15"/>
  <c r="P119" i="15" s="1"/>
  <c r="S104" i="15"/>
  <c r="P104" i="15" s="1"/>
  <c r="S96" i="15"/>
  <c r="P96" i="15" s="1"/>
  <c r="S83" i="15"/>
  <c r="P83" i="15" s="1"/>
  <c r="N130" i="15"/>
  <c r="AE130" i="15" s="1"/>
  <c r="M159" i="15"/>
  <c r="Z159" i="15" s="1"/>
  <c r="M113" i="15"/>
  <c r="Z113" i="15" s="1"/>
  <c r="M138" i="15"/>
  <c r="Y138" i="15" s="1"/>
  <c r="AB138" i="15" s="1"/>
  <c r="O135" i="15"/>
  <c r="AI135" i="15" s="1"/>
  <c r="AM135" i="15" s="1"/>
  <c r="O141" i="15"/>
  <c r="AI141" i="15" s="1"/>
  <c r="AL141" i="15" s="1"/>
  <c r="T122" i="15"/>
  <c r="V122" i="15" s="1"/>
  <c r="M107" i="15"/>
  <c r="Y107" i="15" s="1"/>
  <c r="AC107" i="15" s="1"/>
  <c r="N110" i="15"/>
  <c r="AD110" i="15" s="1"/>
  <c r="U130" i="15"/>
  <c r="T157" i="15"/>
  <c r="W157" i="15" s="1"/>
  <c r="M157" i="15"/>
  <c r="Z157" i="15" s="1"/>
  <c r="O154" i="15"/>
  <c r="AI154" i="15" s="1"/>
  <c r="AL154" i="15" s="1"/>
  <c r="O127" i="15"/>
  <c r="AJ127" i="15" s="1"/>
  <c r="N117" i="15"/>
  <c r="AD117" i="15" s="1"/>
  <c r="AG117" i="15" s="1"/>
  <c r="O133" i="15"/>
  <c r="AJ133" i="15" s="1"/>
  <c r="O143" i="15"/>
  <c r="AI143" i="15" s="1"/>
  <c r="AL143" i="15" s="1"/>
  <c r="N97" i="15"/>
  <c r="AD97" i="15" s="1"/>
  <c r="AF97" i="15" s="1"/>
  <c r="O95" i="15"/>
  <c r="AJ95" i="15" s="1"/>
  <c r="N148" i="15"/>
  <c r="AE148" i="15" s="1"/>
  <c r="O145" i="15"/>
  <c r="AI145" i="15" s="1"/>
  <c r="AL145" i="15" s="1"/>
  <c r="N136" i="15"/>
  <c r="AE136" i="15" s="1"/>
  <c r="M131" i="15"/>
  <c r="Y131" i="15" s="1"/>
  <c r="AB131" i="15" s="1"/>
  <c r="N95" i="15"/>
  <c r="AD95" i="15" s="1"/>
  <c r="AF95" i="15" s="1"/>
  <c r="L133" i="15"/>
  <c r="T133" i="15" s="1"/>
  <c r="X133" i="15" s="1"/>
  <c r="N135" i="15"/>
  <c r="O165" i="15"/>
  <c r="AI165" i="15" s="1"/>
  <c r="AM165" i="15" s="1"/>
  <c r="O163" i="15"/>
  <c r="AI163" i="15" s="1"/>
  <c r="AL163" i="15" s="1"/>
  <c r="M141" i="15"/>
  <c r="Y141" i="15" s="1"/>
  <c r="AA141" i="15" s="1"/>
  <c r="O138" i="15"/>
  <c r="AI138" i="15" s="1"/>
  <c r="AK138" i="15" s="1"/>
  <c r="T135" i="15"/>
  <c r="V135" i="15" s="1"/>
  <c r="M135" i="15"/>
  <c r="Z135" i="15" s="1"/>
  <c r="T115" i="15"/>
  <c r="W115" i="15" s="1"/>
  <c r="O101" i="15"/>
  <c r="AI101" i="15" s="1"/>
  <c r="AL101" i="15" s="1"/>
  <c r="N141" i="15"/>
  <c r="AE141" i="15" s="1"/>
  <c r="M130" i="15"/>
  <c r="Z130" i="15" s="1"/>
  <c r="N165" i="15"/>
  <c r="AE165" i="15" s="1"/>
  <c r="N163" i="15"/>
  <c r="AE163" i="15" s="1"/>
  <c r="N138" i="15"/>
  <c r="AE138" i="15" s="1"/>
  <c r="O130" i="15"/>
  <c r="O123" i="15"/>
  <c r="AJ123" i="15" s="1"/>
  <c r="T164" i="15"/>
  <c r="W164" i="15" s="1"/>
  <c r="O151" i="15"/>
  <c r="AI151" i="15" s="1"/>
  <c r="AL151" i="15" s="1"/>
  <c r="N133" i="15"/>
  <c r="AD133" i="15" s="1"/>
  <c r="AG133" i="15" s="1"/>
  <c r="O131" i="15"/>
  <c r="AI131" i="15" s="1"/>
  <c r="N119" i="15"/>
  <c r="AE119" i="15" s="1"/>
  <c r="N157" i="15"/>
  <c r="AE157" i="15" s="1"/>
  <c r="N155" i="15"/>
  <c r="AE155" i="15" s="1"/>
  <c r="U151" i="15"/>
  <c r="O148" i="15"/>
  <c r="AJ148" i="15" s="1"/>
  <c r="O146" i="15"/>
  <c r="AI146" i="15" s="1"/>
  <c r="AM146" i="15" s="1"/>
  <c r="N131" i="15"/>
  <c r="AE131" i="15" s="1"/>
  <c r="N125" i="15"/>
  <c r="AE125" i="15" s="1"/>
  <c r="O121" i="15"/>
  <c r="AJ121" i="15" s="1"/>
  <c r="M106" i="15"/>
  <c r="Z106" i="15" s="1"/>
  <c r="N100" i="15"/>
  <c r="AE100" i="15" s="1"/>
  <c r="O97" i="15"/>
  <c r="AJ97" i="15" s="1"/>
  <c r="U159" i="15"/>
  <c r="M164" i="15"/>
  <c r="Y164" i="15" s="1"/>
  <c r="AC164" i="15" s="1"/>
  <c r="M156" i="15"/>
  <c r="Y156" i="15" s="1"/>
  <c r="AB156" i="15" s="1"/>
  <c r="M152" i="15"/>
  <c r="Y152" i="15" s="1"/>
  <c r="AB152" i="15" s="1"/>
  <c r="O149" i="15"/>
  <c r="AI149" i="15" s="1"/>
  <c r="AL149" i="15" s="1"/>
  <c r="N144" i="15"/>
  <c r="AE144" i="15" s="1"/>
  <c r="O113" i="15"/>
  <c r="AJ113" i="15" s="1"/>
  <c r="O107" i="15"/>
  <c r="AJ107" i="15" s="1"/>
  <c r="N105" i="15"/>
  <c r="AE105" i="15" s="1"/>
  <c r="O99" i="15"/>
  <c r="AJ99" i="15" s="1"/>
  <c r="N156" i="15"/>
  <c r="AE156" i="15" s="1"/>
  <c r="O126" i="15"/>
  <c r="AJ126" i="15" s="1"/>
  <c r="O105" i="15"/>
  <c r="AI105" i="15" s="1"/>
  <c r="T149" i="15"/>
  <c r="W149" i="15" s="1"/>
  <c r="N149" i="15"/>
  <c r="AE149" i="15" s="1"/>
  <c r="O125" i="15"/>
  <c r="AI125" i="15" s="1"/>
  <c r="M122" i="15"/>
  <c r="Z122" i="15" s="1"/>
  <c r="N113" i="15"/>
  <c r="AD113" i="15" s="1"/>
  <c r="AG113" i="15" s="1"/>
  <c r="N107" i="15"/>
  <c r="M105" i="15"/>
  <c r="Z105" i="15" s="1"/>
  <c r="M93" i="15"/>
  <c r="Y93" i="15" s="1"/>
  <c r="M90" i="15"/>
  <c r="Y90" i="15" s="1"/>
  <c r="AB90" i="15" s="1"/>
  <c r="AD120" i="15"/>
  <c r="AG120" i="15" s="1"/>
  <c r="AE120" i="15"/>
  <c r="T141" i="15"/>
  <c r="W141" i="15" s="1"/>
  <c r="U141" i="15"/>
  <c r="U121" i="15"/>
  <c r="T121" i="15"/>
  <c r="V121" i="15" s="1"/>
  <c r="N146" i="15"/>
  <c r="N143" i="15"/>
  <c r="AE143" i="15" s="1"/>
  <c r="M117" i="15"/>
  <c r="O115" i="15"/>
  <c r="AJ91" i="15"/>
  <c r="U165" i="15"/>
  <c r="M161" i="15"/>
  <c r="Y161" i="15" s="1"/>
  <c r="AC161" i="15" s="1"/>
  <c r="M158" i="15"/>
  <c r="Y158" i="15" s="1"/>
  <c r="O157" i="15"/>
  <c r="AI157" i="15" s="1"/>
  <c r="AL157" i="15" s="1"/>
  <c r="O155" i="15"/>
  <c r="M154" i="15"/>
  <c r="Y154" i="15" s="1"/>
  <c r="N152" i="15"/>
  <c r="AE152" i="15" s="1"/>
  <c r="M151" i="15"/>
  <c r="Z151" i="15" s="1"/>
  <c r="U143" i="15"/>
  <c r="T123" i="15"/>
  <c r="X123" i="15" s="1"/>
  <c r="N122" i="15"/>
  <c r="AD122" i="15" s="1"/>
  <c r="O117" i="15"/>
  <c r="AJ117" i="15" s="1"/>
  <c r="M115" i="15"/>
  <c r="Y115" i="15" s="1"/>
  <c r="AA115" i="15" s="1"/>
  <c r="N93" i="15"/>
  <c r="AE93" i="15" s="1"/>
  <c r="L161" i="15"/>
  <c r="L93" i="15"/>
  <c r="T93" i="15" s="1"/>
  <c r="O161" i="15"/>
  <c r="AI161" i="15" s="1"/>
  <c r="AL161" i="15" s="1"/>
  <c r="O158" i="15"/>
  <c r="AI158" i="15" s="1"/>
  <c r="AM158" i="15" s="1"/>
  <c r="T155" i="15"/>
  <c r="W155" i="15" s="1"/>
  <c r="M155" i="15"/>
  <c r="N123" i="15"/>
  <c r="AE99" i="15"/>
  <c r="M165" i="15"/>
  <c r="Y165" i="15" s="1"/>
  <c r="AA165" i="15" s="1"/>
  <c r="M163" i="15"/>
  <c r="N158" i="15"/>
  <c r="AE158" i="15" s="1"/>
  <c r="N154" i="15"/>
  <c r="AE154" i="15" s="1"/>
  <c r="O152" i="15"/>
  <c r="AJ152" i="15" s="1"/>
  <c r="N151" i="15"/>
  <c r="AE151" i="15" s="1"/>
  <c r="M148" i="15"/>
  <c r="Y148" i="15" s="1"/>
  <c r="AB148" i="15" s="1"/>
  <c r="M146" i="15"/>
  <c r="Y146" i="15" s="1"/>
  <c r="Z145" i="15"/>
  <c r="M143" i="15"/>
  <c r="Z143" i="15" s="1"/>
  <c r="O129" i="15"/>
  <c r="AJ129" i="15" s="1"/>
  <c r="M125" i="15"/>
  <c r="Z125" i="15" s="1"/>
  <c r="M123" i="15"/>
  <c r="Z123" i="15" s="1"/>
  <c r="O122" i="15"/>
  <c r="N115" i="15"/>
  <c r="AD115" i="15" s="1"/>
  <c r="AG115" i="15" s="1"/>
  <c r="O114" i="15"/>
  <c r="AI114" i="15" s="1"/>
  <c r="AK114" i="15" s="1"/>
  <c r="AD101" i="15"/>
  <c r="AF101" i="15" s="1"/>
  <c r="M97" i="15"/>
  <c r="Y97" i="15" s="1"/>
  <c r="M95" i="15"/>
  <c r="Y95" i="15" s="1"/>
  <c r="T129" i="15"/>
  <c r="V129" i="15" s="1"/>
  <c r="U129" i="15"/>
  <c r="AJ103" i="15"/>
  <c r="AI103" i="15"/>
  <c r="AL103" i="15" s="1"/>
  <c r="AD124" i="15"/>
  <c r="AF124" i="15" s="1"/>
  <c r="AE124" i="15"/>
  <c r="L139" i="15"/>
  <c r="M139" i="15"/>
  <c r="U97" i="15"/>
  <c r="T97" i="15"/>
  <c r="W97" i="15" s="1"/>
  <c r="Y137" i="15"/>
  <c r="AC137" i="15" s="1"/>
  <c r="Z137" i="15"/>
  <c r="L147" i="15"/>
  <c r="O147" i="15"/>
  <c r="L119" i="15"/>
  <c r="T119" i="15" s="1"/>
  <c r="W119" i="15" s="1"/>
  <c r="O119" i="15"/>
  <c r="AJ119" i="15" s="1"/>
  <c r="L111" i="15"/>
  <c r="M111" i="15"/>
  <c r="Y111" i="15" s="1"/>
  <c r="AC111" i="15" s="1"/>
  <c r="N111" i="15"/>
  <c r="AD111" i="15" s="1"/>
  <c r="AG111" i="15" s="1"/>
  <c r="N94" i="15"/>
  <c r="AD94" i="15" s="1"/>
  <c r="O94" i="15"/>
  <c r="O164" i="15"/>
  <c r="N162" i="15"/>
  <c r="O159" i="15"/>
  <c r="N153" i="15"/>
  <c r="AE153" i="15" s="1"/>
  <c r="O150" i="15"/>
  <c r="M149" i="15"/>
  <c r="N147" i="15"/>
  <c r="AE147" i="15" s="1"/>
  <c r="V130" i="15"/>
  <c r="X130" i="15"/>
  <c r="N112" i="15"/>
  <c r="AD112" i="15" s="1"/>
  <c r="AI109" i="15"/>
  <c r="AK109" i="15" s="1"/>
  <c r="L137" i="15"/>
  <c r="N137" i="15"/>
  <c r="AE137" i="15" s="1"/>
  <c r="O137" i="15"/>
  <c r="L134" i="15"/>
  <c r="O134" i="15"/>
  <c r="L132" i="15"/>
  <c r="M132" i="15"/>
  <c r="Z132" i="15" s="1"/>
  <c r="L127" i="15"/>
  <c r="T127" i="15" s="1"/>
  <c r="X127" i="15" s="1"/>
  <c r="M127" i="15"/>
  <c r="M121" i="15"/>
  <c r="Z121" i="15" s="1"/>
  <c r="N121" i="15"/>
  <c r="L101" i="15"/>
  <c r="M101" i="15"/>
  <c r="Y101" i="15" s="1"/>
  <c r="L99" i="15"/>
  <c r="U99" i="15" s="1"/>
  <c r="M99" i="15"/>
  <c r="Y99" i="15" s="1"/>
  <c r="L91" i="15"/>
  <c r="U91" i="15" s="1"/>
  <c r="M91" i="15"/>
  <c r="Z91" i="15" s="1"/>
  <c r="N91" i="15"/>
  <c r="L103" i="15"/>
  <c r="U103" i="15" s="1"/>
  <c r="M103" i="15"/>
  <c r="Z103" i="15" s="1"/>
  <c r="N103" i="15"/>
  <c r="AD103" i="15" s="1"/>
  <c r="L89" i="15"/>
  <c r="N89" i="15"/>
  <c r="O89" i="15"/>
  <c r="O162" i="15"/>
  <c r="AJ139" i="15"/>
  <c r="N139" i="15"/>
  <c r="AE139" i="15" s="1"/>
  <c r="N164" i="15"/>
  <c r="M162" i="15"/>
  <c r="Z162" i="15" s="1"/>
  <c r="N159" i="15"/>
  <c r="AE159" i="15" s="1"/>
  <c r="O156" i="15"/>
  <c r="T153" i="15"/>
  <c r="W153" i="15" s="1"/>
  <c r="M150" i="15"/>
  <c r="Y150" i="15" s="1"/>
  <c r="M147" i="15"/>
  <c r="AJ118" i="15"/>
  <c r="AI118" i="15"/>
  <c r="AK118" i="15" s="1"/>
  <c r="T105" i="15"/>
  <c r="W105" i="15" s="1"/>
  <c r="AI90" i="15"/>
  <c r="AK90" i="15" s="1"/>
  <c r="AJ90" i="15"/>
  <c r="L145" i="15"/>
  <c r="N145" i="15"/>
  <c r="AE145" i="15" s="1"/>
  <c r="L142" i="15"/>
  <c r="U142" i="15" s="1"/>
  <c r="N142" i="15"/>
  <c r="AE142" i="15" s="1"/>
  <c r="O142" i="15"/>
  <c r="L140" i="15"/>
  <c r="U140" i="15" s="1"/>
  <c r="N140" i="15"/>
  <c r="AE140" i="15" s="1"/>
  <c r="M129" i="15"/>
  <c r="Z129" i="15" s="1"/>
  <c r="N129" i="15"/>
  <c r="L126" i="15"/>
  <c r="M126" i="15"/>
  <c r="Z126" i="15" s="1"/>
  <c r="X117" i="15"/>
  <c r="V117" i="15"/>
  <c r="L109" i="15"/>
  <c r="T109" i="15" s="1"/>
  <c r="W109" i="15" s="1"/>
  <c r="M109" i="15"/>
  <c r="N109" i="15"/>
  <c r="AE109" i="15" s="1"/>
  <c r="AA145" i="15"/>
  <c r="AB145" i="15"/>
  <c r="AF127" i="15"/>
  <c r="AH127" i="15"/>
  <c r="AG127" i="15"/>
  <c r="AI96" i="15"/>
  <c r="AJ96" i="15"/>
  <c r="AC145" i="15"/>
  <c r="Y142" i="15"/>
  <c r="AB142" i="15" s="1"/>
  <c r="Z142" i="15"/>
  <c r="AE127" i="15"/>
  <c r="S160" i="15"/>
  <c r="P160" i="15" s="1"/>
  <c r="Y134" i="15"/>
  <c r="Z119" i="15"/>
  <c r="Y119" i="15"/>
  <c r="Z114" i="15"/>
  <c r="Y114" i="15"/>
  <c r="AJ106" i="15"/>
  <c r="AI106" i="15"/>
  <c r="AK106" i="15" s="1"/>
  <c r="Z102" i="15"/>
  <c r="Y102" i="15"/>
  <c r="AA102" i="15" s="1"/>
  <c r="AI100" i="15"/>
  <c r="AJ100" i="15"/>
  <c r="L124" i="15"/>
  <c r="M124" i="15"/>
  <c r="Z124" i="15" s="1"/>
  <c r="L118" i="15"/>
  <c r="N118" i="15"/>
  <c r="AE118" i="15" s="1"/>
  <c r="M118" i="15"/>
  <c r="L116" i="15"/>
  <c r="O116" i="15"/>
  <c r="L98" i="15"/>
  <c r="U98" i="15" s="1"/>
  <c r="N98" i="15"/>
  <c r="L96" i="15"/>
  <c r="T96" i="15" s="1"/>
  <c r="N96" i="15"/>
  <c r="AE96" i="15" s="1"/>
  <c r="O153" i="15"/>
  <c r="S144" i="15"/>
  <c r="P144" i="15" s="1"/>
  <c r="M144" i="15"/>
  <c r="O140" i="15"/>
  <c r="M136" i="15"/>
  <c r="N132" i="15"/>
  <c r="X125" i="15"/>
  <c r="W125" i="15"/>
  <c r="T113" i="15"/>
  <c r="S112" i="15"/>
  <c r="P112" i="15" s="1"/>
  <c r="Z98" i="15"/>
  <c r="S108" i="15"/>
  <c r="P108" i="15" s="1"/>
  <c r="L102" i="15"/>
  <c r="U102" i="15" s="1"/>
  <c r="O102" i="15"/>
  <c r="N102" i="15"/>
  <c r="AD102" i="15" s="1"/>
  <c r="L100" i="15"/>
  <c r="M100" i="15"/>
  <c r="L120" i="15"/>
  <c r="O120" i="15"/>
  <c r="AI120" i="15" s="1"/>
  <c r="AL120" i="15" s="1"/>
  <c r="M153" i="15"/>
  <c r="N150" i="15"/>
  <c r="O144" i="15"/>
  <c r="S140" i="15"/>
  <c r="P140" i="15" s="1"/>
  <c r="M140" i="15"/>
  <c r="O136" i="15"/>
  <c r="N134" i="15"/>
  <c r="AE134" i="15" s="1"/>
  <c r="O124" i="15"/>
  <c r="M120" i="15"/>
  <c r="Z120" i="15" s="1"/>
  <c r="N116" i="15"/>
  <c r="O98" i="15"/>
  <c r="M96" i="15"/>
  <c r="AI93" i="15"/>
  <c r="AL93" i="15" s="1"/>
  <c r="AJ93" i="15"/>
  <c r="L112" i="15"/>
  <c r="M112" i="15"/>
  <c r="L104" i="15"/>
  <c r="O104" i="15"/>
  <c r="M104" i="15"/>
  <c r="S92" i="15"/>
  <c r="P92" i="15" s="1"/>
  <c r="AJ110" i="15"/>
  <c r="AI110" i="15"/>
  <c r="AM110" i="15" s="1"/>
  <c r="L114" i="15"/>
  <c r="N114" i="15"/>
  <c r="AE114" i="15" s="1"/>
  <c r="L106" i="15"/>
  <c r="N106" i="15"/>
  <c r="L90" i="15"/>
  <c r="N90" i="15"/>
  <c r="L110" i="15"/>
  <c r="M110" i="15"/>
  <c r="L94" i="15"/>
  <c r="M94" i="15"/>
  <c r="W163" i="15"/>
  <c r="X163" i="15"/>
  <c r="V163" i="15"/>
  <c r="X107" i="15"/>
  <c r="V107" i="15"/>
  <c r="U163" i="15"/>
  <c r="AL112" i="15"/>
  <c r="AK112" i="15"/>
  <c r="W107" i="15"/>
  <c r="AE104" i="15"/>
  <c r="AD104" i="15"/>
  <c r="T154" i="15"/>
  <c r="T152" i="15"/>
  <c r="X151" i="15"/>
  <c r="T150" i="15"/>
  <c r="T148" i="15"/>
  <c r="T146" i="15"/>
  <c r="T144" i="15"/>
  <c r="X143" i="15"/>
  <c r="T138" i="15"/>
  <c r="T136" i="15"/>
  <c r="Y133" i="15"/>
  <c r="AD126" i="15"/>
  <c r="AE126" i="15"/>
  <c r="Y116" i="15"/>
  <c r="AM112" i="15"/>
  <c r="U107" i="15"/>
  <c r="X165" i="15"/>
  <c r="AD161" i="15"/>
  <c r="AL132" i="15"/>
  <c r="AK132" i="15"/>
  <c r="X131" i="15"/>
  <c r="V131" i="15"/>
  <c r="AK91" i="15"/>
  <c r="AM91" i="15"/>
  <c r="AL91" i="15"/>
  <c r="V165" i="15"/>
  <c r="T162" i="15"/>
  <c r="X159" i="15"/>
  <c r="T158" i="15"/>
  <c r="T156" i="15"/>
  <c r="V159" i="15"/>
  <c r="V151" i="15"/>
  <c r="V143" i="15"/>
  <c r="AK139" i="15"/>
  <c r="AM139" i="15"/>
  <c r="AJ132" i="15"/>
  <c r="U131" i="15"/>
  <c r="AJ112" i="15"/>
  <c r="W130" i="15"/>
  <c r="U125" i="15"/>
  <c r="U117" i="15"/>
  <c r="AI111" i="15"/>
  <c r="AG99" i="15"/>
  <c r="AH99" i="15"/>
  <c r="AA98" i="15"/>
  <c r="AC98" i="15"/>
  <c r="Y89" i="15"/>
  <c r="Z89" i="15"/>
  <c r="T95" i="15"/>
  <c r="R13" i="21" l="1"/>
  <c r="T4" i="21"/>
  <c r="R24" i="21"/>
  <c r="AD13" i="21"/>
  <c r="AD14" i="21"/>
  <c r="AD11" i="21"/>
  <c r="AD8" i="21"/>
  <c r="AD9" i="21"/>
  <c r="AD15" i="21"/>
  <c r="AD6" i="21"/>
  <c r="AD7" i="21"/>
  <c r="AD4" i="21"/>
  <c r="AD17" i="21"/>
  <c r="AD5" i="21"/>
  <c r="AD16" i="21"/>
  <c r="AD10" i="21"/>
  <c r="AD12" i="21"/>
  <c r="S12" i="4"/>
  <c r="P12" i="4" s="1"/>
  <c r="S15" i="4"/>
  <c r="P15" i="4" s="1"/>
  <c r="S17" i="4"/>
  <c r="P17" i="4" s="1"/>
  <c r="S21" i="4"/>
  <c r="P21" i="4" s="1"/>
  <c r="S11" i="4"/>
  <c r="P11" i="4" s="1"/>
  <c r="S23" i="4"/>
  <c r="P23" i="4" s="1"/>
  <c r="S19" i="4"/>
  <c r="P19" i="4" s="1"/>
  <c r="S20" i="4"/>
  <c r="P20" i="4" s="1"/>
  <c r="S9" i="4"/>
  <c r="P9" i="4" s="1"/>
  <c r="S7" i="4"/>
  <c r="P7" i="4" s="1"/>
  <c r="S13" i="4"/>
  <c r="P13" i="4" s="1"/>
  <c r="S22" i="4"/>
  <c r="P22" i="4" s="1"/>
  <c r="S16" i="4"/>
  <c r="P16" i="4" s="1"/>
  <c r="S18" i="4"/>
  <c r="P18" i="4" s="1"/>
  <c r="S14" i="4"/>
  <c r="P14" i="4" s="1"/>
  <c r="S10" i="4"/>
  <c r="P10" i="4" s="1"/>
  <c r="S8" i="4"/>
  <c r="P8" i="4" s="1"/>
  <c r="Q4" i="4"/>
  <c r="Q5" i="4" s="1"/>
  <c r="K17" i="4" s="1"/>
  <c r="S6" i="4"/>
  <c r="P6" i="4" s="1"/>
  <c r="S5" i="4"/>
  <c r="P5" i="4" s="1"/>
  <c r="S4" i="4"/>
  <c r="P4" i="4" s="1"/>
  <c r="Z138" i="15"/>
  <c r="Y159" i="15"/>
  <c r="AA159" i="15" s="1"/>
  <c r="AD130" i="15"/>
  <c r="AF130" i="15" s="1"/>
  <c r="AJ141" i="15"/>
  <c r="AK135" i="15"/>
  <c r="AE110" i="15"/>
  <c r="AK154" i="15"/>
  <c r="AL135" i="15"/>
  <c r="AJ101" i="15"/>
  <c r="AJ135" i="15"/>
  <c r="W121" i="15"/>
  <c r="AL138" i="15"/>
  <c r="AK145" i="15"/>
  <c r="AM154" i="15"/>
  <c r="AE97" i="15"/>
  <c r="AJ145" i="15"/>
  <c r="AK141" i="15"/>
  <c r="Y113" i="15"/>
  <c r="AC113" i="15" s="1"/>
  <c r="AM109" i="15"/>
  <c r="W135" i="15"/>
  <c r="AI127" i="15"/>
  <c r="AM127" i="15" s="1"/>
  <c r="AC165" i="15"/>
  <c r="AI95" i="15"/>
  <c r="AL95" i="15" s="1"/>
  <c r="AM141" i="15"/>
  <c r="X122" i="15"/>
  <c r="AA107" i="15"/>
  <c r="AB107" i="15"/>
  <c r="AI152" i="15"/>
  <c r="AL152" i="15" s="1"/>
  <c r="AI97" i="15"/>
  <c r="AK97" i="15" s="1"/>
  <c r="Z107" i="15"/>
  <c r="W122" i="15"/>
  <c r="X157" i="15"/>
  <c r="AB165" i="15"/>
  <c r="AD149" i="15"/>
  <c r="AG149" i="15" s="1"/>
  <c r="Y157" i="15"/>
  <c r="AA157" i="15" s="1"/>
  <c r="V157" i="15"/>
  <c r="V164" i="15"/>
  <c r="Z97" i="15"/>
  <c r="AI113" i="15"/>
  <c r="AM113" i="15" s="1"/>
  <c r="AM138" i="15"/>
  <c r="AD119" i="15"/>
  <c r="AH119" i="15" s="1"/>
  <c r="AJ138" i="15"/>
  <c r="AE117" i="15"/>
  <c r="Y122" i="15"/>
  <c r="AC122" i="15" s="1"/>
  <c r="AM101" i="15"/>
  <c r="U133" i="15"/>
  <c r="AD157" i="15"/>
  <c r="AH157" i="15" s="1"/>
  <c r="AK146" i="15"/>
  <c r="Z131" i="15"/>
  <c r="AD136" i="15"/>
  <c r="AF136" i="15" s="1"/>
  <c r="AJ146" i="15"/>
  <c r="V133" i="15"/>
  <c r="Y130" i="15"/>
  <c r="AB130" i="15" s="1"/>
  <c r="T103" i="15"/>
  <c r="W103" i="15" s="1"/>
  <c r="AC131" i="15"/>
  <c r="AD125" i="15"/>
  <c r="AG125" i="15" s="1"/>
  <c r="Z152" i="15"/>
  <c r="AL158" i="15"/>
  <c r="AH97" i="15"/>
  <c r="AH95" i="15"/>
  <c r="AD118" i="15"/>
  <c r="AF118" i="15" s="1"/>
  <c r="AK143" i="15"/>
  <c r="AJ154" i="15"/>
  <c r="AG97" i="15"/>
  <c r="Z93" i="15"/>
  <c r="AF120" i="15"/>
  <c r="AI123" i="15"/>
  <c r="AL123" i="15" s="1"/>
  <c r="Y135" i="15"/>
  <c r="AA135" i="15" s="1"/>
  <c r="AE95" i="15"/>
  <c r="AJ143" i="15"/>
  <c r="AK165" i="15"/>
  <c r="AM157" i="15"/>
  <c r="AD165" i="15"/>
  <c r="AH165" i="15" s="1"/>
  <c r="AL114" i="15"/>
  <c r="AD155" i="15"/>
  <c r="AF155" i="15" s="1"/>
  <c r="Z148" i="15"/>
  <c r="AJ151" i="15"/>
  <c r="AL165" i="15"/>
  <c r="AC90" i="15"/>
  <c r="AM143" i="15"/>
  <c r="AK151" i="15"/>
  <c r="AD141" i="15"/>
  <c r="AF141" i="15" s="1"/>
  <c r="AB111" i="15"/>
  <c r="Z158" i="15"/>
  <c r="AD138" i="15"/>
  <c r="AH138" i="15" s="1"/>
  <c r="AD148" i="15"/>
  <c r="AG148" i="15" s="1"/>
  <c r="AI133" i="15"/>
  <c r="AK133" i="15" s="1"/>
  <c r="AM145" i="15"/>
  <c r="AC152" i="15"/>
  <c r="AG101" i="15"/>
  <c r="X164" i="15"/>
  <c r="AL146" i="15"/>
  <c r="AK101" i="15"/>
  <c r="AA131" i="15"/>
  <c r="AG95" i="15"/>
  <c r="AB102" i="15"/>
  <c r="W133" i="15"/>
  <c r="AA90" i="15"/>
  <c r="Y91" i="15"/>
  <c r="AC91" i="15" s="1"/>
  <c r="AE113" i="15"/>
  <c r="AJ131" i="15"/>
  <c r="AH120" i="15"/>
  <c r="Z141" i="15"/>
  <c r="AI121" i="15"/>
  <c r="AK121" i="15" s="1"/>
  <c r="X135" i="15"/>
  <c r="AM151" i="15"/>
  <c r="AA156" i="15"/>
  <c r="AM161" i="15"/>
  <c r="AI129" i="15"/>
  <c r="AM129" i="15" s="1"/>
  <c r="X129" i="15"/>
  <c r="V97" i="15"/>
  <c r="AJ165" i="15"/>
  <c r="V105" i="15"/>
  <c r="AC141" i="15"/>
  <c r="AE135" i="15"/>
  <c r="AD135" i="15"/>
  <c r="Y103" i="15"/>
  <c r="AB103" i="15" s="1"/>
  <c r="AK110" i="15"/>
  <c r="AI117" i="15"/>
  <c r="AK117" i="15" s="1"/>
  <c r="AK149" i="15"/>
  <c r="AJ163" i="15"/>
  <c r="AD143" i="15"/>
  <c r="AG143" i="15" s="1"/>
  <c r="AM163" i="15"/>
  <c r="AE115" i="15"/>
  <c r="AJ161" i="15"/>
  <c r="V115" i="15"/>
  <c r="AB164" i="15"/>
  <c r="AD134" i="15"/>
  <c r="AF134" i="15" s="1"/>
  <c r="AD109" i="15"/>
  <c r="AG109" i="15" s="1"/>
  <c r="Z164" i="15"/>
  <c r="Y132" i="15"/>
  <c r="AA132" i="15" s="1"/>
  <c r="AD105" i="15"/>
  <c r="AD163" i="15"/>
  <c r="X115" i="15"/>
  <c r="Y125" i="15"/>
  <c r="AA125" i="15" s="1"/>
  <c r="AM120" i="15"/>
  <c r="AH133" i="15"/>
  <c r="AI107" i="15"/>
  <c r="AL107" i="15" s="1"/>
  <c r="AB141" i="15"/>
  <c r="Y143" i="15"/>
  <c r="AC143" i="15" s="1"/>
  <c r="Z154" i="15"/>
  <c r="AK163" i="15"/>
  <c r="Y121" i="15"/>
  <c r="AA121" i="15" s="1"/>
  <c r="AB137" i="15"/>
  <c r="Z165" i="15"/>
  <c r="AD144" i="15"/>
  <c r="AG144" i="15" s="1"/>
  <c r="Z90" i="15"/>
  <c r="AJ130" i="15"/>
  <c r="AI130" i="15"/>
  <c r="AK93" i="15"/>
  <c r="AD100" i="15"/>
  <c r="AH100" i="15" s="1"/>
  <c r="Y126" i="15"/>
  <c r="AB126" i="15" s="1"/>
  <c r="AG124" i="15"/>
  <c r="AJ125" i="15"/>
  <c r="AA137" i="15"/>
  <c r="AI99" i="15"/>
  <c r="AL99" i="15" s="1"/>
  <c r="Z156" i="15"/>
  <c r="AD96" i="15"/>
  <c r="AH96" i="15" s="1"/>
  <c r="V153" i="15"/>
  <c r="AC102" i="15"/>
  <c r="AF133" i="15"/>
  <c r="AD137" i="15"/>
  <c r="AH137" i="15" s="1"/>
  <c r="AH124" i="15"/>
  <c r="AI126" i="15"/>
  <c r="AK126" i="15" s="1"/>
  <c r="W129" i="15"/>
  <c r="Y162" i="15"/>
  <c r="AC162" i="15" s="1"/>
  <c r="AA164" i="15"/>
  <c r="Y106" i="15"/>
  <c r="AB106" i="15" s="1"/>
  <c r="AD131" i="15"/>
  <c r="Y105" i="15"/>
  <c r="AB105" i="15" s="1"/>
  <c r="AE122" i="15"/>
  <c r="AA138" i="15"/>
  <c r="AJ105" i="15"/>
  <c r="AE94" i="15"/>
  <c r="AI148" i="15"/>
  <c r="AL148" i="15" s="1"/>
  <c r="T99" i="15"/>
  <c r="X99" i="15" s="1"/>
  <c r="X105" i="15"/>
  <c r="AA142" i="15"/>
  <c r="AC156" i="15"/>
  <c r="AH101" i="15"/>
  <c r="T142" i="15"/>
  <c r="X142" i="15" s="1"/>
  <c r="X153" i="15"/>
  <c r="AD93" i="15"/>
  <c r="AF93" i="15" s="1"/>
  <c r="U93" i="15"/>
  <c r="Z161" i="15"/>
  <c r="AE133" i="15"/>
  <c r="AB146" i="15"/>
  <c r="AC146" i="15"/>
  <c r="AB154" i="15"/>
  <c r="AC154" i="15"/>
  <c r="AA154" i="15"/>
  <c r="AL125" i="15"/>
  <c r="AM125" i="15"/>
  <c r="AH113" i="15"/>
  <c r="V149" i="15"/>
  <c r="V109" i="15"/>
  <c r="AD156" i="15"/>
  <c r="AF156" i="15" s="1"/>
  <c r="Z95" i="15"/>
  <c r="AI119" i="15"/>
  <c r="AM119" i="15" s="1"/>
  <c r="Z99" i="15"/>
  <c r="AL109" i="15"/>
  <c r="AF113" i="15"/>
  <c r="V141" i="15"/>
  <c r="AA152" i="15"/>
  <c r="AK157" i="15"/>
  <c r="AK161" i="15"/>
  <c r="V123" i="15"/>
  <c r="T140" i="15"/>
  <c r="W140" i="15" s="1"/>
  <c r="AD139" i="15"/>
  <c r="AH139" i="15" s="1"/>
  <c r="X109" i="15"/>
  <c r="AE112" i="15"/>
  <c r="Z115" i="15"/>
  <c r="Y123" i="15"/>
  <c r="AA123" i="15" s="1"/>
  <c r="X97" i="15"/>
  <c r="AD140" i="15"/>
  <c r="AG140" i="15" s="1"/>
  <c r="Z146" i="15"/>
  <c r="AA161" i="15"/>
  <c r="AJ158" i="15"/>
  <c r="AJ114" i="15"/>
  <c r="AJ157" i="15"/>
  <c r="X121" i="15"/>
  <c r="AE107" i="15"/>
  <c r="AD107" i="15"/>
  <c r="W127" i="15"/>
  <c r="X149" i="15"/>
  <c r="AK158" i="15"/>
  <c r="AB161" i="15"/>
  <c r="U109" i="15"/>
  <c r="W123" i="15"/>
  <c r="AC138" i="15"/>
  <c r="AC142" i="15"/>
  <c r="AM149" i="15"/>
  <c r="AD145" i="15"/>
  <c r="AH145" i="15" s="1"/>
  <c r="AM114" i="15"/>
  <c r="X141" i="15"/>
  <c r="AJ149" i="15"/>
  <c r="AB158" i="15"/>
  <c r="AA158" i="15"/>
  <c r="AC158" i="15"/>
  <c r="AE146" i="15"/>
  <c r="AD146" i="15"/>
  <c r="AK103" i="15"/>
  <c r="AM118" i="15"/>
  <c r="AD114" i="15"/>
  <c r="AG114" i="15" s="1"/>
  <c r="AE102" i="15"/>
  <c r="AH117" i="15"/>
  <c r="U127" i="15"/>
  <c r="AD151" i="15"/>
  <c r="AG151" i="15" s="1"/>
  <c r="AM90" i="15"/>
  <c r="AH111" i="15"/>
  <c r="AE103" i="15"/>
  <c r="AD158" i="15"/>
  <c r="AH158" i="15" s="1"/>
  <c r="AA111" i="15"/>
  <c r="Z150" i="15"/>
  <c r="AD154" i="15"/>
  <c r="AH154" i="15" s="1"/>
  <c r="AI122" i="15"/>
  <c r="AJ122" i="15"/>
  <c r="AD123" i="15"/>
  <c r="AE123" i="15"/>
  <c r="Z117" i="15"/>
  <c r="Y117" i="15"/>
  <c r="Z155" i="15"/>
  <c r="Y155" i="15"/>
  <c r="U96" i="15"/>
  <c r="AI155" i="15"/>
  <c r="AJ155" i="15"/>
  <c r="AM106" i="15"/>
  <c r="V155" i="15"/>
  <c r="X155" i="15"/>
  <c r="AD159" i="15"/>
  <c r="AG159" i="15" s="1"/>
  <c r="AL110" i="15"/>
  <c r="AD142" i="15"/>
  <c r="AG142" i="15" s="1"/>
  <c r="Y151" i="15"/>
  <c r="AC151" i="15" s="1"/>
  <c r="AD152" i="15"/>
  <c r="Y163" i="15"/>
  <c r="Z163" i="15"/>
  <c r="U161" i="15"/>
  <c r="T161" i="15"/>
  <c r="AJ115" i="15"/>
  <c r="AI115" i="15"/>
  <c r="AB150" i="15"/>
  <c r="AC150" i="15"/>
  <c r="AH103" i="15"/>
  <c r="AF103" i="15"/>
  <c r="AG103" i="15"/>
  <c r="AD129" i="15"/>
  <c r="AE129" i="15"/>
  <c r="T145" i="15"/>
  <c r="U145" i="15"/>
  <c r="Z147" i="15"/>
  <c r="Y147" i="15"/>
  <c r="T89" i="15"/>
  <c r="U89" i="15"/>
  <c r="Y127" i="15"/>
  <c r="Z127" i="15"/>
  <c r="T137" i="15"/>
  <c r="U137" i="15"/>
  <c r="AE162" i="15"/>
  <c r="AD162" i="15"/>
  <c r="AD153" i="15"/>
  <c r="AG153" i="15" s="1"/>
  <c r="T101" i="15"/>
  <c r="U101" i="15"/>
  <c r="U134" i="15"/>
  <c r="T134" i="15"/>
  <c r="AI147" i="15"/>
  <c r="AJ147" i="15"/>
  <c r="AL118" i="15"/>
  <c r="AC148" i="15"/>
  <c r="Z101" i="15"/>
  <c r="V119" i="15"/>
  <c r="AF117" i="15"/>
  <c r="AD147" i="15"/>
  <c r="AH147" i="15" s="1"/>
  <c r="V127" i="15"/>
  <c r="Z111" i="15"/>
  <c r="AE111" i="15"/>
  <c r="Z109" i="15"/>
  <c r="Y109" i="15"/>
  <c r="AI89" i="15"/>
  <c r="AJ89" i="15"/>
  <c r="AE121" i="15"/>
  <c r="AD121" i="15"/>
  <c r="AI137" i="15"/>
  <c r="AJ137" i="15"/>
  <c r="AI150" i="15"/>
  <c r="AJ150" i="15"/>
  <c r="AI159" i="15"/>
  <c r="AJ159" i="15"/>
  <c r="AI94" i="15"/>
  <c r="AJ94" i="15"/>
  <c r="U111" i="15"/>
  <c r="T111" i="15"/>
  <c r="U147" i="15"/>
  <c r="T147" i="15"/>
  <c r="AI142" i="15"/>
  <c r="AJ142" i="15"/>
  <c r="AJ156" i="15"/>
  <c r="AI156" i="15"/>
  <c r="AJ134" i="15"/>
  <c r="AI134" i="15"/>
  <c r="Z139" i="15"/>
  <c r="Y139" i="15"/>
  <c r="AF111" i="15"/>
  <c r="AI162" i="15"/>
  <c r="AJ162" i="15"/>
  <c r="Z149" i="15"/>
  <c r="Y149" i="15"/>
  <c r="AI164" i="15"/>
  <c r="AJ164" i="15"/>
  <c r="U139" i="15"/>
  <c r="T139" i="15"/>
  <c r="T91" i="15"/>
  <c r="V91" i="15" s="1"/>
  <c r="AM103" i="15"/>
  <c r="U119" i="15"/>
  <c r="Y129" i="15"/>
  <c r="AB129" i="15" s="1"/>
  <c r="AA148" i="15"/>
  <c r="X119" i="15"/>
  <c r="AJ120" i="15"/>
  <c r="AL90" i="15"/>
  <c r="T126" i="15"/>
  <c r="U126" i="15"/>
  <c r="AD164" i="15"/>
  <c r="AE164" i="15"/>
  <c r="AD89" i="15"/>
  <c r="AE89" i="15"/>
  <c r="AD91" i="15"/>
  <c r="AE91" i="15"/>
  <c r="U132" i="15"/>
  <c r="T132" i="15"/>
  <c r="AE90" i="15"/>
  <c r="AD90" i="15"/>
  <c r="AJ144" i="15"/>
  <c r="AI144" i="15"/>
  <c r="L128" i="15"/>
  <c r="N128" i="15"/>
  <c r="M128" i="15"/>
  <c r="O128" i="15"/>
  <c r="X113" i="15"/>
  <c r="W113" i="15"/>
  <c r="V113" i="15"/>
  <c r="AD132" i="15"/>
  <c r="AE132" i="15"/>
  <c r="U116" i="15"/>
  <c r="T116" i="15"/>
  <c r="AB119" i="15"/>
  <c r="AA119" i="15"/>
  <c r="AC119" i="15"/>
  <c r="Y120" i="15"/>
  <c r="AA120" i="15" s="1"/>
  <c r="AK120" i="15"/>
  <c r="T90" i="15"/>
  <c r="U90" i="15"/>
  <c r="U114" i="15"/>
  <c r="T114" i="15"/>
  <c r="Y104" i="15"/>
  <c r="Z104" i="15"/>
  <c r="T112" i="15"/>
  <c r="U112" i="15"/>
  <c r="U120" i="15"/>
  <c r="T120" i="15"/>
  <c r="Y100" i="15"/>
  <c r="Z100" i="15"/>
  <c r="AI153" i="15"/>
  <c r="AJ153" i="15"/>
  <c r="T124" i="15"/>
  <c r="U124" i="15"/>
  <c r="AA146" i="15"/>
  <c r="AA150" i="15"/>
  <c r="Y124" i="15"/>
  <c r="AC124" i="15" s="1"/>
  <c r="T94" i="15"/>
  <c r="U94" i="15"/>
  <c r="AD106" i="15"/>
  <c r="AE106" i="15"/>
  <c r="AJ104" i="15"/>
  <c r="AI104" i="15"/>
  <c r="Y96" i="15"/>
  <c r="Z96" i="15"/>
  <c r="AH112" i="15"/>
  <c r="AG112" i="15"/>
  <c r="AF112" i="15"/>
  <c r="AB115" i="15"/>
  <c r="AC115" i="15"/>
  <c r="AI124" i="15"/>
  <c r="AJ124" i="15"/>
  <c r="Y140" i="15"/>
  <c r="Z140" i="15"/>
  <c r="Y153" i="15"/>
  <c r="Z153" i="15"/>
  <c r="U100" i="15"/>
  <c r="T100" i="15"/>
  <c r="L108" i="15"/>
  <c r="O108" i="15"/>
  <c r="M108" i="15"/>
  <c r="N108" i="15"/>
  <c r="Y136" i="15"/>
  <c r="Z136" i="15"/>
  <c r="Y144" i="15"/>
  <c r="Z144" i="15"/>
  <c r="W93" i="15"/>
  <c r="V93" i="15"/>
  <c r="X93" i="15"/>
  <c r="AB114" i="15"/>
  <c r="AC114" i="15"/>
  <c r="AA114" i="15"/>
  <c r="AA134" i="15"/>
  <c r="AC134" i="15"/>
  <c r="AB134" i="15"/>
  <c r="AM93" i="15"/>
  <c r="T98" i="15"/>
  <c r="V98" i="15" s="1"/>
  <c r="AL106" i="15"/>
  <c r="T102" i="15"/>
  <c r="X102" i="15" s="1"/>
  <c r="AK125" i="15"/>
  <c r="Z110" i="15"/>
  <c r="Y110" i="15"/>
  <c r="U106" i="15"/>
  <c r="T106" i="15"/>
  <c r="L92" i="15"/>
  <c r="M92" i="15"/>
  <c r="N92" i="15"/>
  <c r="O92" i="15"/>
  <c r="T104" i="15"/>
  <c r="U104" i="15"/>
  <c r="AI98" i="15"/>
  <c r="AJ98" i="15"/>
  <c r="AD116" i="15"/>
  <c r="AE116" i="15"/>
  <c r="AJ140" i="15"/>
  <c r="AI140" i="15"/>
  <c r="AI116" i="15"/>
  <c r="AJ116" i="15"/>
  <c r="U118" i="15"/>
  <c r="T118" i="15"/>
  <c r="AM100" i="15"/>
  <c r="AK100" i="15"/>
  <c r="AL100" i="15"/>
  <c r="T110" i="15"/>
  <c r="U110" i="15"/>
  <c r="Z112" i="15"/>
  <c r="Y112" i="15"/>
  <c r="AI102" i="15"/>
  <c r="AJ102" i="15"/>
  <c r="AL131" i="15"/>
  <c r="AM131" i="15"/>
  <c r="AK131" i="15"/>
  <c r="Z94" i="15"/>
  <c r="Y94" i="15"/>
  <c r="AJ136" i="15"/>
  <c r="AI136" i="15"/>
  <c r="AE150" i="15"/>
  <c r="AD150" i="15"/>
  <c r="AE98" i="15"/>
  <c r="AD98" i="15"/>
  <c r="Z118" i="15"/>
  <c r="Y118" i="15"/>
  <c r="L160" i="15"/>
  <c r="O160" i="15"/>
  <c r="M160" i="15"/>
  <c r="N160" i="15"/>
  <c r="AF115" i="15"/>
  <c r="AH115" i="15"/>
  <c r="AM96" i="15"/>
  <c r="AL96" i="15"/>
  <c r="AK96" i="15"/>
  <c r="W95" i="15"/>
  <c r="V95" i="15"/>
  <c r="X95" i="15"/>
  <c r="AC89" i="15"/>
  <c r="AB89" i="15"/>
  <c r="AA89" i="15"/>
  <c r="AC99" i="15"/>
  <c r="AB99" i="15"/>
  <c r="AA99" i="15"/>
  <c r="W158" i="15"/>
  <c r="V158" i="15"/>
  <c r="X158" i="15"/>
  <c r="W162" i="15"/>
  <c r="V162" i="15"/>
  <c r="X162" i="15"/>
  <c r="AC101" i="15"/>
  <c r="AB101" i="15"/>
  <c r="AA101" i="15"/>
  <c r="W96" i="15"/>
  <c r="X96" i="15"/>
  <c r="V96" i="15"/>
  <c r="AC116" i="15"/>
  <c r="AA116" i="15"/>
  <c r="AB116" i="15"/>
  <c r="AB133" i="15"/>
  <c r="AC133" i="15"/>
  <c r="AA133" i="15"/>
  <c r="AC97" i="15"/>
  <c r="AB97" i="15"/>
  <c r="AA97" i="15"/>
  <c r="AG161" i="15"/>
  <c r="AH161" i="15"/>
  <c r="AF161" i="15"/>
  <c r="W136" i="15"/>
  <c r="V136" i="15"/>
  <c r="X136" i="15"/>
  <c r="W144" i="15"/>
  <c r="V144" i="15"/>
  <c r="X144" i="15"/>
  <c r="W148" i="15"/>
  <c r="V148" i="15"/>
  <c r="X148" i="15"/>
  <c r="W152" i="15"/>
  <c r="V152" i="15"/>
  <c r="X152" i="15"/>
  <c r="AF104" i="15"/>
  <c r="AH104" i="15"/>
  <c r="AG104" i="15"/>
  <c r="AH122" i="15"/>
  <c r="AG122" i="15"/>
  <c r="AF122" i="15"/>
  <c r="W156" i="15"/>
  <c r="X156" i="15"/>
  <c r="V156" i="15"/>
  <c r="AH102" i="15"/>
  <c r="AF102" i="15"/>
  <c r="AG102" i="15"/>
  <c r="AL105" i="15"/>
  <c r="AM105" i="15"/>
  <c r="AK105" i="15"/>
  <c r="AC95" i="15"/>
  <c r="AB95" i="15"/>
  <c r="AA95" i="15"/>
  <c r="AL111" i="15"/>
  <c r="AK111" i="15"/>
  <c r="AM111" i="15"/>
  <c r="AC93" i="15"/>
  <c r="AB93" i="15"/>
  <c r="AA93" i="15"/>
  <c r="AH126" i="15"/>
  <c r="AG126" i="15"/>
  <c r="AF126" i="15"/>
  <c r="W138" i="15"/>
  <c r="V138" i="15"/>
  <c r="X138" i="15"/>
  <c r="W146" i="15"/>
  <c r="X146" i="15"/>
  <c r="V146" i="15"/>
  <c r="W150" i="15"/>
  <c r="V150" i="15"/>
  <c r="X150" i="15"/>
  <c r="W154" i="15"/>
  <c r="X154" i="15"/>
  <c r="V154" i="15"/>
  <c r="AH94" i="15"/>
  <c r="AF94" i="15"/>
  <c r="AG94" i="15"/>
  <c r="AH110" i="15"/>
  <c r="AG110" i="15"/>
  <c r="AF110" i="15"/>
  <c r="F11" i="5"/>
  <c r="G18" i="5" s="1"/>
  <c r="G64" i="5" s="1"/>
  <c r="S125" i="14"/>
  <c r="P125" i="14" s="1"/>
  <c r="S126" i="14"/>
  <c r="P126" i="14" s="1"/>
  <c r="S130" i="14"/>
  <c r="P130" i="14" s="1"/>
  <c r="S131" i="14"/>
  <c r="P131" i="14" s="1"/>
  <c r="S132" i="14"/>
  <c r="P132" i="14" s="1"/>
  <c r="S134" i="14"/>
  <c r="P134" i="14" s="1"/>
  <c r="S135" i="14"/>
  <c r="P135" i="14" s="1"/>
  <c r="S136" i="14"/>
  <c r="P136" i="14" s="1"/>
  <c r="S138" i="14"/>
  <c r="P138" i="14" s="1"/>
  <c r="S139" i="14"/>
  <c r="P139" i="14" s="1"/>
  <c r="S140" i="14"/>
  <c r="P140" i="14" s="1"/>
  <c r="S142" i="14"/>
  <c r="P142" i="14" s="1"/>
  <c r="S143" i="14"/>
  <c r="P143" i="14" s="1"/>
  <c r="L143" i="14"/>
  <c r="U143" i="14" s="1"/>
  <c r="S144" i="14"/>
  <c r="P144" i="14" s="1"/>
  <c r="S146" i="14"/>
  <c r="P146" i="14" s="1"/>
  <c r="S147" i="14"/>
  <c r="P147" i="14" s="1"/>
  <c r="S148" i="14"/>
  <c r="P148" i="14" s="1"/>
  <c r="S150" i="14"/>
  <c r="P150" i="14" s="1"/>
  <c r="S151" i="14"/>
  <c r="P151" i="14" s="1"/>
  <c r="S152" i="14"/>
  <c r="P152" i="14" s="1"/>
  <c r="S153" i="14"/>
  <c r="P153" i="14" s="1"/>
  <c r="S154" i="14"/>
  <c r="P154" i="14" s="1"/>
  <c r="S155" i="14"/>
  <c r="P155" i="14" s="1"/>
  <c r="S156" i="14"/>
  <c r="P156" i="14" s="1"/>
  <c r="S157" i="14"/>
  <c r="P157" i="14" s="1"/>
  <c r="S158" i="14"/>
  <c r="P158" i="14" s="1"/>
  <c r="S159" i="14"/>
  <c r="P159" i="14" s="1"/>
  <c r="S160" i="14"/>
  <c r="P160" i="14" s="1"/>
  <c r="N160" i="14"/>
  <c r="S161" i="14"/>
  <c r="P161" i="14" s="1"/>
  <c r="S162" i="14"/>
  <c r="P162" i="14" s="1"/>
  <c r="S163" i="14"/>
  <c r="P163" i="14" s="1"/>
  <c r="S164" i="14"/>
  <c r="P164" i="14" s="1"/>
  <c r="W4" i="21" l="1"/>
  <c r="V4" i="21"/>
  <c r="X4" i="21"/>
  <c r="AH15" i="21"/>
  <c r="AG15" i="21"/>
  <c r="AF15" i="21"/>
  <c r="AF10" i="21"/>
  <c r="AG10" i="21"/>
  <c r="AH10" i="21"/>
  <c r="AF9" i="21"/>
  <c r="AH9" i="21"/>
  <c r="AG9" i="21"/>
  <c r="AH6" i="21"/>
  <c r="AG6" i="21"/>
  <c r="AF6" i="21"/>
  <c r="AH12" i="21"/>
  <c r="AG12" i="21"/>
  <c r="AF12" i="21"/>
  <c r="AH16" i="21"/>
  <c r="AG16" i="21"/>
  <c r="AF16" i="21"/>
  <c r="AH8" i="21"/>
  <c r="AG8" i="21"/>
  <c r="AF8" i="21"/>
  <c r="AH5" i="21"/>
  <c r="AG5" i="21"/>
  <c r="AF5" i="21"/>
  <c r="AG11" i="21"/>
  <c r="AF11" i="21"/>
  <c r="AH11" i="21"/>
  <c r="AH17" i="21"/>
  <c r="AG17" i="21"/>
  <c r="AF17" i="21"/>
  <c r="AH14" i="21"/>
  <c r="AG14" i="21"/>
  <c r="AF14" i="21"/>
  <c r="AH4" i="21"/>
  <c r="AG4" i="21"/>
  <c r="AF4" i="21"/>
  <c r="AG13" i="21"/>
  <c r="AF13" i="21"/>
  <c r="AH13" i="21"/>
  <c r="AH7" i="21"/>
  <c r="AG7" i="21"/>
  <c r="AF7" i="21"/>
  <c r="M17" i="4"/>
  <c r="N17" i="4"/>
  <c r="O17" i="4"/>
  <c r="L17" i="4"/>
  <c r="K23" i="4"/>
  <c r="O23" i="4" s="1"/>
  <c r="K11" i="4"/>
  <c r="K19" i="4"/>
  <c r="L19" i="4" s="1"/>
  <c r="K20" i="4"/>
  <c r="K18" i="4"/>
  <c r="O18" i="4" s="1"/>
  <c r="Q6" i="4"/>
  <c r="Q7" i="4" s="1"/>
  <c r="K22" i="4"/>
  <c r="J2" i="17"/>
  <c r="J2" i="16"/>
  <c r="E15" i="5"/>
  <c r="E14" i="5"/>
  <c r="G15" i="5"/>
  <c r="G14" i="5"/>
  <c r="K19" i="5"/>
  <c r="D24" i="5" s="1"/>
  <c r="L19" i="5"/>
  <c r="F24" i="5" s="1"/>
  <c r="N152" i="14"/>
  <c r="AE152" i="14" s="1"/>
  <c r="G2" i="17"/>
  <c r="N164" i="14"/>
  <c r="AE164" i="14" s="1"/>
  <c r="N156" i="14"/>
  <c r="AD156" i="14" s="1"/>
  <c r="L135" i="14"/>
  <c r="U135" i="14" s="1"/>
  <c r="G2" i="16"/>
  <c r="N162" i="14"/>
  <c r="AE162" i="14" s="1"/>
  <c r="N158" i="14"/>
  <c r="AE158" i="14" s="1"/>
  <c r="N154" i="14"/>
  <c r="AD154" i="14" s="1"/>
  <c r="N150" i="14"/>
  <c r="AE150" i="14" s="1"/>
  <c r="L147" i="14"/>
  <c r="U147" i="14" s="1"/>
  <c r="L139" i="14"/>
  <c r="U139" i="14" s="1"/>
  <c r="L131" i="14"/>
  <c r="U131" i="14" s="1"/>
  <c r="L126" i="14"/>
  <c r="T126" i="14" s="1"/>
  <c r="AC159" i="15"/>
  <c r="AA105" i="15"/>
  <c r="AB159" i="15"/>
  <c r="AG130" i="15"/>
  <c r="AH130" i="15"/>
  <c r="AF149" i="15"/>
  <c r="X103" i="15"/>
  <c r="AL127" i="15"/>
  <c r="AB113" i="15"/>
  <c r="AM97" i="15"/>
  <c r="AK127" i="15"/>
  <c r="AA113" i="15"/>
  <c r="AG141" i="15"/>
  <c r="AL129" i="15"/>
  <c r="AH149" i="15"/>
  <c r="AC157" i="15"/>
  <c r="AH148" i="15"/>
  <c r="AM152" i="15"/>
  <c r="AK152" i="15"/>
  <c r="AL97" i="15"/>
  <c r="AK95" i="15"/>
  <c r="AM95" i="15"/>
  <c r="AA143" i="15"/>
  <c r="AB157" i="15"/>
  <c r="V103" i="15"/>
  <c r="AG119" i="15"/>
  <c r="AG157" i="15"/>
  <c r="AM121" i="15"/>
  <c r="AM123" i="15"/>
  <c r="AF157" i="15"/>
  <c r="AF119" i="15"/>
  <c r="AL113" i="15"/>
  <c r="AM148" i="15"/>
  <c r="AG138" i="15"/>
  <c r="AF145" i="15"/>
  <c r="AF140" i="15"/>
  <c r="AF147" i="15"/>
  <c r="AH141" i="15"/>
  <c r="AF138" i="15"/>
  <c r="AM126" i="15"/>
  <c r="AC135" i="15"/>
  <c r="AK113" i="15"/>
  <c r="AF139" i="15"/>
  <c r="AH155" i="15"/>
  <c r="AF143" i="15"/>
  <c r="AB143" i="15"/>
  <c r="AK123" i="15"/>
  <c r="AA130" i="15"/>
  <c r="AB122" i="15"/>
  <c r="AF125" i="15"/>
  <c r="AH125" i="15"/>
  <c r="AG136" i="15"/>
  <c r="AH136" i="15"/>
  <c r="AG165" i="15"/>
  <c r="AG118" i="15"/>
  <c r="AG145" i="15"/>
  <c r="AB132" i="15"/>
  <c r="AA122" i="15"/>
  <c r="AC130" i="15"/>
  <c r="AL117" i="15"/>
  <c r="AB135" i="15"/>
  <c r="AG96" i="15"/>
  <c r="AA126" i="15"/>
  <c r="AH118" i="15"/>
  <c r="AC125" i="15"/>
  <c r="AB91" i="15"/>
  <c r="AC126" i="15"/>
  <c r="AM99" i="15"/>
  <c r="AL133" i="15"/>
  <c r="AM133" i="15"/>
  <c r="AG139" i="15"/>
  <c r="AG155" i="15"/>
  <c r="AF165" i="15"/>
  <c r="AK129" i="15"/>
  <c r="AM117" i="15"/>
  <c r="AB162" i="15"/>
  <c r="AA129" i="15"/>
  <c r="X91" i="15"/>
  <c r="AG134" i="15"/>
  <c r="AF114" i="15"/>
  <c r="AF96" i="15"/>
  <c r="AF148" i="15"/>
  <c r="AG147" i="15"/>
  <c r="AA91" i="15"/>
  <c r="AL121" i="15"/>
  <c r="AK99" i="15"/>
  <c r="V140" i="15"/>
  <c r="AF159" i="15"/>
  <c r="AK148" i="15"/>
  <c r="AB125" i="15"/>
  <c r="AC103" i="15"/>
  <c r="AH134" i="15"/>
  <c r="AF151" i="15"/>
  <c r="X98" i="15"/>
  <c r="AH140" i="15"/>
  <c r="AA162" i="15"/>
  <c r="AF144" i="15"/>
  <c r="V142" i="15"/>
  <c r="AH143" i="15"/>
  <c r="AH114" i="15"/>
  <c r="AH144" i="15"/>
  <c r="AG105" i="15"/>
  <c r="AF105" i="15"/>
  <c r="W99" i="15"/>
  <c r="AA103" i="15"/>
  <c r="AM107" i="15"/>
  <c r="AF142" i="15"/>
  <c r="AF154" i="15"/>
  <c r="AL130" i="15"/>
  <c r="AM130" i="15"/>
  <c r="AK130" i="15"/>
  <c r="AG135" i="15"/>
  <c r="AH135" i="15"/>
  <c r="AF135" i="15"/>
  <c r="AK107" i="15"/>
  <c r="AG137" i="15"/>
  <c r="AB120" i="15"/>
  <c r="AC105" i="15"/>
  <c r="AF153" i="15"/>
  <c r="W102" i="15"/>
  <c r="AK119" i="15"/>
  <c r="AH142" i="15"/>
  <c r="AF109" i="15"/>
  <c r="AH109" i="15"/>
  <c r="AH93" i="15"/>
  <c r="AL126" i="15"/>
  <c r="AC132" i="15"/>
  <c r="AH105" i="15"/>
  <c r="AB121" i="15"/>
  <c r="AC121" i="15"/>
  <c r="AF163" i="15"/>
  <c r="AH163" i="15"/>
  <c r="AG163" i="15"/>
  <c r="AF100" i="15"/>
  <c r="AC129" i="15"/>
  <c r="AF137" i="15"/>
  <c r="V99" i="15"/>
  <c r="AH151" i="15"/>
  <c r="AG93" i="15"/>
  <c r="AG100" i="15"/>
  <c r="AC106" i="15"/>
  <c r="AA106" i="15"/>
  <c r="W142" i="15"/>
  <c r="AC123" i="15"/>
  <c r="AF131" i="15"/>
  <c r="AH131" i="15"/>
  <c r="AG131" i="15"/>
  <c r="W91" i="15"/>
  <c r="X140" i="15"/>
  <c r="AL119" i="15"/>
  <c r="AA151" i="15"/>
  <c r="AF107" i="15"/>
  <c r="AH107" i="15"/>
  <c r="AG107" i="15"/>
  <c r="AG156" i="15"/>
  <c r="AH156" i="15"/>
  <c r="AB123" i="15"/>
  <c r="AK115" i="15"/>
  <c r="AL115" i="15"/>
  <c r="AM115" i="15"/>
  <c r="AC155" i="15"/>
  <c r="AA155" i="15"/>
  <c r="AB155" i="15"/>
  <c r="AB124" i="15"/>
  <c r="W98" i="15"/>
  <c r="AH123" i="15"/>
  <c r="AF123" i="15"/>
  <c r="AG123" i="15"/>
  <c r="AA124" i="15"/>
  <c r="AH159" i="15"/>
  <c r="AF158" i="15"/>
  <c r="AB151" i="15"/>
  <c r="W161" i="15"/>
  <c r="X161" i="15"/>
  <c r="V161" i="15"/>
  <c r="AB117" i="15"/>
  <c r="AA117" i="15"/>
  <c r="AC117" i="15"/>
  <c r="AG154" i="15"/>
  <c r="AB163" i="15"/>
  <c r="AA163" i="15"/>
  <c r="AC163" i="15"/>
  <c r="AL155" i="15"/>
  <c r="AM155" i="15"/>
  <c r="AK155" i="15"/>
  <c r="AG158" i="15"/>
  <c r="AG152" i="15"/>
  <c r="AF152" i="15"/>
  <c r="AH152" i="15"/>
  <c r="AL122" i="15"/>
  <c r="AK122" i="15"/>
  <c r="AM122" i="15"/>
  <c r="AG146" i="15"/>
  <c r="AH146" i="15"/>
  <c r="AF146" i="15"/>
  <c r="W132" i="15"/>
  <c r="V132" i="15"/>
  <c r="X132" i="15"/>
  <c r="AL159" i="15"/>
  <c r="AM159" i="15"/>
  <c r="AK159" i="15"/>
  <c r="AL89" i="15"/>
  <c r="AK89" i="15"/>
  <c r="AM89" i="15"/>
  <c r="W145" i="15"/>
  <c r="X145" i="15"/>
  <c r="V145" i="15"/>
  <c r="AH153" i="15"/>
  <c r="AL164" i="15"/>
  <c r="AM164" i="15"/>
  <c r="AK164" i="15"/>
  <c r="AK162" i="15"/>
  <c r="AM162" i="15"/>
  <c r="AL162" i="15"/>
  <c r="AK134" i="15"/>
  <c r="AL134" i="15"/>
  <c r="AM134" i="15"/>
  <c r="W147" i="15"/>
  <c r="X147" i="15"/>
  <c r="V147" i="15"/>
  <c r="AG121" i="15"/>
  <c r="AH121" i="15"/>
  <c r="AF121" i="15"/>
  <c r="AA109" i="15"/>
  <c r="AC109" i="15"/>
  <c r="AB109" i="15"/>
  <c r="W101" i="15"/>
  <c r="V101" i="15"/>
  <c r="X101" i="15"/>
  <c r="AG162" i="15"/>
  <c r="AF162" i="15"/>
  <c r="AH162" i="15"/>
  <c r="AB147" i="15"/>
  <c r="AC147" i="15"/>
  <c r="AA147" i="15"/>
  <c r="W139" i="15"/>
  <c r="X139" i="15"/>
  <c r="V139" i="15"/>
  <c r="AA149" i="15"/>
  <c r="AC149" i="15"/>
  <c r="AB149" i="15"/>
  <c r="AM142" i="15"/>
  <c r="AL142" i="15"/>
  <c r="AK142" i="15"/>
  <c r="AM94" i="15"/>
  <c r="AK94" i="15"/>
  <c r="AL94" i="15"/>
  <c r="AM150" i="15"/>
  <c r="AK150" i="15"/>
  <c r="AL150" i="15"/>
  <c r="AL147" i="15"/>
  <c r="AM147" i="15"/>
  <c r="AK147" i="15"/>
  <c r="W134" i="15"/>
  <c r="V134" i="15"/>
  <c r="X134" i="15"/>
  <c r="AA127" i="15"/>
  <c r="AB127" i="15"/>
  <c r="AC127" i="15"/>
  <c r="AF129" i="15"/>
  <c r="AH129" i="15"/>
  <c r="AG129" i="15"/>
  <c r="AL137" i="15"/>
  <c r="AM137" i="15"/>
  <c r="AK137" i="15"/>
  <c r="W137" i="15"/>
  <c r="V137" i="15"/>
  <c r="X137" i="15"/>
  <c r="V89" i="15"/>
  <c r="X89" i="15"/>
  <c r="W89" i="15"/>
  <c r="AF89" i="15"/>
  <c r="AH89" i="15"/>
  <c r="AG89" i="15"/>
  <c r="AA139" i="15"/>
  <c r="AC139" i="15"/>
  <c r="AB139" i="15"/>
  <c r="AF91" i="15"/>
  <c r="AH91" i="15"/>
  <c r="AG91" i="15"/>
  <c r="AH164" i="15"/>
  <c r="AF164" i="15"/>
  <c r="AG164" i="15"/>
  <c r="W126" i="15"/>
  <c r="X126" i="15"/>
  <c r="V126" i="15"/>
  <c r="AL156" i="15"/>
  <c r="AM156" i="15"/>
  <c r="AK156" i="15"/>
  <c r="V111" i="15"/>
  <c r="W111" i="15"/>
  <c r="X111" i="15"/>
  <c r="AI92" i="15"/>
  <c r="AJ92" i="15"/>
  <c r="AB110" i="15"/>
  <c r="AA110" i="15"/>
  <c r="AC110" i="15"/>
  <c r="T108" i="15"/>
  <c r="U108" i="15"/>
  <c r="W112" i="15"/>
  <c r="V112" i="15"/>
  <c r="X112" i="15"/>
  <c r="AH132" i="15"/>
  <c r="AF132" i="15"/>
  <c r="AG132" i="15"/>
  <c r="AI128" i="15"/>
  <c r="AJ128" i="15"/>
  <c r="AK144" i="15"/>
  <c r="AM144" i="15"/>
  <c r="AL144" i="15"/>
  <c r="Y160" i="15"/>
  <c r="Z160" i="15"/>
  <c r="V106" i="15"/>
  <c r="W106" i="15"/>
  <c r="X106" i="15"/>
  <c r="AB136" i="15"/>
  <c r="AC136" i="15"/>
  <c r="AA136" i="15"/>
  <c r="AB140" i="15"/>
  <c r="AA140" i="15"/>
  <c r="AC140" i="15"/>
  <c r="AC120" i="15"/>
  <c r="AF98" i="15"/>
  <c r="AG98" i="15"/>
  <c r="AH98" i="15"/>
  <c r="AM116" i="15"/>
  <c r="AK116" i="15"/>
  <c r="AL116" i="15"/>
  <c r="AE92" i="15"/>
  <c r="AD92" i="15"/>
  <c r="V100" i="15"/>
  <c r="W100" i="15"/>
  <c r="X100" i="15"/>
  <c r="AC96" i="15"/>
  <c r="AB96" i="15"/>
  <c r="AA96" i="15"/>
  <c r="Z128" i="15"/>
  <c r="Y128" i="15"/>
  <c r="V102" i="15"/>
  <c r="U160" i="15"/>
  <c r="T160" i="15"/>
  <c r="AM102" i="15"/>
  <c r="AK102" i="15"/>
  <c r="AL102" i="15"/>
  <c r="AC112" i="15"/>
  <c r="AA112" i="15"/>
  <c r="AB112" i="15"/>
  <c r="V118" i="15"/>
  <c r="W118" i="15"/>
  <c r="X118" i="15"/>
  <c r="AK140" i="15"/>
  <c r="AM140" i="15"/>
  <c r="AL140" i="15"/>
  <c r="Z92" i="15"/>
  <c r="Y92" i="15"/>
  <c r="AB144" i="15"/>
  <c r="AA144" i="15"/>
  <c r="AC144" i="15"/>
  <c r="Z108" i="15"/>
  <c r="Y108" i="15"/>
  <c r="AA153" i="15"/>
  <c r="AB153" i="15"/>
  <c r="AC153" i="15"/>
  <c r="AM124" i="15"/>
  <c r="AL124" i="15"/>
  <c r="AK124" i="15"/>
  <c r="AL104" i="15"/>
  <c r="AM104" i="15"/>
  <c r="AK104" i="15"/>
  <c r="W124" i="15"/>
  <c r="V124" i="15"/>
  <c r="X124" i="15"/>
  <c r="AL153" i="15"/>
  <c r="AK153" i="15"/>
  <c r="AM153" i="15"/>
  <c r="AB100" i="15"/>
  <c r="AA100" i="15"/>
  <c r="AC100" i="15"/>
  <c r="AB104" i="15"/>
  <c r="AC104" i="15"/>
  <c r="AA104" i="15"/>
  <c r="V90" i="15"/>
  <c r="W90" i="15"/>
  <c r="X90" i="15"/>
  <c r="AD128" i="15"/>
  <c r="AE128" i="15"/>
  <c r="AH90" i="15"/>
  <c r="AF90" i="15"/>
  <c r="AG90" i="15"/>
  <c r="AJ160" i="15"/>
  <c r="AI160" i="15"/>
  <c r="AG150" i="15"/>
  <c r="AF150" i="15"/>
  <c r="AH150" i="15"/>
  <c r="AB94" i="15"/>
  <c r="AA94" i="15"/>
  <c r="AC94" i="15"/>
  <c r="V110" i="15"/>
  <c r="X110" i="15"/>
  <c r="W110" i="15"/>
  <c r="AH116" i="15"/>
  <c r="AF116" i="15"/>
  <c r="AG116" i="15"/>
  <c r="AD108" i="15"/>
  <c r="AE108" i="15"/>
  <c r="W116" i="15"/>
  <c r="V116" i="15"/>
  <c r="X116" i="15"/>
  <c r="AE160" i="15"/>
  <c r="AD160" i="15"/>
  <c r="AA118" i="15"/>
  <c r="AC118" i="15"/>
  <c r="AB118" i="15"/>
  <c r="AK136" i="15"/>
  <c r="AM136" i="15"/>
  <c r="AL136" i="15"/>
  <c r="AM98" i="15"/>
  <c r="AK98" i="15"/>
  <c r="AL98" i="15"/>
  <c r="W104" i="15"/>
  <c r="X104" i="15"/>
  <c r="V104" i="15"/>
  <c r="U92" i="15"/>
  <c r="T92" i="15"/>
  <c r="AI108" i="15"/>
  <c r="AJ108" i="15"/>
  <c r="AH106" i="15"/>
  <c r="AG106" i="15"/>
  <c r="AF106" i="15"/>
  <c r="X94" i="15"/>
  <c r="V94" i="15"/>
  <c r="W94" i="15"/>
  <c r="W120" i="15"/>
  <c r="V120" i="15"/>
  <c r="X120" i="15"/>
  <c r="V114" i="15"/>
  <c r="X114" i="15"/>
  <c r="W114" i="15"/>
  <c r="T128" i="15"/>
  <c r="U128" i="15"/>
  <c r="L160" i="14"/>
  <c r="M160" i="14"/>
  <c r="S149" i="14"/>
  <c r="P149" i="14" s="1"/>
  <c r="S145" i="14"/>
  <c r="P145" i="14" s="1"/>
  <c r="S141" i="14"/>
  <c r="P141" i="14" s="1"/>
  <c r="S133" i="14"/>
  <c r="P133" i="14" s="1"/>
  <c r="S129" i="14"/>
  <c r="P129" i="14" s="1"/>
  <c r="M143" i="14"/>
  <c r="N143" i="14"/>
  <c r="O143" i="14"/>
  <c r="AD160" i="14"/>
  <c r="AE160" i="14"/>
  <c r="S137" i="14"/>
  <c r="P137" i="14" s="1"/>
  <c r="O160" i="14"/>
  <c r="T143" i="14"/>
  <c r="S128" i="14"/>
  <c r="P128" i="14" s="1"/>
  <c r="S127" i="14"/>
  <c r="P127" i="14" s="1"/>
  <c r="G19" i="5" l="1"/>
  <c r="K4" i="4"/>
  <c r="L4" i="4" s="1"/>
  <c r="K9" i="4"/>
  <c r="L9" i="4" s="1"/>
  <c r="AJ17" i="4"/>
  <c r="AI17" i="4"/>
  <c r="AE17" i="4"/>
  <c r="AD17" i="4"/>
  <c r="Z17" i="4"/>
  <c r="Y17" i="4"/>
  <c r="K15" i="4"/>
  <c r="O15" i="4" s="1"/>
  <c r="N23" i="4"/>
  <c r="AE23" i="4" s="1"/>
  <c r="K21" i="4"/>
  <c r="M23" i="4"/>
  <c r="Y23" i="4" s="1"/>
  <c r="K12" i="4"/>
  <c r="O12" i="4" s="1"/>
  <c r="L23" i="4"/>
  <c r="U23" i="4" s="1"/>
  <c r="O11" i="4"/>
  <c r="L11" i="4"/>
  <c r="M11" i="4"/>
  <c r="N11" i="4"/>
  <c r="K8" i="4"/>
  <c r="M8" i="4" s="1"/>
  <c r="K10" i="4"/>
  <c r="O10" i="4" s="1"/>
  <c r="AJ10" i="4" s="1"/>
  <c r="K5" i="4"/>
  <c r="O5" i="4" s="1"/>
  <c r="AI5" i="4" s="1"/>
  <c r="K7" i="4"/>
  <c r="N7" i="4" s="1"/>
  <c r="K6" i="4"/>
  <c r="M6" i="4" s="1"/>
  <c r="Z6" i="4" s="1"/>
  <c r="AJ23" i="4"/>
  <c r="AI23" i="4"/>
  <c r="M19" i="4"/>
  <c r="Y19" i="4" s="1"/>
  <c r="O19" i="4"/>
  <c r="AJ19" i="4" s="1"/>
  <c r="N19" i="4"/>
  <c r="AD19" i="4" s="1"/>
  <c r="M20" i="4"/>
  <c r="O20" i="4"/>
  <c r="N20" i="4"/>
  <c r="L20" i="4"/>
  <c r="K14" i="4"/>
  <c r="M14" i="4" s="1"/>
  <c r="K13" i="4"/>
  <c r="N18" i="4"/>
  <c r="AD18" i="4" s="1"/>
  <c r="M18" i="4"/>
  <c r="Y18" i="4" s="1"/>
  <c r="L18" i="4"/>
  <c r="K16" i="4"/>
  <c r="AJ18" i="4"/>
  <c r="AI18" i="4"/>
  <c r="L22" i="4"/>
  <c r="O22" i="4"/>
  <c r="N22" i="4"/>
  <c r="M22" i="4"/>
  <c r="AD152" i="14"/>
  <c r="AF152" i="14" s="1"/>
  <c r="L152" i="14"/>
  <c r="T152" i="14" s="1"/>
  <c r="O152" i="14"/>
  <c r="AJ152" i="14" s="1"/>
  <c r="M152" i="14"/>
  <c r="Y152" i="14" s="1"/>
  <c r="O156" i="14"/>
  <c r="AI156" i="14" s="1"/>
  <c r="AE156" i="14"/>
  <c r="O162" i="14"/>
  <c r="AJ162" i="14" s="1"/>
  <c r="M156" i="14"/>
  <c r="Z156" i="14" s="1"/>
  <c r="AD162" i="14"/>
  <c r="AH162" i="14" s="1"/>
  <c r="N147" i="14"/>
  <c r="AE147" i="14" s="1"/>
  <c r="T147" i="14"/>
  <c r="X147" i="14" s="1"/>
  <c r="L156" i="14"/>
  <c r="U156" i="14" s="1"/>
  <c r="M158" i="14"/>
  <c r="Z158" i="14" s="1"/>
  <c r="M162" i="14"/>
  <c r="Z162" i="14" s="1"/>
  <c r="AD158" i="14"/>
  <c r="AF158" i="14" s="1"/>
  <c r="N135" i="14"/>
  <c r="AD135" i="14" s="1"/>
  <c r="T135" i="14"/>
  <c r="V135" i="14" s="1"/>
  <c r="L150" i="14"/>
  <c r="U150" i="14" s="1"/>
  <c r="M135" i="14"/>
  <c r="Z135" i="14" s="1"/>
  <c r="U126" i="14"/>
  <c r="L164" i="14"/>
  <c r="U164" i="14" s="1"/>
  <c r="O150" i="14"/>
  <c r="AI150" i="14" s="1"/>
  <c r="O164" i="14"/>
  <c r="AI164" i="14" s="1"/>
  <c r="AD150" i="14"/>
  <c r="AF150" i="14" s="1"/>
  <c r="M126" i="14"/>
  <c r="Y126" i="14" s="1"/>
  <c r="AD164" i="14"/>
  <c r="AG164" i="14" s="1"/>
  <c r="M164" i="14"/>
  <c r="Y164" i="14" s="1"/>
  <c r="T139" i="14"/>
  <c r="W139" i="14" s="1"/>
  <c r="O139" i="14"/>
  <c r="AJ139" i="14" s="1"/>
  <c r="O158" i="14"/>
  <c r="AJ158" i="14" s="1"/>
  <c r="O135" i="14"/>
  <c r="AI135" i="14" s="1"/>
  <c r="M139" i="14"/>
  <c r="Z139" i="14" s="1"/>
  <c r="O154" i="14"/>
  <c r="AI154" i="14" s="1"/>
  <c r="N131" i="14"/>
  <c r="AD131" i="14" s="1"/>
  <c r="T131" i="14"/>
  <c r="V131" i="14" s="1"/>
  <c r="M154" i="14"/>
  <c r="Y154" i="14" s="1"/>
  <c r="O126" i="14"/>
  <c r="AJ126" i="14" s="1"/>
  <c r="M150" i="14"/>
  <c r="Z150" i="14" s="1"/>
  <c r="N139" i="14"/>
  <c r="AD139" i="14" s="1"/>
  <c r="L158" i="14"/>
  <c r="U158" i="14" s="1"/>
  <c r="N126" i="14"/>
  <c r="AE126" i="14" s="1"/>
  <c r="AE154" i="14"/>
  <c r="O131" i="14"/>
  <c r="AJ131" i="14" s="1"/>
  <c r="M131" i="14"/>
  <c r="Z131" i="14" s="1"/>
  <c r="O147" i="14"/>
  <c r="AI147" i="14" s="1"/>
  <c r="M147" i="14"/>
  <c r="Y147" i="14" s="1"/>
  <c r="L154" i="14"/>
  <c r="T154" i="14" s="1"/>
  <c r="L162" i="14"/>
  <c r="U162" i="14" s="1"/>
  <c r="W128" i="15"/>
  <c r="X128" i="15"/>
  <c r="V128" i="15"/>
  <c r="W92" i="15"/>
  <c r="X92" i="15"/>
  <c r="V92" i="15"/>
  <c r="AK160" i="15"/>
  <c r="AM160" i="15"/>
  <c r="AL160" i="15"/>
  <c r="AF92" i="15"/>
  <c r="AG92" i="15"/>
  <c r="AH92" i="15"/>
  <c r="AK108" i="15"/>
  <c r="AL108" i="15"/>
  <c r="AM108" i="15"/>
  <c r="AH128" i="15"/>
  <c r="AF128" i="15"/>
  <c r="AG128" i="15"/>
  <c r="AB160" i="15"/>
  <c r="AA160" i="15"/>
  <c r="AC160" i="15"/>
  <c r="AM128" i="15"/>
  <c r="AK128" i="15"/>
  <c r="AL128" i="15"/>
  <c r="AG160" i="15"/>
  <c r="AF160" i="15"/>
  <c r="AH160" i="15"/>
  <c r="AH108" i="15"/>
  <c r="AF108" i="15"/>
  <c r="AG108" i="15"/>
  <c r="AC108" i="15"/>
  <c r="AA108" i="15"/>
  <c r="AB108" i="15"/>
  <c r="AB92" i="15"/>
  <c r="AA92" i="15"/>
  <c r="AC92" i="15"/>
  <c r="W160" i="15"/>
  <c r="X160" i="15"/>
  <c r="V160" i="15"/>
  <c r="AC128" i="15"/>
  <c r="AB128" i="15"/>
  <c r="AA128" i="15"/>
  <c r="W108" i="15"/>
  <c r="X108" i="15"/>
  <c r="V108" i="15"/>
  <c r="AM92" i="15"/>
  <c r="AK92" i="15"/>
  <c r="AL92" i="15"/>
  <c r="M142" i="14"/>
  <c r="O142" i="14"/>
  <c r="N142" i="14"/>
  <c r="L142" i="14"/>
  <c r="W143" i="14"/>
  <c r="V143" i="14"/>
  <c r="X143" i="14"/>
  <c r="M137" i="14"/>
  <c r="L137" i="14"/>
  <c r="O137" i="14"/>
  <c r="N137" i="14"/>
  <c r="AI143" i="14"/>
  <c r="AJ143" i="14"/>
  <c r="U160" i="14"/>
  <c r="T160" i="14"/>
  <c r="M133" i="14"/>
  <c r="L133" i="14"/>
  <c r="O133" i="14"/>
  <c r="N133" i="14"/>
  <c r="M145" i="14"/>
  <c r="L145" i="14"/>
  <c r="O145" i="14"/>
  <c r="N145" i="14"/>
  <c r="AH154" i="14"/>
  <c r="AG154" i="14"/>
  <c r="AF154" i="14"/>
  <c r="M134" i="14"/>
  <c r="O134" i="14"/>
  <c r="L134" i="14"/>
  <c r="N134" i="14"/>
  <c r="M127" i="14"/>
  <c r="N127" i="14"/>
  <c r="L127" i="14"/>
  <c r="O127" i="14"/>
  <c r="AI160" i="14"/>
  <c r="AJ160" i="14"/>
  <c r="Z143" i="14"/>
  <c r="Y143" i="14"/>
  <c r="M128" i="14"/>
  <c r="L128" i="14"/>
  <c r="N128" i="14"/>
  <c r="O128" i="14"/>
  <c r="M125" i="14"/>
  <c r="L125" i="14"/>
  <c r="N125" i="14"/>
  <c r="O125" i="14"/>
  <c r="M130" i="14"/>
  <c r="O130" i="14"/>
  <c r="N130" i="14"/>
  <c r="L130" i="14"/>
  <c r="M146" i="14"/>
  <c r="O146" i="14"/>
  <c r="L146" i="14"/>
  <c r="N146" i="14"/>
  <c r="W126" i="14"/>
  <c r="V126" i="14"/>
  <c r="X126" i="14"/>
  <c r="M136" i="14"/>
  <c r="L136" i="14"/>
  <c r="N136" i="14"/>
  <c r="O136" i="14"/>
  <c r="M144" i="14"/>
  <c r="L144" i="14"/>
  <c r="N144" i="14"/>
  <c r="O144" i="14"/>
  <c r="L151" i="14"/>
  <c r="M151" i="14"/>
  <c r="N151" i="14"/>
  <c r="O151" i="14"/>
  <c r="L155" i="14"/>
  <c r="M155" i="14"/>
  <c r="N155" i="14"/>
  <c r="O155" i="14"/>
  <c r="L159" i="14"/>
  <c r="M159" i="14"/>
  <c r="O159" i="14"/>
  <c r="N159" i="14"/>
  <c r="L163" i="14"/>
  <c r="M163" i="14"/>
  <c r="N163" i="14"/>
  <c r="O163" i="14"/>
  <c r="AH160" i="14"/>
  <c r="AG160" i="14"/>
  <c r="AF160" i="14"/>
  <c r="AE143" i="14"/>
  <c r="AD143" i="14"/>
  <c r="M138" i="14"/>
  <c r="O138" i="14"/>
  <c r="L138" i="14"/>
  <c r="N138" i="14"/>
  <c r="M132" i="14"/>
  <c r="L132" i="14"/>
  <c r="N132" i="14"/>
  <c r="O132" i="14"/>
  <c r="M140" i="14"/>
  <c r="L140" i="14"/>
  <c r="N140" i="14"/>
  <c r="O140" i="14"/>
  <c r="M148" i="14"/>
  <c r="L148" i="14"/>
  <c r="N148" i="14"/>
  <c r="O148" i="14"/>
  <c r="L153" i="14"/>
  <c r="M153" i="14"/>
  <c r="N153" i="14"/>
  <c r="O153" i="14"/>
  <c r="L157" i="14"/>
  <c r="M157" i="14"/>
  <c r="N157" i="14"/>
  <c r="O157" i="14"/>
  <c r="L161" i="14"/>
  <c r="M161" i="14"/>
  <c r="O161" i="14"/>
  <c r="N161" i="14"/>
  <c r="M129" i="14"/>
  <c r="L129" i="14"/>
  <c r="O129" i="14"/>
  <c r="N129" i="14"/>
  <c r="M141" i="14"/>
  <c r="L141" i="14"/>
  <c r="O141" i="14"/>
  <c r="N141" i="14"/>
  <c r="M149" i="14"/>
  <c r="L149" i="14"/>
  <c r="O149" i="14"/>
  <c r="N149" i="14"/>
  <c r="Z160" i="14"/>
  <c r="Y160" i="14"/>
  <c r="AH156" i="14"/>
  <c r="AG156" i="14"/>
  <c r="AF156" i="14"/>
  <c r="M4" i="4" l="1"/>
  <c r="O4" i="4"/>
  <c r="AI4" i="4" s="1"/>
  <c r="AK4" i="4" s="1"/>
  <c r="N4" i="4"/>
  <c r="O9" i="4"/>
  <c r="AJ9" i="4" s="1"/>
  <c r="M9" i="4"/>
  <c r="N9" i="4"/>
  <c r="AI19" i="4"/>
  <c r="AK19" i="4" s="1"/>
  <c r="Z19" i="4"/>
  <c r="L5" i="4"/>
  <c r="AD23" i="4"/>
  <c r="AH23" i="4" s="1"/>
  <c r="M5" i="4"/>
  <c r="AJ5" i="4"/>
  <c r="N5" i="4"/>
  <c r="AI10" i="4"/>
  <c r="AL10" i="4" s="1"/>
  <c r="M12" i="4"/>
  <c r="AB17" i="4"/>
  <c r="AC17" i="4"/>
  <c r="AA17" i="4"/>
  <c r="AL17" i="4"/>
  <c r="AK17" i="4"/>
  <c r="AM17" i="4"/>
  <c r="M15" i="4"/>
  <c r="Z15" i="4" s="1"/>
  <c r="L6" i="4"/>
  <c r="T6" i="4" s="1"/>
  <c r="W6" i="4" s="1"/>
  <c r="Z23" i="4"/>
  <c r="N12" i="4"/>
  <c r="AE12" i="4" s="1"/>
  <c r="N15" i="4"/>
  <c r="AF17" i="4"/>
  <c r="AG17" i="4"/>
  <c r="AH17" i="4"/>
  <c r="N10" i="4"/>
  <c r="L12" i="4"/>
  <c r="L15" i="4"/>
  <c r="U15" i="4" s="1"/>
  <c r="N8" i="4"/>
  <c r="O21" i="4"/>
  <c r="N21" i="4"/>
  <c r="M21" i="4"/>
  <c r="L21" i="4"/>
  <c r="U17" i="4" s="1"/>
  <c r="AJ15" i="4"/>
  <c r="AI15" i="4"/>
  <c r="O6" i="4"/>
  <c r="AJ6" i="4" s="1"/>
  <c r="M10" i="4"/>
  <c r="Z10" i="4" s="1"/>
  <c r="L10" i="4"/>
  <c r="U10" i="4" s="1"/>
  <c r="AJ12" i="4"/>
  <c r="AI12" i="4"/>
  <c r="AD11" i="4"/>
  <c r="AE11" i="4"/>
  <c r="Y11" i="4"/>
  <c r="Z11" i="4"/>
  <c r="AJ11" i="4"/>
  <c r="AI11" i="4"/>
  <c r="L8" i="4"/>
  <c r="O8" i="4"/>
  <c r="O7" i="4"/>
  <c r="AI7" i="4" s="1"/>
  <c r="AL7" i="4" s="1"/>
  <c r="M7" i="4"/>
  <c r="L7" i="4"/>
  <c r="Y6" i="4"/>
  <c r="AC6" i="4" s="1"/>
  <c r="N6" i="4"/>
  <c r="AL23" i="4"/>
  <c r="AM23" i="4"/>
  <c r="AK23" i="4"/>
  <c r="AC23" i="4"/>
  <c r="AB23" i="4"/>
  <c r="AA23" i="4"/>
  <c r="AE19" i="4"/>
  <c r="AE20" i="4"/>
  <c r="AD20" i="4"/>
  <c r="AJ20" i="4"/>
  <c r="AI20" i="4"/>
  <c r="Z20" i="4"/>
  <c r="Y20" i="4"/>
  <c r="O14" i="4"/>
  <c r="AJ14" i="4" s="1"/>
  <c r="L14" i="4"/>
  <c r="N14" i="4"/>
  <c r="AF19" i="4"/>
  <c r="AH19" i="4"/>
  <c r="AG19" i="4"/>
  <c r="AC19" i="4"/>
  <c r="AA19" i="4"/>
  <c r="AB19" i="4"/>
  <c r="Z18" i="4"/>
  <c r="AE18" i="4"/>
  <c r="L13" i="4"/>
  <c r="M13" i="4"/>
  <c r="N13" i="4"/>
  <c r="O13" i="4"/>
  <c r="M16" i="4"/>
  <c r="L16" i="4"/>
  <c r="N16" i="4"/>
  <c r="O16" i="4"/>
  <c r="AH18" i="4"/>
  <c r="AF18" i="4"/>
  <c r="AG18" i="4"/>
  <c r="AK18" i="4"/>
  <c r="AM18" i="4"/>
  <c r="AL18" i="4"/>
  <c r="AA18" i="4"/>
  <c r="AB18" i="4"/>
  <c r="AC18" i="4"/>
  <c r="Y22" i="4"/>
  <c r="Z22" i="4"/>
  <c r="AE22" i="4"/>
  <c r="AD22" i="4"/>
  <c r="AI22" i="4"/>
  <c r="AJ22" i="4"/>
  <c r="U22" i="4"/>
  <c r="AJ4" i="4"/>
  <c r="AK5" i="4"/>
  <c r="AL5" i="4"/>
  <c r="AM5" i="4"/>
  <c r="AG152" i="14"/>
  <c r="AH152" i="14"/>
  <c r="U152" i="14"/>
  <c r="AI152" i="14"/>
  <c r="AM152" i="14" s="1"/>
  <c r="Z152" i="14"/>
  <c r="W135" i="14"/>
  <c r="AJ156" i="14"/>
  <c r="W147" i="14"/>
  <c r="AE135" i="14"/>
  <c r="Y156" i="14"/>
  <c r="AC156" i="14" s="1"/>
  <c r="AG158" i="14"/>
  <c r="AH158" i="14"/>
  <c r="Y158" i="14"/>
  <c r="AC158" i="14" s="1"/>
  <c r="AF162" i="14"/>
  <c r="AG162" i="14"/>
  <c r="T156" i="14"/>
  <c r="V156" i="14" s="1"/>
  <c r="V147" i="14"/>
  <c r="AI162" i="14"/>
  <c r="AL162" i="14" s="1"/>
  <c r="Y150" i="14"/>
  <c r="AC150" i="14" s="1"/>
  <c r="T150" i="14"/>
  <c r="W150" i="14" s="1"/>
  <c r="Y162" i="14"/>
  <c r="AA162" i="14" s="1"/>
  <c r="AD147" i="14"/>
  <c r="AH147" i="14" s="1"/>
  <c r="AI158" i="14"/>
  <c r="AM158" i="14" s="1"/>
  <c r="AF164" i="14"/>
  <c r="Y135" i="14"/>
  <c r="AA135" i="14" s="1"/>
  <c r="Z164" i="14"/>
  <c r="S85" i="15"/>
  <c r="P85" i="15" s="1"/>
  <c r="S86" i="15"/>
  <c r="P86" i="15" s="1"/>
  <c r="S88" i="15"/>
  <c r="P88" i="15" s="1"/>
  <c r="S87" i="15"/>
  <c r="P87" i="15" s="1"/>
  <c r="S84" i="15"/>
  <c r="P84" i="15" s="1"/>
  <c r="Z154" i="14"/>
  <c r="T164" i="14"/>
  <c r="V164" i="14" s="1"/>
  <c r="T158" i="14"/>
  <c r="V158" i="14" s="1"/>
  <c r="AJ147" i="14"/>
  <c r="AI139" i="14"/>
  <c r="AL139" i="14" s="1"/>
  <c r="AJ154" i="14"/>
  <c r="X135" i="14"/>
  <c r="Z126" i="14"/>
  <c r="Y131" i="14"/>
  <c r="AA131" i="14" s="1"/>
  <c r="AI126" i="14"/>
  <c r="AK126" i="14" s="1"/>
  <c r="AG150" i="14"/>
  <c r="X139" i="14"/>
  <c r="AH150" i="14"/>
  <c r="Y139" i="14"/>
  <c r="AA139" i="14" s="1"/>
  <c r="T162" i="14"/>
  <c r="V162" i="14" s="1"/>
  <c r="AE139" i="14"/>
  <c r="AJ164" i="14"/>
  <c r="V139" i="14"/>
  <c r="AD126" i="14"/>
  <c r="AF126" i="14" s="1"/>
  <c r="Z147" i="14"/>
  <c r="AJ150" i="14"/>
  <c r="AH164" i="14"/>
  <c r="AJ135" i="14"/>
  <c r="AI131" i="14"/>
  <c r="AK131" i="14" s="1"/>
  <c r="W131" i="14"/>
  <c r="U154" i="14"/>
  <c r="AE131" i="14"/>
  <c r="X131" i="14"/>
  <c r="S87" i="14"/>
  <c r="P87" i="14" s="1"/>
  <c r="S89" i="14"/>
  <c r="P89" i="14" s="1"/>
  <c r="S123" i="14"/>
  <c r="P123" i="14" s="1"/>
  <c r="S119" i="14"/>
  <c r="P119" i="14" s="1"/>
  <c r="S115" i="14"/>
  <c r="P115" i="14" s="1"/>
  <c r="S111" i="14"/>
  <c r="P111" i="14" s="1"/>
  <c r="S106" i="14"/>
  <c r="P106" i="14" s="1"/>
  <c r="S103" i="14"/>
  <c r="P103" i="14" s="1"/>
  <c r="S98" i="14"/>
  <c r="P98" i="14" s="1"/>
  <c r="S113" i="14"/>
  <c r="P113" i="14" s="1"/>
  <c r="S105" i="14"/>
  <c r="P105" i="14" s="1"/>
  <c r="S101" i="14"/>
  <c r="P101" i="14" s="1"/>
  <c r="S86" i="14"/>
  <c r="P86" i="14" s="1"/>
  <c r="S83" i="14"/>
  <c r="P83" i="14" s="1"/>
  <c r="S91" i="14"/>
  <c r="P91" i="14" s="1"/>
  <c r="S94" i="14"/>
  <c r="P94" i="14" s="1"/>
  <c r="S93" i="14"/>
  <c r="P93" i="14" s="1"/>
  <c r="S90" i="14"/>
  <c r="P90" i="14" s="1"/>
  <c r="S122" i="14"/>
  <c r="P122" i="14" s="1"/>
  <c r="S118" i="14"/>
  <c r="P118" i="14" s="1"/>
  <c r="S114" i="14"/>
  <c r="P114" i="14" s="1"/>
  <c r="S110" i="14"/>
  <c r="P110" i="14" s="1"/>
  <c r="S104" i="14"/>
  <c r="P104" i="14" s="1"/>
  <c r="S100" i="14"/>
  <c r="P100" i="14" s="1"/>
  <c r="S121" i="14"/>
  <c r="P121" i="14" s="1"/>
  <c r="S117" i="14"/>
  <c r="P117" i="14" s="1"/>
  <c r="S109" i="14"/>
  <c r="P109" i="14" s="1"/>
  <c r="S102" i="14"/>
  <c r="P102" i="14" s="1"/>
  <c r="S97" i="14"/>
  <c r="P97" i="14" s="1"/>
  <c r="S85" i="14"/>
  <c r="P85" i="14" s="1"/>
  <c r="S99" i="14"/>
  <c r="P99" i="14" s="1"/>
  <c r="S124" i="14"/>
  <c r="P124" i="14" s="1"/>
  <c r="S120" i="14"/>
  <c r="P120" i="14" s="1"/>
  <c r="S116" i="14"/>
  <c r="P116" i="14" s="1"/>
  <c r="S112" i="14"/>
  <c r="P112" i="14" s="1"/>
  <c r="S108" i="14"/>
  <c r="P108" i="14" s="1"/>
  <c r="S95" i="14"/>
  <c r="P95" i="14" s="1"/>
  <c r="S96" i="14"/>
  <c r="P96" i="14" s="1"/>
  <c r="S92" i="14"/>
  <c r="P92" i="14" s="1"/>
  <c r="S88" i="14"/>
  <c r="P88" i="14" s="1"/>
  <c r="S107" i="14"/>
  <c r="P107" i="14" s="1"/>
  <c r="S84" i="14"/>
  <c r="P84" i="14" s="1"/>
  <c r="S82" i="14"/>
  <c r="P82" i="14" s="1"/>
  <c r="S82" i="15"/>
  <c r="P82" i="15" s="1"/>
  <c r="S79" i="15"/>
  <c r="P79" i="15" s="1"/>
  <c r="S80" i="15"/>
  <c r="P80" i="15" s="1"/>
  <c r="S81" i="15"/>
  <c r="P81" i="15" s="1"/>
  <c r="S79" i="14"/>
  <c r="P79" i="14" s="1"/>
  <c r="S80" i="14"/>
  <c r="P80" i="14" s="1"/>
  <c r="S81" i="14"/>
  <c r="P81" i="14" s="1"/>
  <c r="S78" i="15"/>
  <c r="P78" i="15" s="1"/>
  <c r="S78" i="14"/>
  <c r="P78" i="14" s="1"/>
  <c r="S77" i="15"/>
  <c r="P77" i="15" s="1"/>
  <c r="S77" i="14"/>
  <c r="P77" i="14" s="1"/>
  <c r="S75" i="15"/>
  <c r="P75" i="15" s="1"/>
  <c r="S76" i="15"/>
  <c r="P76" i="15" s="1"/>
  <c r="S76" i="14"/>
  <c r="P76" i="14" s="1"/>
  <c r="S75" i="14"/>
  <c r="P75" i="14" s="1"/>
  <c r="S73" i="15"/>
  <c r="P73" i="15" s="1"/>
  <c r="S74" i="15"/>
  <c r="P74" i="15" s="1"/>
  <c r="S74" i="14"/>
  <c r="P74" i="14" s="1"/>
  <c r="S73" i="14"/>
  <c r="P73" i="14" s="1"/>
  <c r="S71" i="14"/>
  <c r="P71" i="14" s="1"/>
  <c r="S72" i="14"/>
  <c r="P72" i="14" s="1"/>
  <c r="S71" i="15"/>
  <c r="P71" i="15" s="1"/>
  <c r="S72" i="15"/>
  <c r="P72" i="15" s="1"/>
  <c r="S70" i="15"/>
  <c r="P70" i="15" s="1"/>
  <c r="S70" i="14"/>
  <c r="P70" i="14" s="1"/>
  <c r="S69" i="15"/>
  <c r="P69" i="15" s="1"/>
  <c r="S69" i="14"/>
  <c r="P69" i="14" s="1"/>
  <c r="S68" i="15"/>
  <c r="P68" i="15" s="1"/>
  <c r="S67" i="15"/>
  <c r="P67" i="15" s="1"/>
  <c r="S68" i="14"/>
  <c r="P68" i="14" s="1"/>
  <c r="S65" i="15"/>
  <c r="P65" i="15" s="1"/>
  <c r="S66" i="15"/>
  <c r="P66" i="15" s="1"/>
  <c r="S66" i="14"/>
  <c r="P66" i="14" s="1"/>
  <c r="S67" i="14"/>
  <c r="P67" i="14" s="1"/>
  <c r="S64" i="15"/>
  <c r="P64" i="15" s="1"/>
  <c r="S65" i="14"/>
  <c r="P65" i="14" s="1"/>
  <c r="S64" i="14"/>
  <c r="P64" i="14" s="1"/>
  <c r="S63" i="15"/>
  <c r="P63" i="15" s="1"/>
  <c r="S63" i="14"/>
  <c r="P63" i="14" s="1"/>
  <c r="S62" i="15"/>
  <c r="P62" i="15" s="1"/>
  <c r="S62" i="14"/>
  <c r="P62" i="14" s="1"/>
  <c r="S61" i="15"/>
  <c r="P61" i="15" s="1"/>
  <c r="S61" i="14"/>
  <c r="P61" i="14" s="1"/>
  <c r="S59" i="15"/>
  <c r="P59" i="15" s="1"/>
  <c r="S60" i="15"/>
  <c r="P60" i="15" s="1"/>
  <c r="S60" i="14"/>
  <c r="P60" i="14" s="1"/>
  <c r="S59" i="14"/>
  <c r="P59" i="14" s="1"/>
  <c r="S58" i="15"/>
  <c r="P58" i="15" s="1"/>
  <c r="S58" i="14"/>
  <c r="P58" i="14" s="1"/>
  <c r="S57" i="15"/>
  <c r="P57" i="15" s="1"/>
  <c r="S57" i="14"/>
  <c r="P57" i="14" s="1"/>
  <c r="S55" i="15"/>
  <c r="P55" i="15" s="1"/>
  <c r="S56" i="15"/>
  <c r="P56" i="15" s="1"/>
  <c r="S54" i="15"/>
  <c r="P54" i="15" s="1"/>
  <c r="S56" i="14"/>
  <c r="P56" i="14" s="1"/>
  <c r="S55" i="14"/>
  <c r="P55" i="14" s="1"/>
  <c r="S54" i="14"/>
  <c r="P54" i="14" s="1"/>
  <c r="S51" i="15"/>
  <c r="P51" i="15" s="1"/>
  <c r="S43" i="15"/>
  <c r="P43" i="15" s="1"/>
  <c r="S45" i="15"/>
  <c r="P45" i="15" s="1"/>
  <c r="S46" i="15"/>
  <c r="P46" i="15" s="1"/>
  <c r="S52" i="15"/>
  <c r="P52" i="15" s="1"/>
  <c r="S47" i="15"/>
  <c r="P47" i="15" s="1"/>
  <c r="S53" i="15"/>
  <c r="P53" i="15" s="1"/>
  <c r="S48" i="15"/>
  <c r="P48" i="15" s="1"/>
  <c r="S49" i="15"/>
  <c r="P49" i="15" s="1"/>
  <c r="S44" i="15"/>
  <c r="P44" i="15" s="1"/>
  <c r="S50" i="15"/>
  <c r="P50" i="15" s="1"/>
  <c r="S38" i="15"/>
  <c r="P38" i="15" s="1"/>
  <c r="S33" i="15"/>
  <c r="P33" i="15" s="1"/>
  <c r="S22" i="15"/>
  <c r="P22" i="15" s="1"/>
  <c r="S19" i="15"/>
  <c r="P19" i="15" s="1"/>
  <c r="S26" i="15"/>
  <c r="P26" i="15" s="1"/>
  <c r="S30" i="15"/>
  <c r="P30" i="15" s="1"/>
  <c r="S16" i="15"/>
  <c r="P16" i="15" s="1"/>
  <c r="S32" i="15"/>
  <c r="P32" i="15" s="1"/>
  <c r="S23" i="15"/>
  <c r="P23" i="15" s="1"/>
  <c r="S34" i="15"/>
  <c r="P34" i="15" s="1"/>
  <c r="S40" i="15"/>
  <c r="P40" i="15" s="1"/>
  <c r="S14" i="15"/>
  <c r="P14" i="15" s="1"/>
  <c r="S24" i="15"/>
  <c r="P24" i="15" s="1"/>
  <c r="S37" i="15"/>
  <c r="P37" i="15" s="1"/>
  <c r="S17" i="15"/>
  <c r="P17" i="15" s="1"/>
  <c r="S10" i="15"/>
  <c r="P10" i="15" s="1"/>
  <c r="S12" i="15"/>
  <c r="P12" i="15" s="1"/>
  <c r="S28" i="15"/>
  <c r="P28" i="15" s="1"/>
  <c r="S41" i="15"/>
  <c r="P41" i="15" s="1"/>
  <c r="S9" i="15"/>
  <c r="P9" i="15" s="1"/>
  <c r="S20" i="15"/>
  <c r="P20" i="15" s="1"/>
  <c r="S25" i="15"/>
  <c r="P25" i="15" s="1"/>
  <c r="S40" i="14"/>
  <c r="P40" i="14" s="1"/>
  <c r="S16" i="14"/>
  <c r="P16" i="14" s="1"/>
  <c r="S32" i="14"/>
  <c r="P32" i="14" s="1"/>
  <c r="S8" i="14"/>
  <c r="P8" i="14" s="1"/>
  <c r="S20" i="14"/>
  <c r="P20" i="14" s="1"/>
  <c r="S9" i="14"/>
  <c r="P9" i="14" s="1"/>
  <c r="S17" i="14"/>
  <c r="P17" i="14" s="1"/>
  <c r="S35" i="14"/>
  <c r="P35" i="14" s="1"/>
  <c r="S38" i="14"/>
  <c r="P38" i="14" s="1"/>
  <c r="S34" i="14"/>
  <c r="P34" i="14" s="1"/>
  <c r="S18" i="14"/>
  <c r="P18" i="14" s="1"/>
  <c r="S14" i="14"/>
  <c r="P14" i="14" s="1"/>
  <c r="S10" i="14"/>
  <c r="P10" i="14" s="1"/>
  <c r="S13" i="14"/>
  <c r="P13" i="14" s="1"/>
  <c r="S53" i="14"/>
  <c r="P53" i="14" s="1"/>
  <c r="S45" i="14"/>
  <c r="P45" i="14" s="1"/>
  <c r="S51" i="14"/>
  <c r="P51" i="14" s="1"/>
  <c r="S43" i="14"/>
  <c r="P43" i="14" s="1"/>
  <c r="S49" i="14"/>
  <c r="P49" i="14" s="1"/>
  <c r="S44" i="14"/>
  <c r="P44" i="14" s="1"/>
  <c r="S47" i="14"/>
  <c r="P47" i="14" s="1"/>
  <c r="S46" i="14"/>
  <c r="P46" i="14" s="1"/>
  <c r="S52" i="14"/>
  <c r="P52" i="14" s="1"/>
  <c r="S50" i="14"/>
  <c r="P50" i="14" s="1"/>
  <c r="S48" i="14"/>
  <c r="P48" i="14" s="1"/>
  <c r="S29" i="14"/>
  <c r="P29" i="14" s="1"/>
  <c r="S19" i="14"/>
  <c r="P19" i="14" s="1"/>
  <c r="S15" i="14"/>
  <c r="P15" i="14" s="1"/>
  <c r="S11" i="14"/>
  <c r="P11" i="14" s="1"/>
  <c r="S7" i="14"/>
  <c r="P7" i="14" s="1"/>
  <c r="S12" i="14"/>
  <c r="P12" i="14" s="1"/>
  <c r="Y149" i="14"/>
  <c r="Z149" i="14"/>
  <c r="Y129" i="14"/>
  <c r="Z129" i="14"/>
  <c r="AD157" i="14"/>
  <c r="AE157" i="14"/>
  <c r="AE148" i="14"/>
  <c r="AD148" i="14"/>
  <c r="AE132" i="14"/>
  <c r="AD132" i="14"/>
  <c r="AE138" i="14"/>
  <c r="AD138" i="14"/>
  <c r="AA147" i="14"/>
  <c r="AB147" i="14"/>
  <c r="AC147" i="14"/>
  <c r="AI159" i="14"/>
  <c r="AJ159" i="14"/>
  <c r="AD151" i="14"/>
  <c r="AE151" i="14"/>
  <c r="AE136" i="14"/>
  <c r="AD136" i="14"/>
  <c r="AI130" i="14"/>
  <c r="AJ130" i="14"/>
  <c r="U125" i="14"/>
  <c r="T125" i="14"/>
  <c r="AL156" i="14"/>
  <c r="AM156" i="14"/>
  <c r="AK156" i="14"/>
  <c r="AI134" i="14"/>
  <c r="AJ134" i="14"/>
  <c r="AE133" i="14"/>
  <c r="AD133" i="14"/>
  <c r="V154" i="14"/>
  <c r="W154" i="14"/>
  <c r="X154" i="14"/>
  <c r="AE137" i="14"/>
  <c r="AD137" i="14"/>
  <c r="AA160" i="14"/>
  <c r="AC160" i="14"/>
  <c r="AB160" i="14"/>
  <c r="AE129" i="14"/>
  <c r="AD129" i="14"/>
  <c r="AF135" i="14"/>
  <c r="AG135" i="14"/>
  <c r="AH135" i="14"/>
  <c r="Z157" i="14"/>
  <c r="Y157" i="14"/>
  <c r="T148" i="14"/>
  <c r="U148" i="14"/>
  <c r="T132" i="14"/>
  <c r="U132" i="14"/>
  <c r="Z163" i="14"/>
  <c r="Y163" i="14"/>
  <c r="Z155" i="14"/>
  <c r="Y155" i="14"/>
  <c r="T144" i="14"/>
  <c r="U144" i="14"/>
  <c r="Y146" i="14"/>
  <c r="Z146" i="14"/>
  <c r="Y125" i="14"/>
  <c r="Z125" i="14"/>
  <c r="Y128" i="14"/>
  <c r="Z128" i="14"/>
  <c r="AA143" i="14"/>
  <c r="AB143" i="14"/>
  <c r="AC143" i="14"/>
  <c r="AI133" i="14"/>
  <c r="AJ133" i="14"/>
  <c r="AM143" i="14"/>
  <c r="AK143" i="14"/>
  <c r="AL143" i="14"/>
  <c r="AI137" i="14"/>
  <c r="AJ137" i="14"/>
  <c r="AL150" i="14"/>
  <c r="AM150" i="14"/>
  <c r="AK150" i="14"/>
  <c r="Y142" i="14"/>
  <c r="Z142" i="14"/>
  <c r="AI149" i="14"/>
  <c r="AJ149" i="14"/>
  <c r="AI141" i="14"/>
  <c r="AJ141" i="14"/>
  <c r="AI129" i="14"/>
  <c r="AJ129" i="14"/>
  <c r="AM147" i="14"/>
  <c r="AK147" i="14"/>
  <c r="AL147" i="14"/>
  <c r="U161" i="14"/>
  <c r="T161" i="14"/>
  <c r="U157" i="14"/>
  <c r="T157" i="14"/>
  <c r="U153" i="14"/>
  <c r="T153" i="14"/>
  <c r="Y148" i="14"/>
  <c r="Z148" i="14"/>
  <c r="Y140" i="14"/>
  <c r="Z140" i="14"/>
  <c r="Y132" i="14"/>
  <c r="Z132" i="14"/>
  <c r="AI138" i="14"/>
  <c r="AJ138" i="14"/>
  <c r="AF143" i="14"/>
  <c r="AG143" i="14"/>
  <c r="AH143" i="14"/>
  <c r="U163" i="14"/>
  <c r="T163" i="14"/>
  <c r="U159" i="14"/>
  <c r="T159" i="14"/>
  <c r="U155" i="14"/>
  <c r="T155" i="14"/>
  <c r="U151" i="14"/>
  <c r="T151" i="14"/>
  <c r="Y144" i="14"/>
  <c r="Z144" i="14"/>
  <c r="Y136" i="14"/>
  <c r="Z136" i="14"/>
  <c r="AE146" i="14"/>
  <c r="AD146" i="14"/>
  <c r="T130" i="14"/>
  <c r="U130" i="14"/>
  <c r="AI125" i="14"/>
  <c r="AJ125" i="14"/>
  <c r="AI128" i="14"/>
  <c r="AJ128" i="14"/>
  <c r="AM135" i="14"/>
  <c r="AK135" i="14"/>
  <c r="AL135" i="14"/>
  <c r="AL160" i="14"/>
  <c r="AM160" i="14"/>
  <c r="AK160" i="14"/>
  <c r="AE127" i="14"/>
  <c r="AD127" i="14"/>
  <c r="AE134" i="14"/>
  <c r="AD134" i="14"/>
  <c r="AA152" i="14"/>
  <c r="AB152" i="14"/>
  <c r="AC152" i="14"/>
  <c r="T145" i="14"/>
  <c r="U145" i="14"/>
  <c r="T133" i="14"/>
  <c r="U133" i="14"/>
  <c r="V160" i="14"/>
  <c r="W160" i="14"/>
  <c r="X160" i="14"/>
  <c r="T137" i="14"/>
  <c r="U137" i="14"/>
  <c r="T142" i="14"/>
  <c r="U142" i="14"/>
  <c r="Y141" i="14"/>
  <c r="Z141" i="14"/>
  <c r="AI161" i="14"/>
  <c r="AJ161" i="14"/>
  <c r="AD153" i="14"/>
  <c r="AE153" i="14"/>
  <c r="AE140" i="14"/>
  <c r="AD140" i="14"/>
  <c r="AD163" i="14"/>
  <c r="AE163" i="14"/>
  <c r="AD155" i="14"/>
  <c r="AE155" i="14"/>
  <c r="AE144" i="14"/>
  <c r="AD144" i="14"/>
  <c r="AI146" i="14"/>
  <c r="AJ146" i="14"/>
  <c r="T128" i="14"/>
  <c r="U128" i="14"/>
  <c r="AL164" i="14"/>
  <c r="AM164" i="14"/>
  <c r="AK164" i="14"/>
  <c r="AI127" i="14"/>
  <c r="AJ127" i="14"/>
  <c r="AE145" i="14"/>
  <c r="AD145" i="14"/>
  <c r="AF131" i="14"/>
  <c r="AG131" i="14"/>
  <c r="AH131" i="14"/>
  <c r="AI142" i="14"/>
  <c r="AJ142" i="14"/>
  <c r="AE149" i="14"/>
  <c r="AD149" i="14"/>
  <c r="AE141" i="14"/>
  <c r="AD141" i="14"/>
  <c r="Z161" i="14"/>
  <c r="Y161" i="14"/>
  <c r="Z153" i="14"/>
  <c r="Y153" i="14"/>
  <c r="T140" i="14"/>
  <c r="U140" i="14"/>
  <c r="T138" i="14"/>
  <c r="U138" i="14"/>
  <c r="Z159" i="14"/>
  <c r="Y159" i="14"/>
  <c r="Z151" i="14"/>
  <c r="Y151" i="14"/>
  <c r="T136" i="14"/>
  <c r="U136" i="14"/>
  <c r="Y130" i="14"/>
  <c r="Z130" i="14"/>
  <c r="AA126" i="14"/>
  <c r="AB126" i="14"/>
  <c r="AC126" i="14"/>
  <c r="AL154" i="14"/>
  <c r="AM154" i="14"/>
  <c r="AK154" i="14"/>
  <c r="V152" i="14"/>
  <c r="W152" i="14"/>
  <c r="X152" i="14"/>
  <c r="U127" i="14"/>
  <c r="T127" i="14"/>
  <c r="Y134" i="14"/>
  <c r="Z134" i="14"/>
  <c r="AI145" i="14"/>
  <c r="AJ145" i="14"/>
  <c r="AA154" i="14"/>
  <c r="AC154" i="14"/>
  <c r="AB154" i="14"/>
  <c r="T149" i="14"/>
  <c r="U149" i="14"/>
  <c r="T141" i="14"/>
  <c r="U141" i="14"/>
  <c r="T129" i="14"/>
  <c r="U129" i="14"/>
  <c r="AD161" i="14"/>
  <c r="AE161" i="14"/>
  <c r="AI157" i="14"/>
  <c r="AJ157" i="14"/>
  <c r="AI153" i="14"/>
  <c r="AJ153" i="14"/>
  <c r="AI148" i="14"/>
  <c r="AJ148" i="14"/>
  <c r="AI140" i="14"/>
  <c r="AJ140" i="14"/>
  <c r="AI132" i="14"/>
  <c r="AJ132" i="14"/>
  <c r="Y138" i="14"/>
  <c r="Z138" i="14"/>
  <c r="AI163" i="14"/>
  <c r="AJ163" i="14"/>
  <c r="AD159" i="14"/>
  <c r="AE159" i="14"/>
  <c r="AI155" i="14"/>
  <c r="AJ155" i="14"/>
  <c r="AI151" i="14"/>
  <c r="AJ151" i="14"/>
  <c r="AI144" i="14"/>
  <c r="AJ144" i="14"/>
  <c r="AI136" i="14"/>
  <c r="AJ136" i="14"/>
  <c r="T146" i="14"/>
  <c r="U146" i="14"/>
  <c r="AE130" i="14"/>
  <c r="AD130" i="14"/>
  <c r="AE125" i="14"/>
  <c r="AD125" i="14"/>
  <c r="AE128" i="14"/>
  <c r="AD128" i="14"/>
  <c r="AF139" i="14"/>
  <c r="AG139" i="14"/>
  <c r="AH139" i="14"/>
  <c r="AA164" i="14"/>
  <c r="AB164" i="14"/>
  <c r="AC164" i="14"/>
  <c r="Z127" i="14"/>
  <c r="Y127" i="14"/>
  <c r="T134" i="14"/>
  <c r="U134" i="14"/>
  <c r="Y145" i="14"/>
  <c r="Z145" i="14"/>
  <c r="Y133" i="14"/>
  <c r="Z133" i="14"/>
  <c r="Y137" i="14"/>
  <c r="Z137" i="14"/>
  <c r="AE142" i="14"/>
  <c r="AD142" i="14"/>
  <c r="S28" i="14"/>
  <c r="P28" i="14" s="1"/>
  <c r="S22" i="14"/>
  <c r="P22" i="14" s="1"/>
  <c r="S41" i="14"/>
  <c r="P41" i="14" s="1"/>
  <c r="S165" i="14"/>
  <c r="P165" i="14" s="1"/>
  <c r="S6" i="15"/>
  <c r="P6" i="15" s="1"/>
  <c r="S6" i="14"/>
  <c r="P6" i="14" s="1"/>
  <c r="S5" i="15"/>
  <c r="P5" i="15" s="1"/>
  <c r="M165" i="14"/>
  <c r="Z165" i="14" s="1"/>
  <c r="L165" i="14"/>
  <c r="T165" i="14" s="1"/>
  <c r="X165" i="14" s="1"/>
  <c r="S21" i="14"/>
  <c r="P21" i="14" s="1"/>
  <c r="S27" i="14"/>
  <c r="P27" i="14" s="1"/>
  <c r="S30" i="14"/>
  <c r="P30" i="14" s="1"/>
  <c r="S24" i="14"/>
  <c r="P24" i="14" s="1"/>
  <c r="S25" i="14"/>
  <c r="P25" i="14" s="1"/>
  <c r="S23" i="14"/>
  <c r="P23" i="14" s="1"/>
  <c r="S37" i="14"/>
  <c r="P37" i="14" s="1"/>
  <c r="S33" i="14"/>
  <c r="P33" i="14" s="1"/>
  <c r="S5" i="14"/>
  <c r="P5" i="14" s="1"/>
  <c r="S4" i="14"/>
  <c r="P4" i="14" s="1"/>
  <c r="O165" i="14"/>
  <c r="N165" i="14"/>
  <c r="AE165" i="14" s="1"/>
  <c r="Q4" i="14"/>
  <c r="Q5" i="14" s="1"/>
  <c r="S8" i="15"/>
  <c r="P8" i="15" s="1"/>
  <c r="S26" i="14"/>
  <c r="P26" i="14" s="1"/>
  <c r="S11" i="15"/>
  <c r="P11" i="15" s="1"/>
  <c r="S13" i="15"/>
  <c r="P13" i="15" s="1"/>
  <c r="S15" i="15"/>
  <c r="P15" i="15" s="1"/>
  <c r="S36" i="15"/>
  <c r="P36" i="15" s="1"/>
  <c r="S42" i="15"/>
  <c r="P42" i="15" s="1"/>
  <c r="S7" i="15"/>
  <c r="P7" i="15" s="1"/>
  <c r="S4" i="15"/>
  <c r="P4" i="15" s="1"/>
  <c r="S39" i="14"/>
  <c r="P39" i="14" s="1"/>
  <c r="S36" i="14"/>
  <c r="P36" i="14" s="1"/>
  <c r="Q4" i="15"/>
  <c r="Q5" i="15" s="1"/>
  <c r="S21" i="15"/>
  <c r="P21" i="15" s="1"/>
  <c r="S27" i="15"/>
  <c r="P27" i="15" s="1"/>
  <c r="S29" i="15"/>
  <c r="P29" i="15" s="1"/>
  <c r="S31" i="15"/>
  <c r="P31" i="15" s="1"/>
  <c r="S35" i="15"/>
  <c r="P35" i="15" s="1"/>
  <c r="S39" i="15"/>
  <c r="P39" i="15" s="1"/>
  <c r="S18" i="15"/>
  <c r="P18" i="15" s="1"/>
  <c r="S42" i="14"/>
  <c r="P42" i="14" s="1"/>
  <c r="S31" i="14"/>
  <c r="P31" i="14" s="1"/>
  <c r="G30" i="5" l="1"/>
  <c r="G28" i="5"/>
  <c r="AE4" i="4"/>
  <c r="Z9" i="4"/>
  <c r="K22" i="15"/>
  <c r="U8" i="4"/>
  <c r="AE9" i="4"/>
  <c r="AM4" i="4"/>
  <c r="AL4" i="4"/>
  <c r="Z4" i="4"/>
  <c r="AI9" i="4"/>
  <c r="AL9" i="4" s="1"/>
  <c r="U5" i="4"/>
  <c r="AL19" i="4"/>
  <c r="AE7" i="4"/>
  <c r="Z8" i="4"/>
  <c r="Z5" i="4"/>
  <c r="AM19" i="4"/>
  <c r="U6" i="4"/>
  <c r="X6" i="4"/>
  <c r="V6" i="4"/>
  <c r="AM7" i="4"/>
  <c r="U12" i="4"/>
  <c r="AF23" i="4"/>
  <c r="AG23" i="4"/>
  <c r="U20" i="4"/>
  <c r="U7" i="4"/>
  <c r="AJ7" i="4"/>
  <c r="AD12" i="4"/>
  <c r="AH12" i="4" s="1"/>
  <c r="AI6" i="4"/>
  <c r="AK6" i="4" s="1"/>
  <c r="AM10" i="4"/>
  <c r="Y15" i="4"/>
  <c r="AA15" i="4" s="1"/>
  <c r="U18" i="4"/>
  <c r="AK10" i="4"/>
  <c r="U19" i="4"/>
  <c r="AK7" i="4"/>
  <c r="Y10" i="4"/>
  <c r="AC10" i="4" s="1"/>
  <c r="T15" i="4"/>
  <c r="V15" i="4" s="1"/>
  <c r="Z7" i="4"/>
  <c r="U21" i="4"/>
  <c r="T21" i="4"/>
  <c r="Z21" i="4"/>
  <c r="AD21" i="4"/>
  <c r="AE21" i="4"/>
  <c r="AJ21" i="4"/>
  <c r="AI21" i="4"/>
  <c r="AM15" i="4"/>
  <c r="AK15" i="4"/>
  <c r="AL15" i="4"/>
  <c r="AE15" i="4"/>
  <c r="Z12" i="4"/>
  <c r="U11" i="4"/>
  <c r="AM12" i="4"/>
  <c r="AL12" i="4"/>
  <c r="AK12" i="4"/>
  <c r="AM11" i="4"/>
  <c r="AK11" i="4"/>
  <c r="AL11" i="4"/>
  <c r="AA11" i="4"/>
  <c r="AB11" i="4"/>
  <c r="AC11" i="4"/>
  <c r="AH11" i="4"/>
  <c r="AF11" i="4"/>
  <c r="AG11" i="4"/>
  <c r="AI8" i="4"/>
  <c r="AJ8" i="4"/>
  <c r="AB6" i="4"/>
  <c r="AA6" i="4"/>
  <c r="AE8" i="4"/>
  <c r="AE10" i="4"/>
  <c r="AE5" i="4"/>
  <c r="AE6" i="4"/>
  <c r="U4" i="4"/>
  <c r="R19" i="4"/>
  <c r="G42" i="6" s="1"/>
  <c r="U14" i="4"/>
  <c r="R18" i="4"/>
  <c r="G29" i="6" s="1"/>
  <c r="G39" i="6" s="1"/>
  <c r="AL20" i="4"/>
  <c r="AK20" i="4"/>
  <c r="AM20" i="4"/>
  <c r="AC20" i="4"/>
  <c r="AB20" i="4"/>
  <c r="AA20" i="4"/>
  <c r="AH20" i="4"/>
  <c r="AG20" i="4"/>
  <c r="AF20" i="4"/>
  <c r="AI14" i="4"/>
  <c r="AL14" i="4" s="1"/>
  <c r="Z14" i="4"/>
  <c r="AD14" i="4"/>
  <c r="AE14" i="4"/>
  <c r="U9" i="4"/>
  <c r="R16" i="4"/>
  <c r="G3" i="6" s="1"/>
  <c r="R17" i="4"/>
  <c r="G16" i="6" s="1"/>
  <c r="AJ13" i="4"/>
  <c r="AI13" i="4"/>
  <c r="AE13" i="4"/>
  <c r="Z13" i="4"/>
  <c r="U13" i="4"/>
  <c r="T13" i="4"/>
  <c r="AI16" i="4"/>
  <c r="AJ16" i="4"/>
  <c r="AE16" i="4"/>
  <c r="U16" i="4"/>
  <c r="Z16" i="4"/>
  <c r="AF22" i="4"/>
  <c r="AG22" i="4"/>
  <c r="AH22" i="4"/>
  <c r="AL22" i="4"/>
  <c r="AM22" i="4"/>
  <c r="AK22" i="4"/>
  <c r="AB22" i="4"/>
  <c r="AA22" i="4"/>
  <c r="AC22" i="4"/>
  <c r="Q6" i="15"/>
  <c r="Q7" i="15" s="1"/>
  <c r="AA158" i="14"/>
  <c r="E19" i="5"/>
  <c r="Q6" i="14"/>
  <c r="Q7" i="14" s="1"/>
  <c r="K23" i="14" s="1"/>
  <c r="AL152" i="14"/>
  <c r="AK152" i="14"/>
  <c r="AK162" i="14"/>
  <c r="AB156" i="14"/>
  <c r="AA156" i="14"/>
  <c r="X158" i="14"/>
  <c r="AG147" i="14"/>
  <c r="AM162" i="14"/>
  <c r="V150" i="14"/>
  <c r="AB158" i="14"/>
  <c r="AB150" i="14"/>
  <c r="X156" i="14"/>
  <c r="AL158" i="14"/>
  <c r="AA150" i="14"/>
  <c r="AB162" i="14"/>
  <c r="W156" i="14"/>
  <c r="AC162" i="14"/>
  <c r="AK158" i="14"/>
  <c r="X150" i="14"/>
  <c r="AF147" i="14"/>
  <c r="AH126" i="14"/>
  <c r="AC135" i="14"/>
  <c r="AB135" i="14"/>
  <c r="AL126" i="14"/>
  <c r="AK139" i="14"/>
  <c r="AC131" i="14"/>
  <c r="AM139" i="14"/>
  <c r="W158" i="14"/>
  <c r="X164" i="14"/>
  <c r="AB139" i="14"/>
  <c r="AB131" i="14"/>
  <c r="W164" i="14"/>
  <c r="AC139" i="14"/>
  <c r="AM126" i="14"/>
  <c r="X162" i="14"/>
  <c r="AM131" i="14"/>
  <c r="W162" i="14"/>
  <c r="AG126" i="14"/>
  <c r="AL131" i="14"/>
  <c r="W134" i="14"/>
  <c r="V134" i="14"/>
  <c r="X134" i="14"/>
  <c r="AF128" i="14"/>
  <c r="AH128" i="14"/>
  <c r="AG128" i="14"/>
  <c r="AM132" i="14"/>
  <c r="AK132" i="14"/>
  <c r="AL132" i="14"/>
  <c r="AL157" i="14"/>
  <c r="AM157" i="14"/>
  <c r="AK157" i="14"/>
  <c r="W136" i="14"/>
  <c r="X136" i="14"/>
  <c r="V136" i="14"/>
  <c r="AH153" i="14"/>
  <c r="AF153" i="14"/>
  <c r="AG153" i="14"/>
  <c r="W137" i="14"/>
  <c r="X137" i="14"/>
  <c r="V137" i="14"/>
  <c r="W133" i="14"/>
  <c r="X133" i="14"/>
  <c r="V133" i="14"/>
  <c r="AG146" i="14"/>
  <c r="AH146" i="14"/>
  <c r="AF146" i="14"/>
  <c r="V159" i="14"/>
  <c r="W159" i="14"/>
  <c r="X159" i="14"/>
  <c r="AA148" i="14"/>
  <c r="AB148" i="14"/>
  <c r="AC148" i="14"/>
  <c r="AM133" i="14"/>
  <c r="AL133" i="14"/>
  <c r="AK133" i="14"/>
  <c r="AL151" i="14"/>
  <c r="AM151" i="14"/>
  <c r="AK151" i="14"/>
  <c r="AM145" i="14"/>
  <c r="AL145" i="14"/>
  <c r="AK145" i="14"/>
  <c r="AA151" i="14"/>
  <c r="AC151" i="14"/>
  <c r="AB151" i="14"/>
  <c r="W140" i="14"/>
  <c r="X140" i="14"/>
  <c r="V140" i="14"/>
  <c r="AH145" i="14"/>
  <c r="AF145" i="14"/>
  <c r="AG145" i="14"/>
  <c r="AH163" i="14"/>
  <c r="AF163" i="14"/>
  <c r="AG163" i="14"/>
  <c r="AF140" i="14"/>
  <c r="AH140" i="14"/>
  <c r="AG140" i="14"/>
  <c r="AM125" i="14"/>
  <c r="AK125" i="14"/>
  <c r="AL125" i="14"/>
  <c r="AM138" i="14"/>
  <c r="AL138" i="14"/>
  <c r="AK138" i="14"/>
  <c r="V161" i="14"/>
  <c r="W161" i="14"/>
  <c r="X161" i="14"/>
  <c r="AM129" i="14"/>
  <c r="AL129" i="14"/>
  <c r="AK129" i="14"/>
  <c r="AA142" i="14"/>
  <c r="AB142" i="14"/>
  <c r="AC142" i="14"/>
  <c r="AA146" i="14"/>
  <c r="AB146" i="14"/>
  <c r="AC146" i="14"/>
  <c r="AA145" i="14"/>
  <c r="AC145" i="14"/>
  <c r="AB145" i="14"/>
  <c r="AA138" i="14"/>
  <c r="AB138" i="14"/>
  <c r="AC138" i="14"/>
  <c r="AM140" i="14"/>
  <c r="AK140" i="14"/>
  <c r="AL140" i="14"/>
  <c r="AL153" i="14"/>
  <c r="AM153" i="14"/>
  <c r="AK153" i="14"/>
  <c r="AH161" i="14"/>
  <c r="AG161" i="14"/>
  <c r="AF161" i="14"/>
  <c r="W129" i="14"/>
  <c r="X129" i="14"/>
  <c r="V129" i="14"/>
  <c r="W149" i="14"/>
  <c r="X149" i="14"/>
  <c r="V149" i="14"/>
  <c r="AA134" i="14"/>
  <c r="AB134" i="14"/>
  <c r="AC134" i="14"/>
  <c r="W127" i="14"/>
  <c r="V127" i="14"/>
  <c r="X127" i="14"/>
  <c r="AA153" i="14"/>
  <c r="AC153" i="14"/>
  <c r="AB153" i="14"/>
  <c r="AH149" i="14"/>
  <c r="AF149" i="14"/>
  <c r="AG149" i="14"/>
  <c r="AM127" i="14"/>
  <c r="AK127" i="14"/>
  <c r="AL127" i="14"/>
  <c r="W128" i="14"/>
  <c r="X128" i="14"/>
  <c r="V128" i="14"/>
  <c r="AL161" i="14"/>
  <c r="AM161" i="14"/>
  <c r="AK161" i="14"/>
  <c r="W142" i="14"/>
  <c r="V142" i="14"/>
  <c r="X142" i="14"/>
  <c r="W145" i="14"/>
  <c r="X145" i="14"/>
  <c r="V145" i="14"/>
  <c r="AG134" i="14"/>
  <c r="AH134" i="14"/>
  <c r="AF134" i="14"/>
  <c r="V155" i="14"/>
  <c r="W155" i="14"/>
  <c r="X155" i="14"/>
  <c r="V163" i="14"/>
  <c r="W163" i="14"/>
  <c r="X163" i="14"/>
  <c r="AA140" i="14"/>
  <c r="AB140" i="14"/>
  <c r="AC140" i="14"/>
  <c r="AA163" i="14"/>
  <c r="AC163" i="14"/>
  <c r="AB163" i="14"/>
  <c r="AH133" i="14"/>
  <c r="AG133" i="14"/>
  <c r="AF133" i="14"/>
  <c r="AM134" i="14"/>
  <c r="AL134" i="14"/>
  <c r="AK134" i="14"/>
  <c r="AM130" i="14"/>
  <c r="AL130" i="14"/>
  <c r="AK130" i="14"/>
  <c r="AF136" i="14"/>
  <c r="AH136" i="14"/>
  <c r="AG136" i="14"/>
  <c r="AH157" i="14"/>
  <c r="AF157" i="14"/>
  <c r="AG157" i="14"/>
  <c r="AA129" i="14"/>
  <c r="AC129" i="14"/>
  <c r="AB129" i="14"/>
  <c r="AA133" i="14"/>
  <c r="AC133" i="14"/>
  <c r="AB133" i="14"/>
  <c r="AA127" i="14"/>
  <c r="AB127" i="14"/>
  <c r="AC127" i="14"/>
  <c r="AG130" i="14"/>
  <c r="AH130" i="14"/>
  <c r="AF130" i="14"/>
  <c r="AM148" i="14"/>
  <c r="AK148" i="14"/>
  <c r="AL148" i="14"/>
  <c r="W141" i="14"/>
  <c r="X141" i="14"/>
  <c r="V141" i="14"/>
  <c r="AA161" i="14"/>
  <c r="AC161" i="14"/>
  <c r="AB161" i="14"/>
  <c r="AH141" i="14"/>
  <c r="AG141" i="14"/>
  <c r="AF141" i="14"/>
  <c r="AF144" i="14"/>
  <c r="AH144" i="14"/>
  <c r="AG144" i="14"/>
  <c r="V151" i="14"/>
  <c r="W151" i="14"/>
  <c r="X151" i="14"/>
  <c r="AA132" i="14"/>
  <c r="AC132" i="14"/>
  <c r="AB132" i="14"/>
  <c r="AA128" i="14"/>
  <c r="AC128" i="14"/>
  <c r="AB128" i="14"/>
  <c r="AA155" i="14"/>
  <c r="AC155" i="14"/>
  <c r="AB155" i="14"/>
  <c r="AA157" i="14"/>
  <c r="AC157" i="14"/>
  <c r="AB157" i="14"/>
  <c r="AH129" i="14"/>
  <c r="AG129" i="14"/>
  <c r="AF129" i="14"/>
  <c r="AH137" i="14"/>
  <c r="AF137" i="14"/>
  <c r="AG137" i="14"/>
  <c r="AA149" i="14"/>
  <c r="AC149" i="14"/>
  <c r="AB149" i="14"/>
  <c r="AA137" i="14"/>
  <c r="AC137" i="14"/>
  <c r="AB137" i="14"/>
  <c r="AM136" i="14"/>
  <c r="AK136" i="14"/>
  <c r="AL136" i="14"/>
  <c r="AH159" i="14"/>
  <c r="AG159" i="14"/>
  <c r="AF159" i="14"/>
  <c r="W138" i="14"/>
  <c r="V138" i="14"/>
  <c r="X138" i="14"/>
  <c r="AA136" i="14"/>
  <c r="AB136" i="14"/>
  <c r="AC136" i="14"/>
  <c r="V153" i="14"/>
  <c r="W153" i="14"/>
  <c r="X153" i="14"/>
  <c r="AL149" i="14"/>
  <c r="AM149" i="14"/>
  <c r="AK149" i="14"/>
  <c r="W132" i="14"/>
  <c r="X132" i="14"/>
  <c r="V132" i="14"/>
  <c r="AH151" i="14"/>
  <c r="AF151" i="14"/>
  <c r="AG151" i="14"/>
  <c r="AF132" i="14"/>
  <c r="AH132" i="14"/>
  <c r="AG132" i="14"/>
  <c r="AG142" i="14"/>
  <c r="AH142" i="14"/>
  <c r="AF142" i="14"/>
  <c r="AH125" i="14"/>
  <c r="AF125" i="14"/>
  <c r="AG125" i="14"/>
  <c r="W146" i="14"/>
  <c r="V146" i="14"/>
  <c r="X146" i="14"/>
  <c r="AM144" i="14"/>
  <c r="AK144" i="14"/>
  <c r="AL144" i="14"/>
  <c r="AL155" i="14"/>
  <c r="AM155" i="14"/>
  <c r="AK155" i="14"/>
  <c r="AL163" i="14"/>
  <c r="AM163" i="14"/>
  <c r="AK163" i="14"/>
  <c r="AA130" i="14"/>
  <c r="AB130" i="14"/>
  <c r="AC130" i="14"/>
  <c r="AA159" i="14"/>
  <c r="AC159" i="14"/>
  <c r="AB159" i="14"/>
  <c r="AM142" i="14"/>
  <c r="AL142" i="14"/>
  <c r="AK142" i="14"/>
  <c r="AM146" i="14"/>
  <c r="AL146" i="14"/>
  <c r="AK146" i="14"/>
  <c r="AH155" i="14"/>
  <c r="AF155" i="14"/>
  <c r="AG155" i="14"/>
  <c r="AA141" i="14"/>
  <c r="AC141" i="14"/>
  <c r="AB141" i="14"/>
  <c r="AF127" i="14"/>
  <c r="AH127" i="14"/>
  <c r="AG127" i="14"/>
  <c r="AM128" i="14"/>
  <c r="AK128" i="14"/>
  <c r="AL128" i="14"/>
  <c r="W130" i="14"/>
  <c r="V130" i="14"/>
  <c r="X130" i="14"/>
  <c r="AA144" i="14"/>
  <c r="AB144" i="14"/>
  <c r="AC144" i="14"/>
  <c r="V157" i="14"/>
  <c r="W157" i="14"/>
  <c r="X157" i="14"/>
  <c r="AM141" i="14"/>
  <c r="AL141" i="14"/>
  <c r="AK141" i="14"/>
  <c r="AM137" i="14"/>
  <c r="AL137" i="14"/>
  <c r="AK137" i="14"/>
  <c r="AA125" i="14"/>
  <c r="AC125" i="14"/>
  <c r="AB125" i="14"/>
  <c r="W144" i="14"/>
  <c r="X144" i="14"/>
  <c r="V144" i="14"/>
  <c r="W148" i="14"/>
  <c r="X148" i="14"/>
  <c r="V148" i="14"/>
  <c r="W125" i="14"/>
  <c r="X125" i="14"/>
  <c r="V125" i="14"/>
  <c r="AL159" i="14"/>
  <c r="AM159" i="14"/>
  <c r="AK159" i="14"/>
  <c r="AG138" i="14"/>
  <c r="AH138" i="14"/>
  <c r="AF138" i="14"/>
  <c r="AF148" i="14"/>
  <c r="AH148" i="14"/>
  <c r="AG148" i="14"/>
  <c r="W165" i="14"/>
  <c r="Y165" i="14"/>
  <c r="AA165" i="14" s="1"/>
  <c r="V165" i="14"/>
  <c r="U165" i="14"/>
  <c r="AJ165" i="14"/>
  <c r="AI165" i="14"/>
  <c r="AD165" i="14"/>
  <c r="E30" i="5" l="1"/>
  <c r="E28" i="5"/>
  <c r="K13" i="15"/>
  <c r="K77" i="14"/>
  <c r="K69" i="14"/>
  <c r="K67" i="14"/>
  <c r="K26" i="15"/>
  <c r="K25" i="15"/>
  <c r="K24" i="15"/>
  <c r="K21" i="15"/>
  <c r="K23" i="15"/>
  <c r="K20" i="15"/>
  <c r="K19" i="15"/>
  <c r="K17" i="15"/>
  <c r="K11" i="15"/>
  <c r="AK9" i="4"/>
  <c r="AM9" i="4"/>
  <c r="K18" i="15"/>
  <c r="K8" i="15"/>
  <c r="K16" i="15"/>
  <c r="K15" i="15"/>
  <c r="K14" i="15"/>
  <c r="K12" i="15"/>
  <c r="K10" i="15"/>
  <c r="K7" i="15"/>
  <c r="K9" i="15"/>
  <c r="K4" i="15"/>
  <c r="K68" i="14"/>
  <c r="K99" i="14"/>
  <c r="K110" i="14"/>
  <c r="K109" i="14"/>
  <c r="K108" i="14"/>
  <c r="K107" i="14"/>
  <c r="K106" i="14"/>
  <c r="K105" i="14"/>
  <c r="K103" i="14"/>
  <c r="K102" i="14"/>
  <c r="K101" i="14"/>
  <c r="K100" i="14"/>
  <c r="K98" i="14"/>
  <c r="K97" i="14"/>
  <c r="K96" i="14"/>
  <c r="K95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0" i="14"/>
  <c r="K78" i="14"/>
  <c r="K64" i="14"/>
  <c r="K75" i="14"/>
  <c r="K74" i="14"/>
  <c r="K73" i="14"/>
  <c r="K72" i="14"/>
  <c r="K71" i="14"/>
  <c r="K70" i="14"/>
  <c r="K62" i="14"/>
  <c r="K66" i="14"/>
  <c r="K65" i="14"/>
  <c r="K63" i="14"/>
  <c r="K61" i="14"/>
  <c r="K59" i="14"/>
  <c r="AB15" i="4"/>
  <c r="AG12" i="4"/>
  <c r="AM6" i="4"/>
  <c r="W15" i="4"/>
  <c r="AL6" i="4"/>
  <c r="K6" i="15"/>
  <c r="K51" i="14"/>
  <c r="AB10" i="4"/>
  <c r="AA10" i="4"/>
  <c r="AF12" i="4"/>
  <c r="K50" i="14"/>
  <c r="K47" i="14"/>
  <c r="AC15" i="4"/>
  <c r="X15" i="4"/>
  <c r="AK21" i="4"/>
  <c r="AL21" i="4"/>
  <c r="AM21" i="4"/>
  <c r="X21" i="4"/>
  <c r="W21" i="4"/>
  <c r="V21" i="4"/>
  <c r="AG21" i="4"/>
  <c r="AF21" i="4"/>
  <c r="AH21" i="4"/>
  <c r="K48" i="14"/>
  <c r="AM8" i="4"/>
  <c r="AK8" i="4"/>
  <c r="AL8" i="4"/>
  <c r="AM14" i="4"/>
  <c r="K60" i="14"/>
  <c r="D39" i="6"/>
  <c r="I39" i="6"/>
  <c r="K58" i="14"/>
  <c r="K57" i="14"/>
  <c r="K56" i="14"/>
  <c r="K55" i="14"/>
  <c r="K54" i="14"/>
  <c r="Q26" i="4"/>
  <c r="R26" i="4" s="1"/>
  <c r="K53" i="14"/>
  <c r="K52" i="14"/>
  <c r="Q13" i="4"/>
  <c r="T8" i="4" s="1"/>
  <c r="AK14" i="4"/>
  <c r="K49" i="14"/>
  <c r="G23" i="6"/>
  <c r="G26" i="6"/>
  <c r="I24" i="6"/>
  <c r="I25" i="6"/>
  <c r="D23" i="6"/>
  <c r="D26" i="6"/>
  <c r="G24" i="6"/>
  <c r="G25" i="6"/>
  <c r="I26" i="6"/>
  <c r="D24" i="6"/>
  <c r="D25" i="6"/>
  <c r="I23" i="6"/>
  <c r="AH14" i="4"/>
  <c r="AG14" i="4"/>
  <c r="AF14" i="4"/>
  <c r="K46" i="14"/>
  <c r="Q22" i="4"/>
  <c r="Y9" i="4" s="1"/>
  <c r="AA9" i="4" s="1"/>
  <c r="Q24" i="4"/>
  <c r="AD9" i="4" s="1"/>
  <c r="AF9" i="4" s="1"/>
  <c r="X13" i="4"/>
  <c r="V13" i="4"/>
  <c r="W13" i="4"/>
  <c r="AL13" i="4"/>
  <c r="AM13" i="4"/>
  <c r="AK13" i="4"/>
  <c r="Y16" i="4"/>
  <c r="AM16" i="4"/>
  <c r="AL16" i="4"/>
  <c r="AK16" i="4"/>
  <c r="T10" i="4"/>
  <c r="X10" i="4" s="1"/>
  <c r="K5" i="15"/>
  <c r="K40" i="14"/>
  <c r="N40" i="14" s="1"/>
  <c r="K45" i="14"/>
  <c r="M45" i="14" s="1"/>
  <c r="K44" i="14"/>
  <c r="K43" i="14"/>
  <c r="K42" i="14"/>
  <c r="K41" i="14"/>
  <c r="K39" i="14"/>
  <c r="K38" i="14"/>
  <c r="K36" i="14"/>
  <c r="K30" i="14"/>
  <c r="K37" i="14"/>
  <c r="K34" i="14"/>
  <c r="K35" i="14"/>
  <c r="K5" i="14"/>
  <c r="K12" i="14"/>
  <c r="K13" i="14"/>
  <c r="E29" i="5"/>
  <c r="E44" i="5"/>
  <c r="E46" i="5"/>
  <c r="E45" i="5"/>
  <c r="E47" i="5"/>
  <c r="G29" i="5"/>
  <c r="K19" i="14"/>
  <c r="K21" i="14"/>
  <c r="K14" i="14"/>
  <c r="K4" i="14"/>
  <c r="N4" i="14" s="1"/>
  <c r="K24" i="14"/>
  <c r="K25" i="14"/>
  <c r="K20" i="14"/>
  <c r="K8" i="14"/>
  <c r="K29" i="14"/>
  <c r="K7" i="14"/>
  <c r="K6" i="14"/>
  <c r="K22" i="14"/>
  <c r="K11" i="14"/>
  <c r="K27" i="14"/>
  <c r="K28" i="14"/>
  <c r="K18" i="14"/>
  <c r="K9" i="14"/>
  <c r="K10" i="14"/>
  <c r="K26" i="14"/>
  <c r="K15" i="14"/>
  <c r="K31" i="14"/>
  <c r="K16" i="14"/>
  <c r="K32" i="14"/>
  <c r="K17" i="14"/>
  <c r="K33" i="14"/>
  <c r="I64" i="5"/>
  <c r="AB165" i="14"/>
  <c r="AC165" i="14"/>
  <c r="AG165" i="14"/>
  <c r="AH165" i="14"/>
  <c r="AF165" i="14"/>
  <c r="AM165" i="14"/>
  <c r="AL165" i="14"/>
  <c r="AK165" i="14"/>
  <c r="AD4" i="4" l="1"/>
  <c r="AG4" i="4" s="1"/>
  <c r="AB9" i="4"/>
  <c r="AC9" i="4"/>
  <c r="T5" i="4"/>
  <c r="X5" i="4" s="1"/>
  <c r="T7" i="4"/>
  <c r="Y5" i="4"/>
  <c r="AA5" i="4" s="1"/>
  <c r="Y4" i="4"/>
  <c r="AD7" i="4"/>
  <c r="AG7" i="4" s="1"/>
  <c r="Y21" i="4"/>
  <c r="AB21" i="4" s="1"/>
  <c r="Y8" i="4"/>
  <c r="T12" i="4"/>
  <c r="X12" i="4" s="1"/>
  <c r="T16" i="4"/>
  <c r="T14" i="4"/>
  <c r="W14" i="4" s="1"/>
  <c r="M47" i="14"/>
  <c r="L47" i="14"/>
  <c r="N47" i="14"/>
  <c r="O47" i="14"/>
  <c r="T11" i="4"/>
  <c r="V11" i="4" s="1"/>
  <c r="T17" i="4"/>
  <c r="AD8" i="4"/>
  <c r="AF8" i="4" s="1"/>
  <c r="AD15" i="4"/>
  <c r="AD10" i="4"/>
  <c r="AF10" i="4" s="1"/>
  <c r="R22" i="4"/>
  <c r="Y12" i="4"/>
  <c r="M48" i="14"/>
  <c r="N48" i="14"/>
  <c r="L48" i="14"/>
  <c r="O48" i="14"/>
  <c r="Y7" i="4"/>
  <c r="AB7" i="4" s="1"/>
  <c r="AD6" i="4"/>
  <c r="AF6" i="4" s="1"/>
  <c r="AD5" i="4"/>
  <c r="T22" i="4"/>
  <c r="W22" i="4" s="1"/>
  <c r="T23" i="4"/>
  <c r="T4" i="4"/>
  <c r="T18" i="4"/>
  <c r="W18" i="4" s="1"/>
  <c r="T19" i="4"/>
  <c r="W19" i="4" s="1"/>
  <c r="T20" i="4"/>
  <c r="R13" i="4"/>
  <c r="T9" i="4"/>
  <c r="W9" i="4" s="1"/>
  <c r="M49" i="14"/>
  <c r="L49" i="14"/>
  <c r="O49" i="14"/>
  <c r="N49" i="14"/>
  <c r="R24" i="4"/>
  <c r="AD16" i="4"/>
  <c r="AD13" i="4"/>
  <c r="Y13" i="4"/>
  <c r="AB13" i="4" s="1"/>
  <c r="Y14" i="4"/>
  <c r="M46" i="14"/>
  <c r="N46" i="14"/>
  <c r="O46" i="14"/>
  <c r="L46" i="14"/>
  <c r="AA16" i="4"/>
  <c r="AB16" i="4"/>
  <c r="AC16" i="4"/>
  <c r="W10" i="4"/>
  <c r="V10" i="4"/>
  <c r="AH9" i="4"/>
  <c r="AG9" i="4"/>
  <c r="V8" i="4"/>
  <c r="X8" i="4"/>
  <c r="W8" i="4"/>
  <c r="O40" i="14"/>
  <c r="M40" i="14"/>
  <c r="L40" i="14"/>
  <c r="L45" i="14"/>
  <c r="N45" i="14"/>
  <c r="O45" i="14"/>
  <c r="N44" i="14"/>
  <c r="L44" i="14"/>
  <c r="O44" i="14"/>
  <c r="M44" i="14"/>
  <c r="M43" i="14"/>
  <c r="O43" i="14"/>
  <c r="N43" i="14"/>
  <c r="L43" i="14"/>
  <c r="M42" i="14"/>
  <c r="L42" i="14"/>
  <c r="O42" i="14"/>
  <c r="N42" i="14"/>
  <c r="M41" i="14"/>
  <c r="N41" i="14"/>
  <c r="O41" i="14"/>
  <c r="L41" i="14"/>
  <c r="O4" i="14"/>
  <c r="M4" i="14"/>
  <c r="L4" i="14"/>
  <c r="L83" i="15"/>
  <c r="M83" i="15"/>
  <c r="N83" i="15"/>
  <c r="O83" i="15"/>
  <c r="M79" i="15"/>
  <c r="N80" i="15"/>
  <c r="N78" i="15"/>
  <c r="L77" i="15"/>
  <c r="L64" i="15"/>
  <c r="O56" i="15"/>
  <c r="L54" i="15"/>
  <c r="L55" i="15"/>
  <c r="M43" i="15"/>
  <c r="M31" i="15"/>
  <c r="M32" i="15"/>
  <c r="O22" i="15"/>
  <c r="O10" i="15"/>
  <c r="M36" i="15"/>
  <c r="N6" i="15"/>
  <c r="M11" i="15"/>
  <c r="L4" i="15"/>
  <c r="L8" i="15"/>
  <c r="L34" i="15"/>
  <c r="M28" i="15"/>
  <c r="L21" i="15"/>
  <c r="L27" i="15"/>
  <c r="N16" i="15"/>
  <c r="N39" i="15"/>
  <c r="O39" i="15"/>
  <c r="L39" i="15"/>
  <c r="M39" i="15"/>
  <c r="O7" i="15"/>
  <c r="I30" i="5" l="1"/>
  <c r="I29" i="5"/>
  <c r="I28" i="5"/>
  <c r="W4" i="4"/>
  <c r="AF4" i="4"/>
  <c r="AH4" i="4"/>
  <c r="W5" i="4"/>
  <c r="V5" i="4"/>
  <c r="W7" i="4"/>
  <c r="V7" i="4"/>
  <c r="X7" i="4"/>
  <c r="AC5" i="4"/>
  <c r="I22" i="6" s="1"/>
  <c r="AB5" i="4"/>
  <c r="G22" i="6" s="1"/>
  <c r="AC4" i="4"/>
  <c r="AB4" i="4"/>
  <c r="AA4" i="4"/>
  <c r="AF7" i="4"/>
  <c r="AA7" i="4"/>
  <c r="AC21" i="4"/>
  <c r="AA21" i="4"/>
  <c r="AH7" i="4"/>
  <c r="AA8" i="4"/>
  <c r="AC8" i="4"/>
  <c r="AB8" i="4"/>
  <c r="V14" i="4"/>
  <c r="AH8" i="4"/>
  <c r="AG8" i="4"/>
  <c r="W12" i="4"/>
  <c r="V12" i="4"/>
  <c r="X16" i="4"/>
  <c r="V16" i="4"/>
  <c r="W16" i="4"/>
  <c r="X14" i="4"/>
  <c r="AG6" i="4"/>
  <c r="G38" i="6" s="1"/>
  <c r="X11" i="4"/>
  <c r="AH10" i="4"/>
  <c r="W11" i="4"/>
  <c r="AG10" i="4"/>
  <c r="X17" i="4"/>
  <c r="W17" i="4"/>
  <c r="G8" i="6" s="1"/>
  <c r="V17" i="4"/>
  <c r="D22" i="6"/>
  <c r="AF15" i="4"/>
  <c r="AG15" i="4"/>
  <c r="AH15" i="4"/>
  <c r="D38" i="6"/>
  <c r="AA12" i="4"/>
  <c r="AB12" i="4"/>
  <c r="AC12" i="4"/>
  <c r="AC7" i="4"/>
  <c r="X4" i="4"/>
  <c r="X22" i="4"/>
  <c r="V22" i="4"/>
  <c r="V4" i="4"/>
  <c r="D6" i="6" s="1"/>
  <c r="AH6" i="4"/>
  <c r="AG5" i="4"/>
  <c r="G35" i="6" s="1"/>
  <c r="AH5" i="4"/>
  <c r="I35" i="6" s="1"/>
  <c r="AF5" i="4"/>
  <c r="V18" i="4"/>
  <c r="V23" i="4"/>
  <c r="W23" i="4"/>
  <c r="G12" i="6" s="1"/>
  <c r="X23" i="4"/>
  <c r="X18" i="4"/>
  <c r="X19" i="4"/>
  <c r="X9" i="4"/>
  <c r="V19" i="4"/>
  <c r="D10" i="6" s="1"/>
  <c r="V9" i="4"/>
  <c r="V20" i="4"/>
  <c r="D7" i="6" s="1"/>
  <c r="W20" i="4"/>
  <c r="X20" i="4"/>
  <c r="AA13" i="4"/>
  <c r="AC13" i="4"/>
  <c r="AB14" i="4"/>
  <c r="AA14" i="4"/>
  <c r="AC14" i="4"/>
  <c r="AH13" i="4"/>
  <c r="AG13" i="4"/>
  <c r="AF13" i="4"/>
  <c r="AF16" i="4"/>
  <c r="AH16" i="4"/>
  <c r="AG16" i="4"/>
  <c r="G9" i="6"/>
  <c r="AI83" i="15"/>
  <c r="AJ83" i="15"/>
  <c r="U83" i="15"/>
  <c r="T83" i="15"/>
  <c r="Y83" i="15"/>
  <c r="Z83" i="15"/>
  <c r="O103" i="14"/>
  <c r="L123" i="14"/>
  <c r="N122" i="14"/>
  <c r="M106" i="14"/>
  <c r="O94" i="14"/>
  <c r="N88" i="14"/>
  <c r="N88" i="15"/>
  <c r="M88" i="15"/>
  <c r="O88" i="15"/>
  <c r="L88" i="15"/>
  <c r="L87" i="15"/>
  <c r="M87" i="15"/>
  <c r="N87" i="15"/>
  <c r="O87" i="15"/>
  <c r="M86" i="15"/>
  <c r="L86" i="15"/>
  <c r="O86" i="15"/>
  <c r="N86" i="15"/>
  <c r="L85" i="15"/>
  <c r="M85" i="15"/>
  <c r="N85" i="15"/>
  <c r="O85" i="15"/>
  <c r="O84" i="15"/>
  <c r="M84" i="15"/>
  <c r="N84" i="15"/>
  <c r="L84" i="15"/>
  <c r="O82" i="15"/>
  <c r="L82" i="15"/>
  <c r="M82" i="15"/>
  <c r="N82" i="15"/>
  <c r="L79" i="15"/>
  <c r="O79" i="15"/>
  <c r="N79" i="15"/>
  <c r="M80" i="15"/>
  <c r="O80" i="15"/>
  <c r="L80" i="15"/>
  <c r="L81" i="15"/>
  <c r="N81" i="15"/>
  <c r="M81" i="15"/>
  <c r="O81" i="15"/>
  <c r="O80" i="14"/>
  <c r="L78" i="15"/>
  <c r="O78" i="15"/>
  <c r="M78" i="15"/>
  <c r="O77" i="15"/>
  <c r="N77" i="15"/>
  <c r="M77" i="15"/>
  <c r="N76" i="15"/>
  <c r="L76" i="15"/>
  <c r="O76" i="15"/>
  <c r="M76" i="15"/>
  <c r="L75" i="15"/>
  <c r="N75" i="15"/>
  <c r="M75" i="15"/>
  <c r="O75" i="15"/>
  <c r="O73" i="15"/>
  <c r="L73" i="15"/>
  <c r="N73" i="15"/>
  <c r="M73" i="15"/>
  <c r="M74" i="15"/>
  <c r="L74" i="15"/>
  <c r="N74" i="15"/>
  <c r="O74" i="15"/>
  <c r="L72" i="15"/>
  <c r="N72" i="15"/>
  <c r="M72" i="15"/>
  <c r="O72" i="15"/>
  <c r="M71" i="15"/>
  <c r="N71" i="15"/>
  <c r="L71" i="15"/>
  <c r="O71" i="15"/>
  <c r="M10" i="15"/>
  <c r="O70" i="15"/>
  <c r="L70" i="15"/>
  <c r="N70" i="15"/>
  <c r="M70" i="15"/>
  <c r="L69" i="15"/>
  <c r="N69" i="15"/>
  <c r="M69" i="15"/>
  <c r="O69" i="15"/>
  <c r="M68" i="15"/>
  <c r="L68" i="15"/>
  <c r="N68" i="15"/>
  <c r="O68" i="15"/>
  <c r="L67" i="15"/>
  <c r="M67" i="15"/>
  <c r="O67" i="15"/>
  <c r="N67" i="15"/>
  <c r="O65" i="15"/>
  <c r="M65" i="15"/>
  <c r="N65" i="15"/>
  <c r="L65" i="15"/>
  <c r="M66" i="15"/>
  <c r="O66" i="15"/>
  <c r="N66" i="15"/>
  <c r="L66" i="15"/>
  <c r="N64" i="15"/>
  <c r="M64" i="15"/>
  <c r="O64" i="15"/>
  <c r="N63" i="15"/>
  <c r="O63" i="15"/>
  <c r="L63" i="15"/>
  <c r="M63" i="15"/>
  <c r="O63" i="14"/>
  <c r="M62" i="15"/>
  <c r="N62" i="15"/>
  <c r="O62" i="15"/>
  <c r="L62" i="15"/>
  <c r="N61" i="15"/>
  <c r="M61" i="15"/>
  <c r="L61" i="15"/>
  <c r="O61" i="15"/>
  <c r="O59" i="15"/>
  <c r="N59" i="15"/>
  <c r="M59" i="15"/>
  <c r="L59" i="15"/>
  <c r="O60" i="15"/>
  <c r="M60" i="15"/>
  <c r="L60" i="15"/>
  <c r="N60" i="15"/>
  <c r="O58" i="15"/>
  <c r="L58" i="15"/>
  <c r="M58" i="15"/>
  <c r="N58" i="15"/>
  <c r="M57" i="15"/>
  <c r="L57" i="15"/>
  <c r="O57" i="15"/>
  <c r="N57" i="15"/>
  <c r="N56" i="15"/>
  <c r="M56" i="15"/>
  <c r="L56" i="15"/>
  <c r="O54" i="15"/>
  <c r="O55" i="15"/>
  <c r="N55" i="15"/>
  <c r="M55" i="15"/>
  <c r="M54" i="15"/>
  <c r="N54" i="15"/>
  <c r="L43" i="15"/>
  <c r="O43" i="15"/>
  <c r="N43" i="15"/>
  <c r="L32" i="15"/>
  <c r="O31" i="15"/>
  <c r="N31" i="15"/>
  <c r="M51" i="15"/>
  <c r="N51" i="15"/>
  <c r="O51" i="15"/>
  <c r="L51" i="15"/>
  <c r="M45" i="15"/>
  <c r="N45" i="15"/>
  <c r="O45" i="15"/>
  <c r="L45" i="15"/>
  <c r="O32" i="15"/>
  <c r="M52" i="15"/>
  <c r="L52" i="15"/>
  <c r="N52" i="15"/>
  <c r="O52" i="15"/>
  <c r="M46" i="15"/>
  <c r="N46" i="15"/>
  <c r="O46" i="15"/>
  <c r="L46" i="15"/>
  <c r="N32" i="15"/>
  <c r="L31" i="15"/>
  <c r="M44" i="15"/>
  <c r="N44" i="15"/>
  <c r="O44" i="15"/>
  <c r="L44" i="15"/>
  <c r="M49" i="15"/>
  <c r="N49" i="15"/>
  <c r="O49" i="15"/>
  <c r="L49" i="15"/>
  <c r="M50" i="15"/>
  <c r="N50" i="15"/>
  <c r="O50" i="15"/>
  <c r="L50" i="15"/>
  <c r="M48" i="15"/>
  <c r="N48" i="15"/>
  <c r="O48" i="15"/>
  <c r="L48" i="15"/>
  <c r="M47" i="15"/>
  <c r="N47" i="15"/>
  <c r="O47" i="15"/>
  <c r="L47" i="15"/>
  <c r="M53" i="15"/>
  <c r="N53" i="15"/>
  <c r="L53" i="15"/>
  <c r="O53" i="15"/>
  <c r="O4" i="15"/>
  <c r="M4" i="15"/>
  <c r="L22" i="15"/>
  <c r="N10" i="15"/>
  <c r="L10" i="15"/>
  <c r="N4" i="15"/>
  <c r="M22" i="15"/>
  <c r="N22" i="15"/>
  <c r="O7" i="14"/>
  <c r="L6" i="15"/>
  <c r="L36" i="15"/>
  <c r="N8" i="15"/>
  <c r="M34" i="15"/>
  <c r="L11" i="15"/>
  <c r="O6" i="15"/>
  <c r="N28" i="15"/>
  <c r="M6" i="15"/>
  <c r="O21" i="15"/>
  <c r="N11" i="15"/>
  <c r="O34" i="15"/>
  <c r="O36" i="15"/>
  <c r="O11" i="15"/>
  <c r="N36" i="15"/>
  <c r="M8" i="15"/>
  <c r="O28" i="15"/>
  <c r="N34" i="15"/>
  <c r="O8" i="15"/>
  <c r="L28" i="15"/>
  <c r="L16" i="15"/>
  <c r="M21" i="15"/>
  <c r="O16" i="15"/>
  <c r="M16" i="15"/>
  <c r="L7" i="15"/>
  <c r="O27" i="15"/>
  <c r="N7" i="15"/>
  <c r="N27" i="15"/>
  <c r="N21" i="15"/>
  <c r="M27" i="15"/>
  <c r="M7" i="15"/>
  <c r="N19" i="15"/>
  <c r="L19" i="15"/>
  <c r="M19" i="15"/>
  <c r="O19" i="15"/>
  <c r="O20" i="15"/>
  <c r="M20" i="15"/>
  <c r="L20" i="15"/>
  <c r="N20" i="15"/>
  <c r="O30" i="15"/>
  <c r="N30" i="15"/>
  <c r="L30" i="15"/>
  <c r="M30" i="15"/>
  <c r="M35" i="15"/>
  <c r="N35" i="15"/>
  <c r="L35" i="15"/>
  <c r="O35" i="15"/>
  <c r="L26" i="15"/>
  <c r="M26" i="15"/>
  <c r="N26" i="15"/>
  <c r="O26" i="15"/>
  <c r="M29" i="15"/>
  <c r="N29" i="15"/>
  <c r="O29" i="15"/>
  <c r="L29" i="15"/>
  <c r="L12" i="15"/>
  <c r="O12" i="15"/>
  <c r="M12" i="15"/>
  <c r="N12" i="15"/>
  <c r="M5" i="15"/>
  <c r="O5" i="15"/>
  <c r="L5" i="15"/>
  <c r="N5" i="15"/>
  <c r="M41" i="15"/>
  <c r="O41" i="15"/>
  <c r="L41" i="15"/>
  <c r="N41" i="15"/>
  <c r="L9" i="15"/>
  <c r="N9" i="15"/>
  <c r="M9" i="15"/>
  <c r="O9" i="15"/>
  <c r="L25" i="15"/>
  <c r="M25" i="15"/>
  <c r="N25" i="15"/>
  <c r="O25" i="15"/>
  <c r="N33" i="15"/>
  <c r="L33" i="15"/>
  <c r="O33" i="15"/>
  <c r="M33" i="15"/>
  <c r="O38" i="15"/>
  <c r="L38" i="15"/>
  <c r="N38" i="15"/>
  <c r="M38" i="15"/>
  <c r="L13" i="15"/>
  <c r="O13" i="15"/>
  <c r="N13" i="15"/>
  <c r="M13" i="15"/>
  <c r="L18" i="15"/>
  <c r="O18" i="15"/>
  <c r="M18" i="15"/>
  <c r="N18" i="15"/>
  <c r="N24" i="15"/>
  <c r="L24" i="15"/>
  <c r="O24" i="15"/>
  <c r="M24" i="15"/>
  <c r="L23" i="15"/>
  <c r="N23" i="15"/>
  <c r="M23" i="15"/>
  <c r="O23" i="15"/>
  <c r="L17" i="15"/>
  <c r="N17" i="15"/>
  <c r="O17" i="15"/>
  <c r="M17" i="15"/>
  <c r="N15" i="15"/>
  <c r="M15" i="15"/>
  <c r="L15" i="15"/>
  <c r="O15" i="15"/>
  <c r="M14" i="15"/>
  <c r="L14" i="15"/>
  <c r="O14" i="15"/>
  <c r="N14" i="15"/>
  <c r="L37" i="15"/>
  <c r="M37" i="15"/>
  <c r="O37" i="15"/>
  <c r="N37" i="15"/>
  <c r="L42" i="15"/>
  <c r="N42" i="15"/>
  <c r="O42" i="15"/>
  <c r="M42" i="15"/>
  <c r="L40" i="15"/>
  <c r="M40" i="15"/>
  <c r="N40" i="15"/>
  <c r="O40" i="15"/>
  <c r="M5" i="14"/>
  <c r="M36" i="14"/>
  <c r="L16" i="14"/>
  <c r="N12" i="14"/>
  <c r="O25" i="14"/>
  <c r="L24" i="14"/>
  <c r="N6" i="14"/>
  <c r="O8" i="14"/>
  <c r="M39" i="14"/>
  <c r="L53" i="14"/>
  <c r="O31" i="14"/>
  <c r="M17" i="14"/>
  <c r="M9" i="14"/>
  <c r="M21" i="14"/>
  <c r="L26" i="14"/>
  <c r="N30" i="14"/>
  <c r="O15" i="14"/>
  <c r="M28" i="14"/>
  <c r="N38" i="14"/>
  <c r="N20" i="14"/>
  <c r="N33" i="14"/>
  <c r="L34" i="14"/>
  <c r="N52" i="14"/>
  <c r="L10" i="14"/>
  <c r="N13" i="14"/>
  <c r="L35" i="14"/>
  <c r="O35" i="14"/>
  <c r="N35" i="14"/>
  <c r="M35" i="14"/>
  <c r="D33" i="6" l="1"/>
  <c r="G21" i="6"/>
  <c r="D21" i="6"/>
  <c r="I21" i="6"/>
  <c r="G6" i="6"/>
  <c r="G32" i="6"/>
  <c r="I7" i="6"/>
  <c r="D11" i="6"/>
  <c r="D32" i="6"/>
  <c r="G11" i="6"/>
  <c r="I32" i="6"/>
  <c r="G7" i="6"/>
  <c r="I6" i="6"/>
  <c r="I8" i="6"/>
  <c r="G10" i="6"/>
  <c r="I33" i="6"/>
  <c r="I9" i="6"/>
  <c r="G33" i="6"/>
  <c r="I37" i="6"/>
  <c r="I10" i="6"/>
  <c r="D36" i="6"/>
  <c r="G37" i="6"/>
  <c r="D12" i="6"/>
  <c r="D37" i="6"/>
  <c r="I12" i="6"/>
  <c r="D35" i="6"/>
  <c r="I36" i="6"/>
  <c r="G36" i="6"/>
  <c r="I38" i="6"/>
  <c r="D13" i="6"/>
  <c r="I11" i="6"/>
  <c r="G13" i="6"/>
  <c r="I13" i="6"/>
  <c r="G34" i="6"/>
  <c r="D8" i="6"/>
  <c r="I19" i="6"/>
  <c r="I20" i="6"/>
  <c r="D19" i="6"/>
  <c r="D20" i="6"/>
  <c r="G19" i="6"/>
  <c r="G20" i="6"/>
  <c r="D34" i="6"/>
  <c r="I34" i="6"/>
  <c r="O123" i="14"/>
  <c r="AE83" i="15"/>
  <c r="AB83" i="15"/>
  <c r="AA83" i="15"/>
  <c r="AC83" i="15"/>
  <c r="X83" i="15"/>
  <c r="W83" i="15"/>
  <c r="V83" i="15"/>
  <c r="AM83" i="15"/>
  <c r="AK83" i="15"/>
  <c r="AL83" i="15"/>
  <c r="L94" i="14"/>
  <c r="N94" i="14"/>
  <c r="M94" i="14"/>
  <c r="O106" i="14"/>
  <c r="O88" i="14"/>
  <c r="N106" i="14"/>
  <c r="L106" i="14"/>
  <c r="M123" i="14"/>
  <c r="N123" i="14"/>
  <c r="N103" i="14"/>
  <c r="M103" i="14"/>
  <c r="L103" i="14"/>
  <c r="L122" i="14"/>
  <c r="M122" i="14"/>
  <c r="N95" i="14"/>
  <c r="M95" i="14"/>
  <c r="L95" i="14"/>
  <c r="O95" i="14"/>
  <c r="O122" i="14"/>
  <c r="O104" i="14"/>
  <c r="N104" i="14"/>
  <c r="M104" i="14"/>
  <c r="L104" i="14"/>
  <c r="N98" i="14"/>
  <c r="O98" i="14"/>
  <c r="L98" i="14"/>
  <c r="M98" i="14"/>
  <c r="M88" i="14"/>
  <c r="O107" i="14"/>
  <c r="N107" i="14"/>
  <c r="M107" i="14"/>
  <c r="L107" i="14"/>
  <c r="N116" i="14"/>
  <c r="O116" i="14"/>
  <c r="M116" i="14"/>
  <c r="L116" i="14"/>
  <c r="O87" i="14"/>
  <c r="L87" i="14"/>
  <c r="N87" i="14"/>
  <c r="M87" i="14"/>
  <c r="O109" i="14"/>
  <c r="N109" i="14"/>
  <c r="M109" i="14"/>
  <c r="L109" i="14"/>
  <c r="M124" i="14"/>
  <c r="N124" i="14"/>
  <c r="L124" i="14"/>
  <c r="U123" i="14" s="1"/>
  <c r="O124" i="14"/>
  <c r="O111" i="14"/>
  <c r="N111" i="14"/>
  <c r="L111" i="14"/>
  <c r="M111" i="14"/>
  <c r="O117" i="14"/>
  <c r="N117" i="14"/>
  <c r="M117" i="14"/>
  <c r="L117" i="14"/>
  <c r="M121" i="14"/>
  <c r="L121" i="14"/>
  <c r="O121" i="14"/>
  <c r="N121" i="14"/>
  <c r="O92" i="14"/>
  <c r="M92" i="14"/>
  <c r="L92" i="14"/>
  <c r="N92" i="14"/>
  <c r="L83" i="14"/>
  <c r="M83" i="14"/>
  <c r="N83" i="14"/>
  <c r="O83" i="14"/>
  <c r="M100" i="14"/>
  <c r="O100" i="14"/>
  <c r="L100" i="14"/>
  <c r="N100" i="14"/>
  <c r="O96" i="14"/>
  <c r="M96" i="14"/>
  <c r="N96" i="14"/>
  <c r="L96" i="14"/>
  <c r="M99" i="14"/>
  <c r="O99" i="14"/>
  <c r="L99" i="14"/>
  <c r="N99" i="14"/>
  <c r="M120" i="14"/>
  <c r="N120" i="14"/>
  <c r="L120" i="14"/>
  <c r="O120" i="14"/>
  <c r="L97" i="14"/>
  <c r="N97" i="14"/>
  <c r="M97" i="14"/>
  <c r="O97" i="14"/>
  <c r="M118" i="14"/>
  <c r="O118" i="14"/>
  <c r="N118" i="14"/>
  <c r="L118" i="14"/>
  <c r="L88" i="14"/>
  <c r="L112" i="14"/>
  <c r="O112" i="14"/>
  <c r="M112" i="14"/>
  <c r="N112" i="14"/>
  <c r="O93" i="14"/>
  <c r="L93" i="14"/>
  <c r="N93" i="14"/>
  <c r="M93" i="14"/>
  <c r="L101" i="14"/>
  <c r="M101" i="14"/>
  <c r="O101" i="14"/>
  <c r="N101" i="14"/>
  <c r="M113" i="14"/>
  <c r="L113" i="14"/>
  <c r="O113" i="14"/>
  <c r="N113" i="14"/>
  <c r="O89" i="14"/>
  <c r="N89" i="14"/>
  <c r="M89" i="14"/>
  <c r="L89" i="14"/>
  <c r="L90" i="14"/>
  <c r="O90" i="14"/>
  <c r="N90" i="14"/>
  <c r="M90" i="14"/>
  <c r="O114" i="14"/>
  <c r="N114" i="14"/>
  <c r="L114" i="14"/>
  <c r="M114" i="14"/>
  <c r="L102" i="14"/>
  <c r="O102" i="14"/>
  <c r="M102" i="14"/>
  <c r="N102" i="14"/>
  <c r="M105" i="14"/>
  <c r="O105" i="14"/>
  <c r="L105" i="14"/>
  <c r="N105" i="14"/>
  <c r="M108" i="14"/>
  <c r="N108" i="14"/>
  <c r="L108" i="14"/>
  <c r="O108" i="14"/>
  <c r="O115" i="14"/>
  <c r="M115" i="14"/>
  <c r="N115" i="14"/>
  <c r="L115" i="14"/>
  <c r="O91" i="14"/>
  <c r="M91" i="14"/>
  <c r="L91" i="14"/>
  <c r="N91" i="14"/>
  <c r="O119" i="14"/>
  <c r="L119" i="14"/>
  <c r="M119" i="14"/>
  <c r="N119" i="14"/>
  <c r="M110" i="14"/>
  <c r="N110" i="14"/>
  <c r="L110" i="14"/>
  <c r="O110" i="14"/>
  <c r="AD88" i="15"/>
  <c r="AE88" i="15"/>
  <c r="T88" i="15"/>
  <c r="U88" i="15"/>
  <c r="AJ88" i="15"/>
  <c r="Z88" i="15"/>
  <c r="Y88" i="15"/>
  <c r="AJ87" i="15"/>
  <c r="AI87" i="15"/>
  <c r="AE87" i="15"/>
  <c r="AD87" i="15"/>
  <c r="U87" i="15"/>
  <c r="T87" i="15"/>
  <c r="Z87" i="15"/>
  <c r="AI86" i="15"/>
  <c r="AJ86" i="15"/>
  <c r="U86" i="15"/>
  <c r="T86" i="15"/>
  <c r="Y86" i="15"/>
  <c r="Z86" i="15"/>
  <c r="AE86" i="15"/>
  <c r="U85" i="15"/>
  <c r="T85" i="15"/>
  <c r="AJ85" i="15"/>
  <c r="Y85" i="15"/>
  <c r="Z85" i="15"/>
  <c r="AD85" i="15"/>
  <c r="AE85" i="15"/>
  <c r="AD84" i="15"/>
  <c r="AE84" i="15"/>
  <c r="Z84" i="15"/>
  <c r="AJ84" i="15"/>
  <c r="T84" i="15"/>
  <c r="U84" i="15"/>
  <c r="M86" i="14"/>
  <c r="O86" i="14"/>
  <c r="N86" i="14"/>
  <c r="L86" i="14"/>
  <c r="M85" i="14"/>
  <c r="N85" i="14"/>
  <c r="O85" i="14"/>
  <c r="L85" i="14"/>
  <c r="L84" i="14"/>
  <c r="N84" i="14"/>
  <c r="O84" i="14"/>
  <c r="M84" i="14"/>
  <c r="O82" i="14"/>
  <c r="M82" i="14"/>
  <c r="N82" i="14"/>
  <c r="L82" i="14"/>
  <c r="AE82" i="15"/>
  <c r="Z82" i="15"/>
  <c r="U82" i="15"/>
  <c r="AJ82" i="15"/>
  <c r="Z79" i="15"/>
  <c r="U78" i="15"/>
  <c r="AJ79" i="15"/>
  <c r="AJ80" i="15"/>
  <c r="U80" i="15"/>
  <c r="AE80" i="15"/>
  <c r="M80" i="14"/>
  <c r="AE79" i="15"/>
  <c r="Z80" i="15"/>
  <c r="O81" i="14"/>
  <c r="M81" i="14"/>
  <c r="L81" i="14"/>
  <c r="N81" i="14"/>
  <c r="L80" i="14"/>
  <c r="Z81" i="15"/>
  <c r="N80" i="14"/>
  <c r="AE81" i="15"/>
  <c r="U81" i="15"/>
  <c r="AJ81" i="15"/>
  <c r="U79" i="15"/>
  <c r="L79" i="14"/>
  <c r="N79" i="14"/>
  <c r="M79" i="14"/>
  <c r="O79" i="14"/>
  <c r="U77" i="15"/>
  <c r="Z78" i="15"/>
  <c r="AJ78" i="15"/>
  <c r="AE78" i="15"/>
  <c r="M78" i="14"/>
  <c r="O78" i="14"/>
  <c r="N78" i="14"/>
  <c r="L78" i="14"/>
  <c r="Z77" i="15"/>
  <c r="AJ77" i="15"/>
  <c r="AE77" i="15"/>
  <c r="L77" i="14"/>
  <c r="O77" i="14"/>
  <c r="M77" i="14"/>
  <c r="N77" i="14"/>
  <c r="AE75" i="15"/>
  <c r="O76" i="14"/>
  <c r="N76" i="14"/>
  <c r="L76" i="14"/>
  <c r="M76" i="14"/>
  <c r="AJ76" i="15"/>
  <c r="AJ75" i="15"/>
  <c r="U76" i="15"/>
  <c r="Z76" i="15"/>
  <c r="U75" i="15"/>
  <c r="Z75" i="15"/>
  <c r="AE76" i="15"/>
  <c r="M75" i="14"/>
  <c r="N75" i="14"/>
  <c r="O75" i="14"/>
  <c r="L75" i="14"/>
  <c r="M73" i="14"/>
  <c r="O73" i="14"/>
  <c r="N73" i="14"/>
  <c r="L73" i="14"/>
  <c r="Z74" i="15"/>
  <c r="AJ73" i="15"/>
  <c r="AJ74" i="15"/>
  <c r="Z73" i="15"/>
  <c r="AE74" i="15"/>
  <c r="AE73" i="15"/>
  <c r="U74" i="15"/>
  <c r="U73" i="15"/>
  <c r="O74" i="14"/>
  <c r="L74" i="14"/>
  <c r="M74" i="14"/>
  <c r="N74" i="14"/>
  <c r="M71" i="14"/>
  <c r="N71" i="14"/>
  <c r="L71" i="14"/>
  <c r="O71" i="14"/>
  <c r="O72" i="14"/>
  <c r="L72" i="14"/>
  <c r="M72" i="14"/>
  <c r="N72" i="14"/>
  <c r="AJ71" i="15"/>
  <c r="U71" i="15"/>
  <c r="Z72" i="15"/>
  <c r="AE71" i="15"/>
  <c r="AE72" i="15"/>
  <c r="AJ72" i="15"/>
  <c r="Z71" i="15"/>
  <c r="U72" i="15"/>
  <c r="Z70" i="15"/>
  <c r="AE70" i="15"/>
  <c r="U70" i="15"/>
  <c r="AJ70" i="15"/>
  <c r="N70" i="14"/>
  <c r="M70" i="14"/>
  <c r="O70" i="14"/>
  <c r="L70" i="14"/>
  <c r="AJ69" i="15"/>
  <c r="Z69" i="15"/>
  <c r="AE69" i="15"/>
  <c r="U69" i="15"/>
  <c r="N69" i="14"/>
  <c r="M69" i="14"/>
  <c r="L69" i="14"/>
  <c r="O69" i="14"/>
  <c r="AJ68" i="15"/>
  <c r="AE68" i="15"/>
  <c r="U68" i="15"/>
  <c r="Z68" i="15"/>
  <c r="AJ67" i="15"/>
  <c r="AE67" i="15"/>
  <c r="Z67" i="15"/>
  <c r="U67" i="15"/>
  <c r="M68" i="14"/>
  <c r="N68" i="14"/>
  <c r="L68" i="14"/>
  <c r="O68" i="14"/>
  <c r="U64" i="15"/>
  <c r="AE65" i="15"/>
  <c r="AJ66" i="15"/>
  <c r="U66" i="15"/>
  <c r="U65" i="15"/>
  <c r="AE66" i="15"/>
  <c r="Z65" i="15"/>
  <c r="O67" i="14"/>
  <c r="N67" i="14"/>
  <c r="L67" i="14"/>
  <c r="M67" i="14"/>
  <c r="O66" i="14"/>
  <c r="L66" i="14"/>
  <c r="M66" i="14"/>
  <c r="N66" i="14"/>
  <c r="Z66" i="15"/>
  <c r="AJ65" i="15"/>
  <c r="AE64" i="15"/>
  <c r="Z64" i="15"/>
  <c r="AJ64" i="15"/>
  <c r="N64" i="14"/>
  <c r="O64" i="14"/>
  <c r="M64" i="14"/>
  <c r="L64" i="14"/>
  <c r="L65" i="14"/>
  <c r="N65" i="14"/>
  <c r="M65" i="14"/>
  <c r="O65" i="14"/>
  <c r="Z63" i="15"/>
  <c r="U63" i="15"/>
  <c r="AJ63" i="15"/>
  <c r="AE63" i="15"/>
  <c r="M63" i="14"/>
  <c r="N63" i="14"/>
  <c r="L63" i="14"/>
  <c r="U61" i="15"/>
  <c r="AJ62" i="15"/>
  <c r="U62" i="15"/>
  <c r="AE62" i="15"/>
  <c r="Z62" i="15"/>
  <c r="N62" i="14"/>
  <c r="O62" i="14"/>
  <c r="L62" i="14"/>
  <c r="M62" i="14"/>
  <c r="AJ61" i="15"/>
  <c r="Z61" i="15"/>
  <c r="AE61" i="15"/>
  <c r="N61" i="14"/>
  <c r="L61" i="14"/>
  <c r="M61" i="14"/>
  <c r="O61" i="14"/>
  <c r="U59" i="15"/>
  <c r="U60" i="15"/>
  <c r="Z59" i="15"/>
  <c r="Z60" i="15"/>
  <c r="AE59" i="15"/>
  <c r="AE60" i="15"/>
  <c r="AJ60" i="15"/>
  <c r="AJ59" i="15"/>
  <c r="N60" i="14"/>
  <c r="L60" i="14"/>
  <c r="O60" i="14"/>
  <c r="M60" i="14"/>
  <c r="L59" i="14"/>
  <c r="O59" i="14"/>
  <c r="N59" i="14"/>
  <c r="M59" i="14"/>
  <c r="U57" i="15"/>
  <c r="M58" i="14"/>
  <c r="L58" i="14"/>
  <c r="O58" i="14"/>
  <c r="N58" i="14"/>
  <c r="AJ58" i="15"/>
  <c r="AE58" i="15"/>
  <c r="Z58" i="15"/>
  <c r="U58" i="15"/>
  <c r="U54" i="15"/>
  <c r="U56" i="15"/>
  <c r="AE57" i="15"/>
  <c r="Z57" i="15"/>
  <c r="AJ57" i="15"/>
  <c r="L57" i="14"/>
  <c r="N57" i="14"/>
  <c r="M57" i="14"/>
  <c r="O57" i="14"/>
  <c r="U55" i="15"/>
  <c r="AJ56" i="15"/>
  <c r="Z55" i="15"/>
  <c r="AE56" i="15"/>
  <c r="Z56" i="15"/>
  <c r="AE54" i="15"/>
  <c r="Z54" i="15"/>
  <c r="AJ55" i="15"/>
  <c r="AJ54" i="15"/>
  <c r="AE55" i="15"/>
  <c r="M56" i="14"/>
  <c r="N56" i="14"/>
  <c r="L56" i="14"/>
  <c r="O56" i="14"/>
  <c r="O55" i="14"/>
  <c r="L55" i="14"/>
  <c r="N55" i="14"/>
  <c r="M55" i="14"/>
  <c r="L54" i="14"/>
  <c r="O54" i="14"/>
  <c r="M54" i="14"/>
  <c r="N54" i="14"/>
  <c r="Z36" i="15"/>
  <c r="U8" i="15"/>
  <c r="Z4" i="15"/>
  <c r="Z43" i="15"/>
  <c r="U4" i="15"/>
  <c r="Z7" i="15"/>
  <c r="AE43" i="15"/>
  <c r="U11" i="15"/>
  <c r="AE16" i="15"/>
  <c r="U39" i="15"/>
  <c r="Z32" i="15"/>
  <c r="U34" i="15"/>
  <c r="Z6" i="15"/>
  <c r="U10" i="15"/>
  <c r="Z34" i="15"/>
  <c r="M7" i="14"/>
  <c r="AE31" i="15"/>
  <c r="AJ43" i="15"/>
  <c r="Z53" i="15"/>
  <c r="Z47" i="15"/>
  <c r="Z48" i="15"/>
  <c r="Z50" i="15"/>
  <c r="Z49" i="15"/>
  <c r="AJ44" i="15"/>
  <c r="Z46" i="15"/>
  <c r="Z52" i="15"/>
  <c r="U45" i="15"/>
  <c r="U51" i="15"/>
  <c r="U32" i="15"/>
  <c r="Z11" i="15"/>
  <c r="Z10" i="15"/>
  <c r="AE4" i="15"/>
  <c r="AJ53" i="15"/>
  <c r="U47" i="15"/>
  <c r="U48" i="15"/>
  <c r="U43" i="15"/>
  <c r="U50" i="15"/>
  <c r="U49" i="15"/>
  <c r="AE44" i="15"/>
  <c r="U46" i="15"/>
  <c r="AJ52" i="15"/>
  <c r="AJ45" i="15"/>
  <c r="AJ51" i="15"/>
  <c r="U53" i="15"/>
  <c r="AJ47" i="15"/>
  <c r="AJ48" i="15"/>
  <c r="AJ50" i="15"/>
  <c r="AJ49" i="15"/>
  <c r="Z44" i="15"/>
  <c r="AJ46" i="15"/>
  <c r="AE52" i="15"/>
  <c r="AE45" i="15"/>
  <c r="AE51" i="15"/>
  <c r="AE10" i="15"/>
  <c r="U6" i="15"/>
  <c r="AE53" i="15"/>
  <c r="AE47" i="15"/>
  <c r="AE48" i="15"/>
  <c r="AE50" i="15"/>
  <c r="AE49" i="15"/>
  <c r="U44" i="15"/>
  <c r="AE46" i="15"/>
  <c r="U52" i="15"/>
  <c r="Z45" i="15"/>
  <c r="Z51" i="15"/>
  <c r="AE32" i="15"/>
  <c r="Z28" i="15"/>
  <c r="AE8" i="15"/>
  <c r="N7" i="14"/>
  <c r="Z39" i="15"/>
  <c r="L7" i="14"/>
  <c r="AE21" i="15"/>
  <c r="AE22" i="15"/>
  <c r="AE39" i="15"/>
  <c r="AE36" i="15"/>
  <c r="U16" i="15"/>
  <c r="O21" i="14"/>
  <c r="U22" i="15"/>
  <c r="O5" i="14"/>
  <c r="N31" i="14"/>
  <c r="U28" i="15"/>
  <c r="AE6" i="15"/>
  <c r="Z16" i="15"/>
  <c r="U21" i="15"/>
  <c r="AJ10" i="15"/>
  <c r="U31" i="15"/>
  <c r="AE34" i="15"/>
  <c r="U7" i="15"/>
  <c r="AJ39" i="15"/>
  <c r="AJ8" i="15"/>
  <c r="AE28" i="15"/>
  <c r="AE11" i="15"/>
  <c r="Z22" i="15"/>
  <c r="AE7" i="15"/>
  <c r="O16" i="14"/>
  <c r="N16" i="14"/>
  <c r="AJ31" i="15"/>
  <c r="N24" i="14"/>
  <c r="O20" i="14"/>
  <c r="AJ27" i="15"/>
  <c r="AJ34" i="15"/>
  <c r="AE27" i="15"/>
  <c r="AJ36" i="15"/>
  <c r="R19" i="15"/>
  <c r="G42" i="17" s="1"/>
  <c r="AJ16" i="15"/>
  <c r="AJ21" i="15"/>
  <c r="N5" i="14"/>
  <c r="R16" i="15"/>
  <c r="G3" i="17" s="1"/>
  <c r="AJ7" i="15"/>
  <c r="Z8" i="15"/>
  <c r="Z27" i="15"/>
  <c r="AJ32" i="15"/>
  <c r="L5" i="14"/>
  <c r="R17" i="15"/>
  <c r="G16" i="17" s="1"/>
  <c r="R18" i="15"/>
  <c r="G29" i="17" s="1"/>
  <c r="O32" i="17" s="1"/>
  <c r="AE40" i="15"/>
  <c r="U42" i="15"/>
  <c r="U37" i="15"/>
  <c r="Z14" i="15"/>
  <c r="U15" i="15"/>
  <c r="AJ17" i="15"/>
  <c r="U23" i="15"/>
  <c r="AJ24" i="15"/>
  <c r="Z18" i="15"/>
  <c r="U13" i="15"/>
  <c r="AJ38" i="15"/>
  <c r="AE33" i="15"/>
  <c r="AE25" i="15"/>
  <c r="Z9" i="15"/>
  <c r="Z41" i="15"/>
  <c r="Z5" i="15"/>
  <c r="U12" i="15"/>
  <c r="U36" i="15"/>
  <c r="AJ11" i="15"/>
  <c r="Z29" i="15"/>
  <c r="U26" i="15"/>
  <c r="U35" i="15"/>
  <c r="U30" i="15"/>
  <c r="AJ22" i="15"/>
  <c r="AJ20" i="15"/>
  <c r="AE19" i="15"/>
  <c r="N36" i="14"/>
  <c r="AJ28" i="15"/>
  <c r="Z40" i="15"/>
  <c r="Z42" i="15"/>
  <c r="AE37" i="15"/>
  <c r="AE14" i="15"/>
  <c r="Z15" i="15"/>
  <c r="AE17" i="15"/>
  <c r="AJ23" i="15"/>
  <c r="U24" i="15"/>
  <c r="AJ18" i="15"/>
  <c r="Z13" i="15"/>
  <c r="Z38" i="15"/>
  <c r="Z33" i="15"/>
  <c r="Z25" i="15"/>
  <c r="AE9" i="15"/>
  <c r="AE41" i="15"/>
  <c r="AE5" i="15"/>
  <c r="AE12" i="15"/>
  <c r="U27" i="15"/>
  <c r="U29" i="15"/>
  <c r="AJ26" i="15"/>
  <c r="AE35" i="15"/>
  <c r="AE30" i="15"/>
  <c r="AE20" i="15"/>
  <c r="AJ19" i="15"/>
  <c r="M12" i="14"/>
  <c r="L6" i="14"/>
  <c r="O6" i="14"/>
  <c r="U40" i="15"/>
  <c r="AJ42" i="15"/>
  <c r="AJ37" i="15"/>
  <c r="AJ14" i="15"/>
  <c r="AE15" i="15"/>
  <c r="U17" i="15"/>
  <c r="Z23" i="15"/>
  <c r="AE24" i="15"/>
  <c r="U18" i="15"/>
  <c r="AE13" i="15"/>
  <c r="AE38" i="15"/>
  <c r="Z31" i="15"/>
  <c r="AJ33" i="15"/>
  <c r="U25" i="15"/>
  <c r="U9" i="15"/>
  <c r="U41" i="15"/>
  <c r="U5" i="15"/>
  <c r="Z12" i="15"/>
  <c r="AJ29" i="15"/>
  <c r="AE26" i="15"/>
  <c r="Z35" i="15"/>
  <c r="AJ30" i="15"/>
  <c r="U20" i="15"/>
  <c r="Z19" i="15"/>
  <c r="AJ4" i="15"/>
  <c r="AJ40" i="15"/>
  <c r="AE42" i="15"/>
  <c r="Z37" i="15"/>
  <c r="U14" i="15"/>
  <c r="AJ15" i="15"/>
  <c r="Z17" i="15"/>
  <c r="Z21" i="15"/>
  <c r="AE23" i="15"/>
  <c r="Z24" i="15"/>
  <c r="AE18" i="15"/>
  <c r="AJ13" i="15"/>
  <c r="U38" i="15"/>
  <c r="U33" i="15"/>
  <c r="AJ25" i="15"/>
  <c r="AJ9" i="15"/>
  <c r="AJ41" i="15"/>
  <c r="AJ5" i="15"/>
  <c r="AJ12" i="15"/>
  <c r="AJ6" i="15"/>
  <c r="AE29" i="15"/>
  <c r="Z26" i="15"/>
  <c r="AJ35" i="15"/>
  <c r="Z30" i="15"/>
  <c r="Z20" i="15"/>
  <c r="U19" i="15"/>
  <c r="O24" i="14"/>
  <c r="M16" i="14"/>
  <c r="M52" i="14"/>
  <c r="L15" i="14"/>
  <c r="L31" i="14"/>
  <c r="N39" i="14"/>
  <c r="L36" i="14"/>
  <c r="L12" i="14"/>
  <c r="L39" i="14"/>
  <c r="O36" i="14"/>
  <c r="O26" i="14"/>
  <c r="L33" i="14"/>
  <c r="L17" i="14"/>
  <c r="M24" i="14"/>
  <c r="M20" i="14"/>
  <c r="L21" i="14"/>
  <c r="M31" i="14"/>
  <c r="L8" i="14"/>
  <c r="L52" i="14"/>
  <c r="M15" i="14"/>
  <c r="O12" i="14"/>
  <c r="O39" i="14"/>
  <c r="N25" i="14"/>
  <c r="L9" i="14"/>
  <c r="M6" i="14"/>
  <c r="O9" i="14"/>
  <c r="L25" i="14"/>
  <c r="N9" i="14"/>
  <c r="M25" i="14"/>
  <c r="O53" i="14"/>
  <c r="M8" i="14"/>
  <c r="N17" i="14"/>
  <c r="N53" i="14"/>
  <c r="N8" i="14"/>
  <c r="O17" i="14"/>
  <c r="M53" i="14"/>
  <c r="O52" i="14"/>
  <c r="L20" i="14"/>
  <c r="N15" i="14"/>
  <c r="N21" i="14"/>
  <c r="O28" i="14"/>
  <c r="N26" i="14"/>
  <c r="N28" i="14"/>
  <c r="O33" i="14"/>
  <c r="M33" i="14"/>
  <c r="M26" i="14"/>
  <c r="L28" i="14"/>
  <c r="O10" i="14"/>
  <c r="O30" i="14"/>
  <c r="L13" i="14"/>
  <c r="O38" i="14"/>
  <c r="M38" i="14"/>
  <c r="M30" i="14"/>
  <c r="L38" i="14"/>
  <c r="L30" i="14"/>
  <c r="M37" i="14"/>
  <c r="O37" i="14"/>
  <c r="L37" i="14"/>
  <c r="N37" i="14"/>
  <c r="M13" i="14"/>
  <c r="O34" i="14"/>
  <c r="M34" i="14"/>
  <c r="N34" i="14"/>
  <c r="O13" i="14"/>
  <c r="L18" i="14"/>
  <c r="M18" i="14"/>
  <c r="O18" i="14"/>
  <c r="N18" i="14"/>
  <c r="N10" i="14"/>
  <c r="O14" i="14"/>
  <c r="M14" i="14"/>
  <c r="L14" i="14"/>
  <c r="N14" i="14"/>
  <c r="M10" i="14"/>
  <c r="L22" i="14"/>
  <c r="M22" i="14"/>
  <c r="N22" i="14"/>
  <c r="O22" i="14"/>
  <c r="N19" i="14"/>
  <c r="O19" i="14"/>
  <c r="L19" i="14"/>
  <c r="M19" i="14"/>
  <c r="M27" i="14"/>
  <c r="L27" i="14"/>
  <c r="N27" i="14"/>
  <c r="O27" i="14"/>
  <c r="L23" i="14"/>
  <c r="M23" i="14"/>
  <c r="O23" i="14"/>
  <c r="N23" i="14"/>
  <c r="N51" i="14"/>
  <c r="L51" i="14"/>
  <c r="M51" i="14"/>
  <c r="O51" i="14"/>
  <c r="M50" i="14"/>
  <c r="O50" i="14"/>
  <c r="L50" i="14"/>
  <c r="N50" i="14"/>
  <c r="N32" i="14"/>
  <c r="L32" i="14"/>
  <c r="O32" i="14"/>
  <c r="M32" i="14"/>
  <c r="N29" i="14"/>
  <c r="O29" i="14"/>
  <c r="L29" i="14"/>
  <c r="M29" i="14"/>
  <c r="L11" i="14"/>
  <c r="M11" i="14"/>
  <c r="N11" i="14"/>
  <c r="O11" i="14"/>
  <c r="O33" i="17" l="1"/>
  <c r="O31" i="17"/>
  <c r="U87" i="14"/>
  <c r="U88" i="14"/>
  <c r="U122" i="14"/>
  <c r="U103" i="14"/>
  <c r="U106" i="14"/>
  <c r="U94" i="14"/>
  <c r="AE123" i="14"/>
  <c r="AE94" i="14"/>
  <c r="AJ106" i="14"/>
  <c r="AJ122" i="14"/>
  <c r="AE88" i="14"/>
  <c r="AE103" i="14"/>
  <c r="AE95" i="14"/>
  <c r="AJ103" i="14"/>
  <c r="AJ95" i="14"/>
  <c r="Z95" i="14"/>
  <c r="AJ116" i="14"/>
  <c r="AE107" i="14"/>
  <c r="AE98" i="14"/>
  <c r="Z104" i="14"/>
  <c r="AJ104" i="14"/>
  <c r="AE122" i="14"/>
  <c r="AJ94" i="14"/>
  <c r="AE106" i="14"/>
  <c r="Z116" i="14"/>
  <c r="AE116" i="14"/>
  <c r="Z107" i="14"/>
  <c r="AJ107" i="14"/>
  <c r="Z98" i="14"/>
  <c r="AJ98" i="14"/>
  <c r="AE104" i="14"/>
  <c r="AJ123" i="14"/>
  <c r="AJ110" i="14"/>
  <c r="AE110" i="14"/>
  <c r="AE119" i="14"/>
  <c r="U119" i="14"/>
  <c r="AE91" i="14"/>
  <c r="Z91" i="14"/>
  <c r="U115" i="14"/>
  <c r="Z115" i="14"/>
  <c r="AJ108" i="14"/>
  <c r="AE108" i="14"/>
  <c r="AE105" i="14"/>
  <c r="AJ105" i="14"/>
  <c r="AE102" i="14"/>
  <c r="AJ102" i="14"/>
  <c r="U114" i="14"/>
  <c r="AJ114" i="14"/>
  <c r="AE90" i="14"/>
  <c r="U90" i="14"/>
  <c r="Z89" i="14"/>
  <c r="AJ89" i="14"/>
  <c r="AJ113" i="14"/>
  <c r="Z113" i="14"/>
  <c r="AJ101" i="14"/>
  <c r="U101" i="14"/>
  <c r="AE93" i="14"/>
  <c r="AJ93" i="14"/>
  <c r="Z112" i="14"/>
  <c r="U112" i="14"/>
  <c r="U118" i="14"/>
  <c r="AJ118" i="14"/>
  <c r="AJ97" i="14"/>
  <c r="AE97" i="14"/>
  <c r="AJ120" i="14"/>
  <c r="AE120" i="14"/>
  <c r="AE99" i="14"/>
  <c r="AJ99" i="14"/>
  <c r="U96" i="14"/>
  <c r="U95" i="14"/>
  <c r="Z96" i="14"/>
  <c r="AE100" i="14"/>
  <c r="AJ100" i="14"/>
  <c r="AJ83" i="14"/>
  <c r="U92" i="14"/>
  <c r="AJ92" i="14"/>
  <c r="AJ121" i="14"/>
  <c r="Z121" i="14"/>
  <c r="Z117" i="14"/>
  <c r="AJ117" i="14"/>
  <c r="U111" i="14"/>
  <c r="AJ111" i="14"/>
  <c r="U124" i="14"/>
  <c r="Z124" i="14"/>
  <c r="Z109" i="14"/>
  <c r="AJ109" i="14"/>
  <c r="AE87" i="14"/>
  <c r="AJ87" i="14"/>
  <c r="Z103" i="14"/>
  <c r="Z122" i="14"/>
  <c r="Z94" i="14"/>
  <c r="U110" i="14"/>
  <c r="Z110" i="14"/>
  <c r="Z119" i="14"/>
  <c r="AJ119" i="14"/>
  <c r="U91" i="14"/>
  <c r="AJ91" i="14"/>
  <c r="AE115" i="14"/>
  <c r="AJ115" i="14"/>
  <c r="U108" i="14"/>
  <c r="U107" i="14"/>
  <c r="Z108" i="14"/>
  <c r="U105" i="14"/>
  <c r="U104" i="14"/>
  <c r="Z105" i="14"/>
  <c r="Z102" i="14"/>
  <c r="U102" i="14"/>
  <c r="Z114" i="14"/>
  <c r="AE114" i="14"/>
  <c r="Z90" i="14"/>
  <c r="AJ90" i="14"/>
  <c r="U89" i="14"/>
  <c r="AE89" i="14"/>
  <c r="AE113" i="14"/>
  <c r="U113" i="14"/>
  <c r="AE101" i="14"/>
  <c r="Z101" i="14"/>
  <c r="Z93" i="14"/>
  <c r="U93" i="14"/>
  <c r="AE112" i="14"/>
  <c r="AJ112" i="14"/>
  <c r="AE118" i="14"/>
  <c r="Z118" i="14"/>
  <c r="Z97" i="14"/>
  <c r="U97" i="14"/>
  <c r="U120" i="14"/>
  <c r="Z120" i="14"/>
  <c r="U99" i="14"/>
  <c r="U98" i="14"/>
  <c r="Z99" i="14"/>
  <c r="AE96" i="14"/>
  <c r="AJ96" i="14"/>
  <c r="U100" i="14"/>
  <c r="Z100" i="14"/>
  <c r="AE83" i="14"/>
  <c r="U83" i="14"/>
  <c r="AE92" i="14"/>
  <c r="Z92" i="14"/>
  <c r="AE121" i="14"/>
  <c r="U121" i="14"/>
  <c r="U117" i="14"/>
  <c r="U116" i="14"/>
  <c r="AE117" i="14"/>
  <c r="Z111" i="14"/>
  <c r="AE111" i="14"/>
  <c r="AJ124" i="14"/>
  <c r="AE124" i="14"/>
  <c r="U109" i="14"/>
  <c r="AE109" i="14"/>
  <c r="Z87" i="14"/>
  <c r="Z88" i="14"/>
  <c r="Z106" i="14"/>
  <c r="Z123" i="14"/>
  <c r="AJ88" i="14"/>
  <c r="W88" i="15"/>
  <c r="V88" i="15"/>
  <c r="X88" i="15"/>
  <c r="AB88" i="15"/>
  <c r="AA88" i="15"/>
  <c r="AC88" i="15"/>
  <c r="AG88" i="15"/>
  <c r="AF88" i="15"/>
  <c r="AH88" i="15"/>
  <c r="W87" i="15"/>
  <c r="X87" i="15"/>
  <c r="V87" i="15"/>
  <c r="AH87" i="15"/>
  <c r="AF87" i="15"/>
  <c r="AG87" i="15"/>
  <c r="AM87" i="15"/>
  <c r="AL87" i="15"/>
  <c r="AK87" i="15"/>
  <c r="V86" i="15"/>
  <c r="X86" i="15"/>
  <c r="W86" i="15"/>
  <c r="AC86" i="15"/>
  <c r="AB86" i="15"/>
  <c r="AA86" i="15"/>
  <c r="AM86" i="15"/>
  <c r="AK86" i="15"/>
  <c r="AL86" i="15"/>
  <c r="V85" i="15"/>
  <c r="W85" i="15"/>
  <c r="X85" i="15"/>
  <c r="AA85" i="15"/>
  <c r="AC85" i="15"/>
  <c r="AB85" i="15"/>
  <c r="AF85" i="15"/>
  <c r="AH85" i="15"/>
  <c r="AG85" i="15"/>
  <c r="X84" i="15"/>
  <c r="W84" i="15"/>
  <c r="V84" i="15"/>
  <c r="AF84" i="15"/>
  <c r="AG84" i="15"/>
  <c r="AH84" i="15"/>
  <c r="U86" i="14"/>
  <c r="AE86" i="14"/>
  <c r="AJ86" i="14"/>
  <c r="Z86" i="14"/>
  <c r="U85" i="14"/>
  <c r="AE85" i="14"/>
  <c r="AJ85" i="14"/>
  <c r="Z85" i="14"/>
  <c r="AJ84" i="14"/>
  <c r="AE84" i="14"/>
  <c r="Z84" i="14"/>
  <c r="U84" i="14"/>
  <c r="Z83" i="14"/>
  <c r="U82" i="14"/>
  <c r="AE82" i="14"/>
  <c r="Z82" i="14"/>
  <c r="U81" i="14"/>
  <c r="AJ82" i="14"/>
  <c r="U80" i="14"/>
  <c r="Z80" i="14"/>
  <c r="AJ80" i="14"/>
  <c r="AJ81" i="14"/>
  <c r="AE80" i="14"/>
  <c r="AE81" i="14"/>
  <c r="Z81" i="14"/>
  <c r="U79" i="14"/>
  <c r="AJ79" i="14"/>
  <c r="Z79" i="14"/>
  <c r="AE79" i="14"/>
  <c r="Z78" i="14"/>
  <c r="U77" i="14"/>
  <c r="AE78" i="14"/>
  <c r="AJ78" i="14"/>
  <c r="U78" i="14"/>
  <c r="U76" i="14"/>
  <c r="Z77" i="14"/>
  <c r="AE77" i="14"/>
  <c r="AJ77" i="14"/>
  <c r="AE76" i="14"/>
  <c r="AJ76" i="14"/>
  <c r="Z76" i="14"/>
  <c r="Z75" i="14"/>
  <c r="U75" i="14"/>
  <c r="AE75" i="14"/>
  <c r="AJ75" i="14"/>
  <c r="U72" i="14"/>
  <c r="U73" i="14"/>
  <c r="AE73" i="14"/>
  <c r="AJ73" i="14"/>
  <c r="U74" i="14"/>
  <c r="Z73" i="14"/>
  <c r="AJ74" i="14"/>
  <c r="AE74" i="14"/>
  <c r="Z74" i="14"/>
  <c r="Z71" i="14"/>
  <c r="AE71" i="14"/>
  <c r="AE72" i="14"/>
  <c r="AJ71" i="14"/>
  <c r="Z72" i="14"/>
  <c r="U71" i="14"/>
  <c r="AJ72" i="14"/>
  <c r="Z70" i="14"/>
  <c r="U70" i="14"/>
  <c r="AJ70" i="14"/>
  <c r="AE70" i="14"/>
  <c r="U69" i="14"/>
  <c r="AJ69" i="14"/>
  <c r="Z69" i="14"/>
  <c r="AE69" i="14"/>
  <c r="U67" i="14"/>
  <c r="AJ68" i="14"/>
  <c r="U68" i="14"/>
  <c r="AE68" i="14"/>
  <c r="Z68" i="14"/>
  <c r="U66" i="14"/>
  <c r="Z66" i="14"/>
  <c r="AE67" i="14"/>
  <c r="AJ66" i="14"/>
  <c r="AJ67" i="14"/>
  <c r="AE66" i="14"/>
  <c r="Z67" i="14"/>
  <c r="U63" i="14"/>
  <c r="AE64" i="14"/>
  <c r="U64" i="14"/>
  <c r="AJ64" i="14"/>
  <c r="Z64" i="14"/>
  <c r="AE65" i="14"/>
  <c r="U65" i="14"/>
  <c r="Z65" i="14"/>
  <c r="AJ65" i="14"/>
  <c r="Z63" i="14"/>
  <c r="AJ63" i="14"/>
  <c r="AE63" i="14"/>
  <c r="U61" i="14"/>
  <c r="Z62" i="14"/>
  <c r="U62" i="14"/>
  <c r="AJ62" i="14"/>
  <c r="AE62" i="14"/>
  <c r="AJ61" i="14"/>
  <c r="Z61" i="14"/>
  <c r="AE61" i="14"/>
  <c r="Z59" i="14"/>
  <c r="AE59" i="14"/>
  <c r="AJ60" i="14"/>
  <c r="AJ59" i="14"/>
  <c r="U60" i="14"/>
  <c r="Z60" i="14"/>
  <c r="U59" i="14"/>
  <c r="AE60" i="14"/>
  <c r="AE58" i="14"/>
  <c r="AJ58" i="14"/>
  <c r="U58" i="14"/>
  <c r="Z58" i="14"/>
  <c r="U56" i="14"/>
  <c r="AJ57" i="14"/>
  <c r="Z57" i="14"/>
  <c r="AE57" i="14"/>
  <c r="U57" i="14"/>
  <c r="U53" i="14"/>
  <c r="U52" i="14"/>
  <c r="AJ56" i="14"/>
  <c r="AE56" i="14"/>
  <c r="Z56" i="14"/>
  <c r="AE55" i="14"/>
  <c r="U55" i="14"/>
  <c r="Z55" i="14"/>
  <c r="AJ55" i="14"/>
  <c r="AE54" i="14"/>
  <c r="Z54" i="14"/>
  <c r="AJ54" i="14"/>
  <c r="U54" i="14"/>
  <c r="Z40" i="14"/>
  <c r="U46" i="14"/>
  <c r="Z9" i="14"/>
  <c r="U34" i="14"/>
  <c r="Z35" i="14"/>
  <c r="U10" i="14"/>
  <c r="Z43" i="14"/>
  <c r="Z31" i="14"/>
  <c r="Z20" i="14"/>
  <c r="Z36" i="14"/>
  <c r="U8" i="14"/>
  <c r="Z7" i="14"/>
  <c r="Z17" i="14"/>
  <c r="AE6" i="14"/>
  <c r="Z12" i="14"/>
  <c r="U24" i="14"/>
  <c r="Z39" i="14"/>
  <c r="U45" i="14"/>
  <c r="AE12" i="14"/>
  <c r="Z24" i="14"/>
  <c r="U44" i="14"/>
  <c r="U6" i="14"/>
  <c r="Z47" i="14"/>
  <c r="Z16" i="14"/>
  <c r="Z5" i="14"/>
  <c r="U13" i="14"/>
  <c r="AE46" i="14"/>
  <c r="U31" i="14"/>
  <c r="U25" i="14"/>
  <c r="Z8" i="14"/>
  <c r="E42" i="6"/>
  <c r="U47" i="14"/>
  <c r="U39" i="14"/>
  <c r="AE36" i="14"/>
  <c r="AE9" i="14"/>
  <c r="Z52" i="14"/>
  <c r="Z45" i="14"/>
  <c r="Q24" i="15"/>
  <c r="U26" i="14"/>
  <c r="U9" i="14"/>
  <c r="U42" i="14"/>
  <c r="Q22" i="15"/>
  <c r="Y84" i="15" s="1"/>
  <c r="AB84" i="15" s="1"/>
  <c r="U48" i="14"/>
  <c r="Z53" i="14"/>
  <c r="Q26" i="15"/>
  <c r="Q13" i="15"/>
  <c r="Z28" i="14"/>
  <c r="Z4" i="14"/>
  <c r="AE42" i="14"/>
  <c r="Z6" i="14"/>
  <c r="AE44" i="14"/>
  <c r="AE17" i="14"/>
  <c r="U15" i="14"/>
  <c r="AE52" i="14"/>
  <c r="Z38" i="14"/>
  <c r="AE48" i="14"/>
  <c r="AE8" i="14"/>
  <c r="Z15" i="14"/>
  <c r="AE7" i="14"/>
  <c r="U21" i="14"/>
  <c r="Z46" i="14"/>
  <c r="AE53" i="14"/>
  <c r="AE4" i="14"/>
  <c r="Z21" i="14"/>
  <c r="U38" i="14"/>
  <c r="Z42" i="14"/>
  <c r="AE25" i="14"/>
  <c r="AE43" i="14"/>
  <c r="AE30" i="14"/>
  <c r="AE16" i="14"/>
  <c r="U35" i="14"/>
  <c r="U7" i="14"/>
  <c r="Z48" i="14"/>
  <c r="Z25" i="14"/>
  <c r="U20" i="14"/>
  <c r="Z44" i="14"/>
  <c r="AE38" i="14"/>
  <c r="Z26" i="14"/>
  <c r="U5" i="14"/>
  <c r="AE31" i="14"/>
  <c r="AE15" i="14"/>
  <c r="Z13" i="14"/>
  <c r="U40" i="14"/>
  <c r="R17" i="14"/>
  <c r="AE39" i="14"/>
  <c r="Z33" i="14"/>
  <c r="AE45" i="14"/>
  <c r="AE26" i="14"/>
  <c r="AE33" i="14"/>
  <c r="AE24" i="14"/>
  <c r="U36" i="14"/>
  <c r="AJ35" i="14"/>
  <c r="AE49" i="14"/>
  <c r="U33" i="14"/>
  <c r="AE40" i="14"/>
  <c r="AE21" i="14"/>
  <c r="AJ20" i="14"/>
  <c r="AJ37" i="14"/>
  <c r="R16" i="14"/>
  <c r="AE47" i="14"/>
  <c r="U16" i="14"/>
  <c r="Z30" i="14"/>
  <c r="AE37" i="14"/>
  <c r="R19" i="14"/>
  <c r="Z37" i="14"/>
  <c r="AJ18" i="14"/>
  <c r="Z34" i="14"/>
  <c r="Z49" i="14"/>
  <c r="AJ13" i="14"/>
  <c r="AJ34" i="14"/>
  <c r="AE5" i="14"/>
  <c r="AJ26" i="14"/>
  <c r="AE10" i="14"/>
  <c r="Z18" i="14"/>
  <c r="R18" i="14"/>
  <c r="U43" i="14"/>
  <c r="U30" i="14"/>
  <c r="AE18" i="14"/>
  <c r="AJ28" i="14"/>
  <c r="AE34" i="14"/>
  <c r="AJ12" i="14"/>
  <c r="U19" i="14"/>
  <c r="U49" i="14"/>
  <c r="Z23" i="14"/>
  <c r="Z27" i="14"/>
  <c r="AE19" i="14"/>
  <c r="AE14" i="14"/>
  <c r="AE13" i="14"/>
  <c r="AJ4" i="14"/>
  <c r="AJ7" i="14"/>
  <c r="AJ49" i="14"/>
  <c r="U17" i="14"/>
  <c r="AJ27" i="14"/>
  <c r="Z19" i="14"/>
  <c r="AJ22" i="14"/>
  <c r="Z10" i="14"/>
  <c r="AJ40" i="14"/>
  <c r="AE23" i="14"/>
  <c r="AE27" i="14"/>
  <c r="AE22" i="14"/>
  <c r="Z14" i="14"/>
  <c r="AE28" i="14"/>
  <c r="AJ9" i="14"/>
  <c r="AJ23" i="14"/>
  <c r="AJ19" i="14"/>
  <c r="Z22" i="14"/>
  <c r="AJ14" i="14"/>
  <c r="AJ11" i="14"/>
  <c r="AJ45" i="14"/>
  <c r="AJ15" i="14"/>
  <c r="U41" i="14"/>
  <c r="AJ52" i="14"/>
  <c r="AJ29" i="14"/>
  <c r="AJ32" i="14"/>
  <c r="AJ31" i="14"/>
  <c r="AJ10" i="14"/>
  <c r="AJ25" i="14"/>
  <c r="AJ24" i="14"/>
  <c r="AJ50" i="14"/>
  <c r="U51" i="14"/>
  <c r="AJ5" i="14"/>
  <c r="U37" i="14"/>
  <c r="AJ16" i="14"/>
  <c r="AJ46" i="14"/>
  <c r="AJ21" i="14"/>
  <c r="AE11" i="14"/>
  <c r="AJ33" i="14"/>
  <c r="AJ17" i="14"/>
  <c r="AJ41" i="14"/>
  <c r="AE35" i="14"/>
  <c r="AE29" i="14"/>
  <c r="U32" i="14"/>
  <c r="AJ36" i="14"/>
  <c r="Z50" i="14"/>
  <c r="AE51" i="14"/>
  <c r="Z11" i="14"/>
  <c r="AE41" i="14"/>
  <c r="Z29" i="14"/>
  <c r="AE32" i="14"/>
  <c r="AJ44" i="14"/>
  <c r="AJ53" i="14"/>
  <c r="AJ6" i="14"/>
  <c r="AJ47" i="14"/>
  <c r="AE20" i="14"/>
  <c r="AJ38" i="14"/>
  <c r="AE50" i="14"/>
  <c r="AJ51" i="14"/>
  <c r="U4" i="14"/>
  <c r="AJ8" i="14"/>
  <c r="AJ42" i="14"/>
  <c r="U11" i="14"/>
  <c r="AJ39" i="14"/>
  <c r="U18" i="14"/>
  <c r="AJ48" i="14"/>
  <c r="U22" i="14"/>
  <c r="AJ30" i="14"/>
  <c r="Z41" i="14"/>
  <c r="U29" i="14"/>
  <c r="U23" i="14"/>
  <c r="U27" i="14"/>
  <c r="U28" i="14"/>
  <c r="U14" i="14"/>
  <c r="Z32" i="14"/>
  <c r="U12" i="14"/>
  <c r="AJ43" i="14"/>
  <c r="U50" i="14"/>
  <c r="Z51" i="14"/>
  <c r="AC84" i="15" l="1"/>
  <c r="AD86" i="15"/>
  <c r="AG86" i="15" s="1"/>
  <c r="AD83" i="15"/>
  <c r="AA84" i="15"/>
  <c r="O32" i="6"/>
  <c r="O31" i="6"/>
  <c r="O33" i="6"/>
  <c r="G16" i="16"/>
  <c r="G3" i="16"/>
  <c r="AI85" i="15"/>
  <c r="AM85" i="15" s="1"/>
  <c r="AI88" i="15"/>
  <c r="Y82" i="15"/>
  <c r="AC82" i="15" s="1"/>
  <c r="Y87" i="15"/>
  <c r="AI82" i="15"/>
  <c r="AM82" i="15" s="1"/>
  <c r="AI84" i="15"/>
  <c r="T81" i="15"/>
  <c r="W81" i="15" s="1"/>
  <c r="T82" i="15"/>
  <c r="AD80" i="15"/>
  <c r="AF80" i="15" s="1"/>
  <c r="AD82" i="15"/>
  <c r="Y79" i="15"/>
  <c r="AC79" i="15" s="1"/>
  <c r="Y81" i="15"/>
  <c r="AI81" i="15"/>
  <c r="AM81" i="15" s="1"/>
  <c r="AI79" i="15"/>
  <c r="AI80" i="15"/>
  <c r="AD79" i="15"/>
  <c r="AG79" i="15" s="1"/>
  <c r="AD81" i="15"/>
  <c r="Y78" i="15"/>
  <c r="AA78" i="15" s="1"/>
  <c r="Y80" i="15"/>
  <c r="T79" i="15"/>
  <c r="T80" i="15"/>
  <c r="T77" i="15"/>
  <c r="W77" i="15" s="1"/>
  <c r="T78" i="15"/>
  <c r="AD77" i="15"/>
  <c r="AH77" i="15" s="1"/>
  <c r="AD78" i="15"/>
  <c r="AI77" i="15"/>
  <c r="AL77" i="15" s="1"/>
  <c r="AI78" i="15"/>
  <c r="Y75" i="15"/>
  <c r="AB75" i="15" s="1"/>
  <c r="Y77" i="15"/>
  <c r="Y73" i="15"/>
  <c r="AA73" i="15" s="1"/>
  <c r="Y76" i="15"/>
  <c r="AD76" i="15"/>
  <c r="AF76" i="15" s="1"/>
  <c r="AD75" i="15"/>
  <c r="T75" i="15"/>
  <c r="T76" i="15"/>
  <c r="AI75" i="15"/>
  <c r="AL75" i="15" s="1"/>
  <c r="AI76" i="15"/>
  <c r="T74" i="15"/>
  <c r="W74" i="15" s="1"/>
  <c r="T73" i="15"/>
  <c r="Y72" i="15"/>
  <c r="AC72" i="15" s="1"/>
  <c r="Y74" i="15"/>
  <c r="AD73" i="15"/>
  <c r="AD74" i="15"/>
  <c r="AI73" i="15"/>
  <c r="AI74" i="15"/>
  <c r="T72" i="15"/>
  <c r="W72" i="15" s="1"/>
  <c r="T70" i="15"/>
  <c r="AD72" i="15"/>
  <c r="AH72" i="15" s="1"/>
  <c r="AD71" i="15"/>
  <c r="T69" i="15"/>
  <c r="X69" i="15" s="1"/>
  <c r="T71" i="15"/>
  <c r="AI72" i="15"/>
  <c r="AM72" i="15" s="1"/>
  <c r="AI71" i="15"/>
  <c r="Y70" i="15"/>
  <c r="AA70" i="15" s="1"/>
  <c r="Y71" i="15"/>
  <c r="Y6" i="15"/>
  <c r="AA6" i="15" s="1"/>
  <c r="T36" i="15"/>
  <c r="W36" i="15" s="1"/>
  <c r="AD69" i="15"/>
  <c r="AF69" i="15" s="1"/>
  <c r="AD70" i="15"/>
  <c r="AI69" i="15"/>
  <c r="AK69" i="15" s="1"/>
  <c r="AI70" i="15"/>
  <c r="Y67" i="15"/>
  <c r="AA67" i="15" s="1"/>
  <c r="Y69" i="15"/>
  <c r="Y68" i="15"/>
  <c r="T67" i="15"/>
  <c r="W67" i="15" s="1"/>
  <c r="T68" i="15"/>
  <c r="AI67" i="15"/>
  <c r="AL67" i="15" s="1"/>
  <c r="AI68" i="15"/>
  <c r="AD67" i="15"/>
  <c r="AH67" i="15" s="1"/>
  <c r="AD68" i="15"/>
  <c r="AD65" i="15"/>
  <c r="AF65" i="15" s="1"/>
  <c r="AD66" i="15"/>
  <c r="T66" i="15"/>
  <c r="V66" i="15" s="1"/>
  <c r="T65" i="15"/>
  <c r="Y65" i="15"/>
  <c r="AC65" i="15" s="1"/>
  <c r="Y66" i="15"/>
  <c r="AI65" i="15"/>
  <c r="AI66" i="15"/>
  <c r="AI63" i="15"/>
  <c r="AK63" i="15" s="1"/>
  <c r="AI64" i="15"/>
  <c r="T63" i="15"/>
  <c r="V63" i="15" s="1"/>
  <c r="T64" i="15"/>
  <c r="AD63" i="15"/>
  <c r="AG63" i="15" s="1"/>
  <c r="AD64" i="15"/>
  <c r="Y63" i="15"/>
  <c r="AA63" i="15" s="1"/>
  <c r="Y64" i="15"/>
  <c r="Y61" i="15"/>
  <c r="AB61" i="15" s="1"/>
  <c r="Y62" i="15"/>
  <c r="AD61" i="15"/>
  <c r="AF61" i="15" s="1"/>
  <c r="AD62" i="15"/>
  <c r="T61" i="15"/>
  <c r="W61" i="15" s="1"/>
  <c r="T62" i="15"/>
  <c r="AI61" i="15"/>
  <c r="AM61" i="15" s="1"/>
  <c r="AI62" i="15"/>
  <c r="G42" i="16"/>
  <c r="Y60" i="15"/>
  <c r="AC60" i="15" s="1"/>
  <c r="Y59" i="15"/>
  <c r="AI59" i="15"/>
  <c r="AM59" i="15" s="1"/>
  <c r="AI60" i="15"/>
  <c r="T59" i="15"/>
  <c r="T60" i="15"/>
  <c r="AD59" i="15"/>
  <c r="AH59" i="15" s="1"/>
  <c r="AD60" i="15"/>
  <c r="Y57" i="15"/>
  <c r="AA57" i="15" s="1"/>
  <c r="Y58" i="15"/>
  <c r="T57" i="15"/>
  <c r="X57" i="15" s="1"/>
  <c r="T58" i="15"/>
  <c r="AI57" i="15"/>
  <c r="AK57" i="15" s="1"/>
  <c r="AI58" i="15"/>
  <c r="AD57" i="15"/>
  <c r="AH57" i="15" s="1"/>
  <c r="AD58" i="15"/>
  <c r="T56" i="15"/>
  <c r="V56" i="15" s="1"/>
  <c r="T55" i="15"/>
  <c r="AI54" i="15"/>
  <c r="AL54" i="15" s="1"/>
  <c r="AI56" i="15"/>
  <c r="Y56" i="15"/>
  <c r="AC56" i="15" s="1"/>
  <c r="Y55" i="15"/>
  <c r="AD55" i="15"/>
  <c r="AF55" i="15" s="1"/>
  <c r="AD54" i="15"/>
  <c r="Y9" i="15"/>
  <c r="AC9" i="15" s="1"/>
  <c r="Y54" i="15"/>
  <c r="T27" i="15"/>
  <c r="X27" i="15" s="1"/>
  <c r="T54" i="15"/>
  <c r="AI19" i="15"/>
  <c r="AK19" i="15" s="1"/>
  <c r="AI55" i="15"/>
  <c r="AD52" i="15"/>
  <c r="AF52" i="15" s="1"/>
  <c r="AD56" i="15"/>
  <c r="Y38" i="15"/>
  <c r="AC38" i="15" s="1"/>
  <c r="Y34" i="15"/>
  <c r="AC34" i="15" s="1"/>
  <c r="Y31" i="15"/>
  <c r="AC31" i="15" s="1"/>
  <c r="T48" i="15"/>
  <c r="X48" i="15" s="1"/>
  <c r="T44" i="15"/>
  <c r="Y4" i="15"/>
  <c r="Y25" i="15"/>
  <c r="T50" i="15"/>
  <c r="W50" i="15" s="1"/>
  <c r="T41" i="15"/>
  <c r="T46" i="15"/>
  <c r="AD9" i="15"/>
  <c r="AH9" i="15" s="1"/>
  <c r="AD46" i="15"/>
  <c r="Y47" i="15"/>
  <c r="AA47" i="15" s="1"/>
  <c r="Y45" i="15"/>
  <c r="Y21" i="15"/>
  <c r="AA21" i="15" s="1"/>
  <c r="AD43" i="15"/>
  <c r="AH43" i="15" s="1"/>
  <c r="AD25" i="15"/>
  <c r="Y53" i="15"/>
  <c r="AA53" i="15" s="1"/>
  <c r="Y40" i="15"/>
  <c r="AD7" i="15"/>
  <c r="AF7" i="15" s="1"/>
  <c r="AD4" i="15"/>
  <c r="AI7" i="15"/>
  <c r="AM7" i="15" s="1"/>
  <c r="T49" i="15"/>
  <c r="V49" i="15" s="1"/>
  <c r="T16" i="15"/>
  <c r="T8" i="15"/>
  <c r="X8" i="15" s="1"/>
  <c r="Y33" i="15"/>
  <c r="Y41" i="15"/>
  <c r="Y46" i="15"/>
  <c r="Y26" i="15"/>
  <c r="AD45" i="15"/>
  <c r="AH45" i="15" s="1"/>
  <c r="AD51" i="15"/>
  <c r="Y50" i="15"/>
  <c r="AC50" i="15" s="1"/>
  <c r="Y17" i="15"/>
  <c r="Y7" i="15"/>
  <c r="T11" i="15"/>
  <c r="T53" i="15"/>
  <c r="T52" i="15"/>
  <c r="V52" i="15" s="1"/>
  <c r="T24" i="15"/>
  <c r="T15" i="15"/>
  <c r="Y49" i="15"/>
  <c r="AA49" i="15" s="1"/>
  <c r="Y32" i="15"/>
  <c r="Y44" i="15"/>
  <c r="AD49" i="15"/>
  <c r="AH49" i="15" s="1"/>
  <c r="AD53" i="15"/>
  <c r="T4" i="15"/>
  <c r="T51" i="15"/>
  <c r="T37" i="15"/>
  <c r="T47" i="15"/>
  <c r="AD50" i="15"/>
  <c r="AH50" i="15" s="1"/>
  <c r="AD16" i="15"/>
  <c r="AI11" i="15"/>
  <c r="AK11" i="15" s="1"/>
  <c r="Y48" i="15"/>
  <c r="Y43" i="15"/>
  <c r="T30" i="15"/>
  <c r="T7" i="15"/>
  <c r="AD47" i="15"/>
  <c r="AG47" i="15" s="1"/>
  <c r="AD12" i="15"/>
  <c r="Y16" i="15"/>
  <c r="Y52" i="15"/>
  <c r="Y51" i="15"/>
  <c r="AI43" i="15"/>
  <c r="AI48" i="15"/>
  <c r="AI44" i="15"/>
  <c r="Y35" i="15"/>
  <c r="Y19" i="15"/>
  <c r="T45" i="15"/>
  <c r="T14" i="15"/>
  <c r="AD48" i="15"/>
  <c r="AD41" i="15"/>
  <c r="AD44" i="15"/>
  <c r="T39" i="15"/>
  <c r="V39" i="15" s="1"/>
  <c r="T43" i="15"/>
  <c r="T18" i="15"/>
  <c r="T6" i="15"/>
  <c r="X6" i="15" s="1"/>
  <c r="AI28" i="15"/>
  <c r="AL28" i="15" s="1"/>
  <c r="AI52" i="15"/>
  <c r="AI46" i="15"/>
  <c r="AI51" i="15"/>
  <c r="AI50" i="15"/>
  <c r="AI53" i="15"/>
  <c r="AI45" i="15"/>
  <c r="AI49" i="15"/>
  <c r="AI47" i="15"/>
  <c r="Y12" i="15"/>
  <c r="AB12" i="15" s="1"/>
  <c r="Y36" i="15"/>
  <c r="AD10" i="15"/>
  <c r="AD32" i="15"/>
  <c r="AD17" i="15"/>
  <c r="AD8" i="15"/>
  <c r="AD33" i="15"/>
  <c r="AD27" i="15"/>
  <c r="AH27" i="15" s="1"/>
  <c r="Y29" i="15"/>
  <c r="Y30" i="15"/>
  <c r="Y37" i="15"/>
  <c r="T20" i="15"/>
  <c r="T9" i="15"/>
  <c r="AI17" i="15"/>
  <c r="AL17" i="15" s="1"/>
  <c r="AD13" i="15"/>
  <c r="AD19" i="15"/>
  <c r="AD36" i="15"/>
  <c r="T23" i="15"/>
  <c r="T10" i="15"/>
  <c r="AI35" i="15"/>
  <c r="AK35" i="15" s="1"/>
  <c r="Y11" i="15"/>
  <c r="Y39" i="15"/>
  <c r="Y18" i="15"/>
  <c r="AI29" i="15"/>
  <c r="AL29" i="15" s="1"/>
  <c r="AI20" i="15"/>
  <c r="AK20" i="15" s="1"/>
  <c r="AI40" i="15"/>
  <c r="AL40" i="15" s="1"/>
  <c r="AI14" i="15"/>
  <c r="AK14" i="15" s="1"/>
  <c r="AI12" i="15"/>
  <c r="AL12" i="15" s="1"/>
  <c r="AI24" i="15"/>
  <c r="AM24" i="15" s="1"/>
  <c r="AI30" i="15"/>
  <c r="AL30" i="15" s="1"/>
  <c r="T38" i="15"/>
  <c r="V38" i="15" s="1"/>
  <c r="T35" i="15"/>
  <c r="AI22" i="15"/>
  <c r="AK22" i="15" s="1"/>
  <c r="AI10" i="15"/>
  <c r="AK10" i="15" s="1"/>
  <c r="T34" i="15"/>
  <c r="X34" i="15" s="1"/>
  <c r="T29" i="15"/>
  <c r="T40" i="15"/>
  <c r="Y10" i="15"/>
  <c r="AB10" i="15" s="1"/>
  <c r="Y20" i="15"/>
  <c r="Y15" i="15"/>
  <c r="Y23" i="15"/>
  <c r="AD37" i="15"/>
  <c r="AF37" i="15" s="1"/>
  <c r="AD30" i="15"/>
  <c r="T22" i="15"/>
  <c r="T28" i="15"/>
  <c r="T25" i="15"/>
  <c r="T33" i="15"/>
  <c r="T5" i="15"/>
  <c r="Y13" i="15"/>
  <c r="Y27" i="15"/>
  <c r="AD29" i="15"/>
  <c r="AF29" i="15" s="1"/>
  <c r="AD31" i="15"/>
  <c r="AD40" i="15"/>
  <c r="AD5" i="15"/>
  <c r="T21" i="15"/>
  <c r="T32" i="15"/>
  <c r="T42" i="15"/>
  <c r="AD34" i="15"/>
  <c r="AD22" i="15"/>
  <c r="AD28" i="15"/>
  <c r="AD35" i="15"/>
  <c r="AD20" i="15"/>
  <c r="AD42" i="15"/>
  <c r="AD6" i="15"/>
  <c r="AH6" i="15" s="1"/>
  <c r="AI39" i="15"/>
  <c r="AK39" i="15" s="1"/>
  <c r="AI18" i="15"/>
  <c r="AM18" i="15" s="1"/>
  <c r="R22" i="15"/>
  <c r="Y5" i="15"/>
  <c r="AI4" i="15"/>
  <c r="AM4" i="15" s="1"/>
  <c r="AI23" i="15"/>
  <c r="AK23" i="15" s="1"/>
  <c r="AI16" i="15"/>
  <c r="AK16" i="15" s="1"/>
  <c r="AI26" i="15"/>
  <c r="AK26" i="15" s="1"/>
  <c r="R26" i="15"/>
  <c r="T17" i="15"/>
  <c r="T12" i="15"/>
  <c r="T26" i="15"/>
  <c r="T19" i="15"/>
  <c r="AD11" i="15"/>
  <c r="AD14" i="15"/>
  <c r="AD23" i="15"/>
  <c r="AI6" i="15"/>
  <c r="AM6" i="15" s="1"/>
  <c r="AI41" i="15"/>
  <c r="AM41" i="15" s="1"/>
  <c r="AI32" i="15"/>
  <c r="AL32" i="15" s="1"/>
  <c r="AI33" i="15"/>
  <c r="AL33" i="15" s="1"/>
  <c r="AI42" i="15"/>
  <c r="AL42" i="15" s="1"/>
  <c r="R13" i="15"/>
  <c r="AI13" i="15"/>
  <c r="AL13" i="15" s="1"/>
  <c r="AI25" i="15"/>
  <c r="AM25" i="15" s="1"/>
  <c r="AI37" i="15"/>
  <c r="AL37" i="15" s="1"/>
  <c r="AI5" i="15"/>
  <c r="AK5" i="15" s="1"/>
  <c r="T31" i="15"/>
  <c r="V31" i="15" s="1"/>
  <c r="T13" i="15"/>
  <c r="AD39" i="15"/>
  <c r="AD38" i="15"/>
  <c r="AD26" i="15"/>
  <c r="AD18" i="15"/>
  <c r="AD24" i="15"/>
  <c r="AD21" i="15"/>
  <c r="AD15" i="15"/>
  <c r="AF15" i="15" s="1"/>
  <c r="AI27" i="15"/>
  <c r="AI8" i="15"/>
  <c r="AI31" i="15"/>
  <c r="Y14" i="15"/>
  <c r="Y42" i="15"/>
  <c r="R24" i="15"/>
  <c r="AI21" i="15"/>
  <c r="AI38" i="15"/>
  <c r="AI34" i="15"/>
  <c r="AI9" i="15"/>
  <c r="AI36" i="15"/>
  <c r="AI15" i="15"/>
  <c r="Y8" i="15"/>
  <c r="Y22" i="15"/>
  <c r="Y24" i="15"/>
  <c r="Y28" i="15"/>
  <c r="Q22" i="14"/>
  <c r="G29" i="16"/>
  <c r="Q24" i="14"/>
  <c r="Q13" i="14"/>
  <c r="T84" i="14" s="1"/>
  <c r="W84" i="14" s="1"/>
  <c r="Q26" i="14"/>
  <c r="AH86" i="15" l="1"/>
  <c r="AF86" i="15"/>
  <c r="AF83" i="15"/>
  <c r="AH83" i="15"/>
  <c r="AG83" i="15"/>
  <c r="O34" i="6"/>
  <c r="O35" i="6" s="1"/>
  <c r="O33" i="16"/>
  <c r="O32" i="16"/>
  <c r="O31" i="16"/>
  <c r="AF4" i="15"/>
  <c r="AB4" i="15"/>
  <c r="Y104" i="14"/>
  <c r="AA104" i="14" s="1"/>
  <c r="Y124" i="14"/>
  <c r="X84" i="14"/>
  <c r="V84" i="14"/>
  <c r="T120" i="14"/>
  <c r="V120" i="14" s="1"/>
  <c r="T111" i="14"/>
  <c r="T85" i="14"/>
  <c r="T100" i="14"/>
  <c r="Y115" i="14"/>
  <c r="Y101" i="14"/>
  <c r="T89" i="14"/>
  <c r="W89" i="14" s="1"/>
  <c r="T105" i="14"/>
  <c r="T88" i="14"/>
  <c r="Y117" i="14"/>
  <c r="AA117" i="14" s="1"/>
  <c r="Y95" i="14"/>
  <c r="Y109" i="14"/>
  <c r="Y116" i="14"/>
  <c r="T106" i="14"/>
  <c r="V106" i="14" s="1"/>
  <c r="T94" i="14"/>
  <c r="T97" i="14"/>
  <c r="Y98" i="14"/>
  <c r="AB98" i="14" s="1"/>
  <c r="Y121" i="14"/>
  <c r="AD94" i="14"/>
  <c r="AD105" i="14"/>
  <c r="AD99" i="14"/>
  <c r="T91" i="14"/>
  <c r="T122" i="14"/>
  <c r="AI102" i="14"/>
  <c r="AI118" i="14"/>
  <c r="AI110" i="14"/>
  <c r="AD95" i="14"/>
  <c r="AH95" i="14" s="1"/>
  <c r="AD123" i="14"/>
  <c r="AD85" i="14"/>
  <c r="T118" i="14"/>
  <c r="X118" i="14" s="1"/>
  <c r="T119" i="14"/>
  <c r="T112" i="14"/>
  <c r="Y108" i="14"/>
  <c r="AA108" i="14" s="1"/>
  <c r="Y99" i="14"/>
  <c r="Y87" i="14"/>
  <c r="AI106" i="14"/>
  <c r="AI93" i="14"/>
  <c r="T101" i="14"/>
  <c r="T92" i="14"/>
  <c r="T96" i="14"/>
  <c r="AD107" i="14"/>
  <c r="AD98" i="14"/>
  <c r="AD112" i="14"/>
  <c r="AD88" i="14"/>
  <c r="AD83" i="14"/>
  <c r="Y93" i="14"/>
  <c r="Y119" i="14"/>
  <c r="Y114" i="14"/>
  <c r="AD120" i="14"/>
  <c r="AD100" i="14"/>
  <c r="AD96" i="14"/>
  <c r="AD103" i="14"/>
  <c r="AD116" i="14"/>
  <c r="AD87" i="14"/>
  <c r="AI122" i="14"/>
  <c r="AI109" i="14"/>
  <c r="AI86" i="14"/>
  <c r="Y91" i="14"/>
  <c r="Y89" i="14"/>
  <c r="Y110" i="14"/>
  <c r="Y118" i="14"/>
  <c r="Y113" i="14"/>
  <c r="Y90" i="14"/>
  <c r="T114" i="14"/>
  <c r="T108" i="14"/>
  <c r="T117" i="14"/>
  <c r="T115" i="14"/>
  <c r="AD104" i="14"/>
  <c r="AD108" i="14"/>
  <c r="AD90" i="14"/>
  <c r="AD113" i="14"/>
  <c r="AD92" i="14"/>
  <c r="T123" i="14"/>
  <c r="T124" i="14"/>
  <c r="T110" i="14"/>
  <c r="T93" i="14"/>
  <c r="T99" i="14"/>
  <c r="AI121" i="14"/>
  <c r="AI103" i="14"/>
  <c r="AI95" i="14"/>
  <c r="Y107" i="14"/>
  <c r="Y105" i="14"/>
  <c r="Y100" i="14"/>
  <c r="Y112" i="14"/>
  <c r="Y102" i="14"/>
  <c r="Y97" i="14"/>
  <c r="Y111" i="14"/>
  <c r="AD106" i="14"/>
  <c r="AD119" i="14"/>
  <c r="AD91" i="14"/>
  <c r="AD97" i="14"/>
  <c r="AD117" i="14"/>
  <c r="AD111" i="14"/>
  <c r="AD122" i="14"/>
  <c r="AD115" i="14"/>
  <c r="AD89" i="14"/>
  <c r="Y96" i="14"/>
  <c r="Y120" i="14"/>
  <c r="Y92" i="14"/>
  <c r="Y84" i="14"/>
  <c r="AI123" i="14"/>
  <c r="AI107" i="14"/>
  <c r="AI98" i="14"/>
  <c r="AI101" i="14"/>
  <c r="AI94" i="14"/>
  <c r="AI116" i="14"/>
  <c r="AI104" i="14"/>
  <c r="AI114" i="14"/>
  <c r="AI124" i="14"/>
  <c r="T90" i="14"/>
  <c r="T102" i="14"/>
  <c r="T121" i="14"/>
  <c r="T103" i="14"/>
  <c r="T113" i="14"/>
  <c r="T83" i="14"/>
  <c r="T109" i="14"/>
  <c r="T86" i="14"/>
  <c r="AI108" i="14"/>
  <c r="AI105" i="14"/>
  <c r="AI89" i="14"/>
  <c r="AI113" i="14"/>
  <c r="AI120" i="14"/>
  <c r="AI99" i="14"/>
  <c r="AI92" i="14"/>
  <c r="AI117" i="14"/>
  <c r="AI111" i="14"/>
  <c r="AI119" i="14"/>
  <c r="AI90" i="14"/>
  <c r="AI97" i="14"/>
  <c r="AI100" i="14"/>
  <c r="AI83" i="14"/>
  <c r="AI87" i="14"/>
  <c r="AI91" i="14"/>
  <c r="AI115" i="14"/>
  <c r="AI112" i="14"/>
  <c r="AI96" i="14"/>
  <c r="Y88" i="14"/>
  <c r="Y123" i="14"/>
  <c r="Y103" i="14"/>
  <c r="Y86" i="14"/>
  <c r="Y94" i="14"/>
  <c r="Y106" i="14"/>
  <c r="Y122" i="14"/>
  <c r="Y85" i="14"/>
  <c r="T107" i="14"/>
  <c r="T98" i="14"/>
  <c r="T95" i="14"/>
  <c r="T116" i="14"/>
  <c r="T104" i="14"/>
  <c r="AD86" i="14"/>
  <c r="AG86" i="14" s="1"/>
  <c r="AD102" i="14"/>
  <c r="AD114" i="14"/>
  <c r="AD121" i="14"/>
  <c r="AD124" i="14"/>
  <c r="AD84" i="14"/>
  <c r="AD110" i="14"/>
  <c r="AD93" i="14"/>
  <c r="AD101" i="14"/>
  <c r="AD118" i="14"/>
  <c r="AD109" i="14"/>
  <c r="AA82" i="15"/>
  <c r="AK85" i="15"/>
  <c r="AL85" i="15"/>
  <c r="AL88" i="15"/>
  <c r="AM88" i="15"/>
  <c r="AK88" i="15"/>
  <c r="AB82" i="15"/>
  <c r="AA87" i="15"/>
  <c r="AC87" i="15"/>
  <c r="AB87" i="15"/>
  <c r="AK82" i="15"/>
  <c r="AL82" i="15"/>
  <c r="AL84" i="15"/>
  <c r="AM84" i="15"/>
  <c r="AK84" i="15"/>
  <c r="AI85" i="14"/>
  <c r="AM85" i="14" s="1"/>
  <c r="AI88" i="14"/>
  <c r="T82" i="14"/>
  <c r="X82" i="14" s="1"/>
  <c r="T87" i="14"/>
  <c r="AI82" i="14"/>
  <c r="AM82" i="14" s="1"/>
  <c r="AI84" i="14"/>
  <c r="Y82" i="14"/>
  <c r="AB82" i="14" s="1"/>
  <c r="Y83" i="14"/>
  <c r="AH80" i="15"/>
  <c r="V81" i="15"/>
  <c r="AG80" i="15"/>
  <c r="AD81" i="14"/>
  <c r="AH81" i="14" s="1"/>
  <c r="AD82" i="14"/>
  <c r="X81" i="15"/>
  <c r="V82" i="15"/>
  <c r="X82" i="15"/>
  <c r="W82" i="15"/>
  <c r="AH82" i="15"/>
  <c r="AG82" i="15"/>
  <c r="AF82" i="15"/>
  <c r="AA79" i="15"/>
  <c r="AK81" i="15"/>
  <c r="AB79" i="15"/>
  <c r="AA81" i="15"/>
  <c r="AB81" i="15"/>
  <c r="AC81" i="15"/>
  <c r="T79" i="14"/>
  <c r="V79" i="14" s="1"/>
  <c r="T80" i="14"/>
  <c r="AB78" i="15"/>
  <c r="Y80" i="14"/>
  <c r="AB80" i="14" s="1"/>
  <c r="Y79" i="14"/>
  <c r="AL81" i="15"/>
  <c r="AL80" i="15"/>
  <c r="AK80" i="15"/>
  <c r="AM80" i="15"/>
  <c r="AM79" i="15"/>
  <c r="AK79" i="15"/>
  <c r="AL79" i="15"/>
  <c r="AC78" i="15"/>
  <c r="AF79" i="15"/>
  <c r="AH79" i="15"/>
  <c r="AF81" i="15"/>
  <c r="AH81" i="15"/>
  <c r="AG81" i="15"/>
  <c r="AI80" i="14"/>
  <c r="AK80" i="14" s="1"/>
  <c r="AI81" i="14"/>
  <c r="AI79" i="14"/>
  <c r="AB80" i="15"/>
  <c r="AC80" i="15"/>
  <c r="AA80" i="15"/>
  <c r="AM77" i="15"/>
  <c r="X80" i="15"/>
  <c r="W80" i="15"/>
  <c r="V80" i="15"/>
  <c r="Y78" i="14"/>
  <c r="AB78" i="14" s="1"/>
  <c r="Y81" i="14"/>
  <c r="X79" i="15"/>
  <c r="W79" i="15"/>
  <c r="V79" i="15"/>
  <c r="T78" i="14"/>
  <c r="V78" i="14" s="1"/>
  <c r="T81" i="14"/>
  <c r="AD78" i="14"/>
  <c r="AF78" i="14" s="1"/>
  <c r="AD80" i="14"/>
  <c r="AD79" i="14"/>
  <c r="X77" i="15"/>
  <c r="V77" i="15"/>
  <c r="AG77" i="15"/>
  <c r="X78" i="15"/>
  <c r="V78" i="15"/>
  <c r="W78" i="15"/>
  <c r="AF77" i="15"/>
  <c r="AF78" i="15"/>
  <c r="AH78" i="15"/>
  <c r="AG78" i="15"/>
  <c r="AK77" i="15"/>
  <c r="AI77" i="14"/>
  <c r="AK77" i="14" s="1"/>
  <c r="AI78" i="14"/>
  <c r="AM78" i="15"/>
  <c r="AK78" i="15"/>
  <c r="AL78" i="15"/>
  <c r="AC75" i="15"/>
  <c r="AC77" i="15"/>
  <c r="AA77" i="15"/>
  <c r="AB77" i="15"/>
  <c r="AA75" i="15"/>
  <c r="T77" i="14"/>
  <c r="X77" i="14" s="1"/>
  <c r="T75" i="14"/>
  <c r="AD51" i="14"/>
  <c r="AF51" i="14" s="1"/>
  <c r="AD77" i="14"/>
  <c r="Y75" i="14"/>
  <c r="AA75" i="14" s="1"/>
  <c r="Y77" i="14"/>
  <c r="AM75" i="15"/>
  <c r="AC73" i="15"/>
  <c r="AH76" i="15"/>
  <c r="AB73" i="15"/>
  <c r="AK75" i="15"/>
  <c r="AG76" i="15"/>
  <c r="AG75" i="15"/>
  <c r="AH75" i="15"/>
  <c r="AF75" i="15"/>
  <c r="AC76" i="15"/>
  <c r="AB76" i="15"/>
  <c r="AA76" i="15"/>
  <c r="V76" i="15"/>
  <c r="W76" i="15"/>
  <c r="X76" i="15"/>
  <c r="AI75" i="14"/>
  <c r="AM75" i="14" s="1"/>
  <c r="AI76" i="14"/>
  <c r="V75" i="15"/>
  <c r="W75" i="15"/>
  <c r="X75" i="15"/>
  <c r="Y51" i="14"/>
  <c r="AC51" i="14" s="1"/>
  <c r="Y76" i="14"/>
  <c r="AL76" i="15"/>
  <c r="AM76" i="15"/>
  <c r="AK76" i="15"/>
  <c r="AD73" i="14"/>
  <c r="AH73" i="14" s="1"/>
  <c r="AD75" i="14"/>
  <c r="AD76" i="14"/>
  <c r="T74" i="14"/>
  <c r="X74" i="14" s="1"/>
  <c r="T76" i="14"/>
  <c r="V69" i="15"/>
  <c r="AB72" i="15"/>
  <c r="V73" i="15"/>
  <c r="W73" i="15"/>
  <c r="X73" i="15"/>
  <c r="AB74" i="15"/>
  <c r="AA74" i="15"/>
  <c r="AC74" i="15"/>
  <c r="AA72" i="15"/>
  <c r="X74" i="15"/>
  <c r="V74" i="15"/>
  <c r="Y72" i="14"/>
  <c r="AB72" i="14" s="1"/>
  <c r="Y74" i="14"/>
  <c r="AF73" i="15"/>
  <c r="AH73" i="15"/>
  <c r="AG73" i="15"/>
  <c r="AF74" i="15"/>
  <c r="AG74" i="15"/>
  <c r="AH74" i="15"/>
  <c r="AI73" i="14"/>
  <c r="AM73" i="14" s="1"/>
  <c r="AI74" i="14"/>
  <c r="T70" i="14"/>
  <c r="W70" i="14" s="1"/>
  <c r="T73" i="14"/>
  <c r="AL74" i="15"/>
  <c r="AM74" i="15"/>
  <c r="AK74" i="15"/>
  <c r="AK73" i="15"/>
  <c r="AL73" i="15"/>
  <c r="AM73" i="15"/>
  <c r="Y71" i="14"/>
  <c r="AA71" i="14" s="1"/>
  <c r="Y73" i="14"/>
  <c r="AD72" i="14"/>
  <c r="AH72" i="14" s="1"/>
  <c r="AD74" i="14"/>
  <c r="AG72" i="15"/>
  <c r="AL72" i="15"/>
  <c r="V72" i="15"/>
  <c r="X72" i="15"/>
  <c r="W70" i="15"/>
  <c r="V70" i="15"/>
  <c r="X70" i="15"/>
  <c r="AK72" i="15"/>
  <c r="AF72" i="15"/>
  <c r="AG71" i="15"/>
  <c r="AF71" i="15"/>
  <c r="AH71" i="15"/>
  <c r="AI72" i="14"/>
  <c r="AL72" i="14" s="1"/>
  <c r="AI71" i="14"/>
  <c r="T72" i="14"/>
  <c r="X72" i="14" s="1"/>
  <c r="T71" i="14"/>
  <c r="W69" i="15"/>
  <c r="AD70" i="14"/>
  <c r="AH70" i="14" s="1"/>
  <c r="AD71" i="14"/>
  <c r="X71" i="15"/>
  <c r="V71" i="15"/>
  <c r="W71" i="15"/>
  <c r="AC70" i="15"/>
  <c r="AM71" i="15"/>
  <c r="AL71" i="15"/>
  <c r="AK71" i="15"/>
  <c r="AB70" i="15"/>
  <c r="AC6" i="15"/>
  <c r="AB71" i="15"/>
  <c r="AA71" i="15"/>
  <c r="AC71" i="15"/>
  <c r="AB6" i="15"/>
  <c r="X36" i="15"/>
  <c r="V36" i="15"/>
  <c r="AG69" i="15"/>
  <c r="AH69" i="15"/>
  <c r="AI69" i="14"/>
  <c r="AL69" i="14" s="1"/>
  <c r="AI70" i="14"/>
  <c r="AL69" i="15"/>
  <c r="AH70" i="15"/>
  <c r="AF70" i="15"/>
  <c r="AG70" i="15"/>
  <c r="Y69" i="14"/>
  <c r="AA69" i="14" s="1"/>
  <c r="Y70" i="14"/>
  <c r="AM69" i="15"/>
  <c r="AK70" i="15"/>
  <c r="AL70" i="15"/>
  <c r="AM70" i="15"/>
  <c r="T68" i="14"/>
  <c r="W68" i="14" s="1"/>
  <c r="T69" i="14"/>
  <c r="AC67" i="15"/>
  <c r="AB67" i="15"/>
  <c r="V67" i="15"/>
  <c r="X67" i="15"/>
  <c r="AB68" i="15"/>
  <c r="AA68" i="15"/>
  <c r="AC68" i="15"/>
  <c r="AC69" i="15"/>
  <c r="AA69" i="15"/>
  <c r="AB69" i="15"/>
  <c r="X68" i="15"/>
  <c r="W68" i="15"/>
  <c r="V68" i="15"/>
  <c r="AM67" i="15"/>
  <c r="AK67" i="15"/>
  <c r="AD68" i="14"/>
  <c r="AG68" i="14" s="1"/>
  <c r="AD69" i="14"/>
  <c r="AF67" i="15"/>
  <c r="AK68" i="15"/>
  <c r="AL68" i="15"/>
  <c r="AM68" i="15"/>
  <c r="AG67" i="15"/>
  <c r="AG68" i="15"/>
  <c r="AH68" i="15"/>
  <c r="AF68" i="15"/>
  <c r="Y67" i="14"/>
  <c r="AA67" i="14" s="1"/>
  <c r="Y68" i="14"/>
  <c r="AG65" i="15"/>
  <c r="AH65" i="15"/>
  <c r="AI66" i="14"/>
  <c r="AK66" i="14" s="1"/>
  <c r="AI68" i="14"/>
  <c r="AA65" i="15"/>
  <c r="X66" i="15"/>
  <c r="W66" i="15"/>
  <c r="AF66" i="15"/>
  <c r="AG66" i="15"/>
  <c r="AH66" i="15"/>
  <c r="V65" i="15"/>
  <c r="X65" i="15"/>
  <c r="W65" i="15"/>
  <c r="AB65" i="15"/>
  <c r="AC66" i="15"/>
  <c r="AA66" i="15"/>
  <c r="AB66" i="15"/>
  <c r="Y65" i="14"/>
  <c r="AC65" i="14" s="1"/>
  <c r="Y66" i="14"/>
  <c r="AD66" i="14"/>
  <c r="AH66" i="14" s="1"/>
  <c r="AD67" i="14"/>
  <c r="AI64" i="14"/>
  <c r="AK64" i="14" s="1"/>
  <c r="AI67" i="14"/>
  <c r="AK65" i="15"/>
  <c r="AM65" i="15"/>
  <c r="AL65" i="15"/>
  <c r="AL66" i="15"/>
  <c r="AM66" i="15"/>
  <c r="AK66" i="15"/>
  <c r="T64" i="14"/>
  <c r="W64" i="14" s="1"/>
  <c r="T67" i="14"/>
  <c r="T66" i="14"/>
  <c r="T63" i="14"/>
  <c r="W63" i="14" s="1"/>
  <c r="T65" i="14"/>
  <c r="AM63" i="15"/>
  <c r="AL63" i="15"/>
  <c r="X63" i="15"/>
  <c r="AM64" i="15"/>
  <c r="AL64" i="15"/>
  <c r="AK64" i="15"/>
  <c r="W63" i="15"/>
  <c r="AC63" i="15"/>
  <c r="V64" i="15"/>
  <c r="X64" i="15"/>
  <c r="W64" i="15"/>
  <c r="AH63" i="15"/>
  <c r="AF63" i="15"/>
  <c r="AB63" i="15"/>
  <c r="AH64" i="15"/>
  <c r="AG64" i="15"/>
  <c r="AF64" i="15"/>
  <c r="AB64" i="15"/>
  <c r="AC64" i="15"/>
  <c r="AA64" i="15"/>
  <c r="AD63" i="14"/>
  <c r="AG63" i="14" s="1"/>
  <c r="AD64" i="14"/>
  <c r="AD65" i="14"/>
  <c r="AI63" i="14"/>
  <c r="AK63" i="14" s="1"/>
  <c r="AI65" i="14"/>
  <c r="Y63" i="14"/>
  <c r="AC63" i="14" s="1"/>
  <c r="Y64" i="14"/>
  <c r="AC61" i="15"/>
  <c r="AA61" i="15"/>
  <c r="AB62" i="15"/>
  <c r="AA62" i="15"/>
  <c r="AC62" i="15"/>
  <c r="X61" i="15"/>
  <c r="Y61" i="14"/>
  <c r="AC61" i="14" s="1"/>
  <c r="Y62" i="14"/>
  <c r="T61" i="14"/>
  <c r="X61" i="14" s="1"/>
  <c r="T62" i="14"/>
  <c r="V61" i="15"/>
  <c r="AH61" i="15"/>
  <c r="AG61" i="15"/>
  <c r="AH62" i="15"/>
  <c r="AG62" i="15"/>
  <c r="AF62" i="15"/>
  <c r="AD61" i="14"/>
  <c r="AH61" i="14" s="1"/>
  <c r="AD62" i="14"/>
  <c r="V62" i="15"/>
  <c r="W62" i="15"/>
  <c r="X62" i="15"/>
  <c r="AK61" i="15"/>
  <c r="AL61" i="15"/>
  <c r="AM62" i="15"/>
  <c r="AK62" i="15"/>
  <c r="AL62" i="15"/>
  <c r="AI61" i="14"/>
  <c r="AK61" i="14" s="1"/>
  <c r="AI62" i="14"/>
  <c r="AB57" i="15"/>
  <c r="AA60" i="15"/>
  <c r="AF59" i="15"/>
  <c r="AB60" i="15"/>
  <c r="AA59" i="15"/>
  <c r="AB59" i="15"/>
  <c r="AC59" i="15"/>
  <c r="T60" i="14"/>
  <c r="W60" i="14" s="1"/>
  <c r="T59" i="14"/>
  <c r="AG59" i="15"/>
  <c r="AL59" i="15"/>
  <c r="AK59" i="15"/>
  <c r="AD60" i="14"/>
  <c r="AG60" i="14" s="1"/>
  <c r="AD59" i="14"/>
  <c r="AM60" i="15"/>
  <c r="AK60" i="15"/>
  <c r="AL60" i="15"/>
  <c r="Y60" i="14"/>
  <c r="Y59" i="14"/>
  <c r="X60" i="15"/>
  <c r="V60" i="15"/>
  <c r="W60" i="15"/>
  <c r="X59" i="15"/>
  <c r="V59" i="15"/>
  <c r="W59" i="15"/>
  <c r="AI59" i="14"/>
  <c r="AM59" i="14" s="1"/>
  <c r="AI60" i="14"/>
  <c r="AH60" i="15"/>
  <c r="AG60" i="15"/>
  <c r="AF60" i="15"/>
  <c r="W57" i="15"/>
  <c r="T57" i="14"/>
  <c r="X57" i="14" s="1"/>
  <c r="T58" i="14"/>
  <c r="AC57" i="15"/>
  <c r="V57" i="15"/>
  <c r="AC58" i="15"/>
  <c r="AA58" i="15"/>
  <c r="AB58" i="15"/>
  <c r="AI57" i="14"/>
  <c r="AM57" i="14" s="1"/>
  <c r="AI58" i="14"/>
  <c r="AL57" i="15"/>
  <c r="AM57" i="15"/>
  <c r="X58" i="15"/>
  <c r="V58" i="15"/>
  <c r="W58" i="15"/>
  <c r="AM58" i="15"/>
  <c r="AL58" i="15"/>
  <c r="AK58" i="15"/>
  <c r="AG57" i="15"/>
  <c r="AG58" i="15"/>
  <c r="AF58" i="15"/>
  <c r="AH58" i="15"/>
  <c r="AD57" i="14"/>
  <c r="AH57" i="14" s="1"/>
  <c r="AD58" i="14"/>
  <c r="AF57" i="15"/>
  <c r="Y57" i="14"/>
  <c r="AC57" i="14" s="1"/>
  <c r="Y58" i="14"/>
  <c r="AA56" i="15"/>
  <c r="X56" i="15"/>
  <c r="Y54" i="14"/>
  <c r="AC54" i="14" s="1"/>
  <c r="Y56" i="14"/>
  <c r="W56" i="15"/>
  <c r="AM54" i="15"/>
  <c r="V48" i="15"/>
  <c r="AH52" i="15"/>
  <c r="AK54" i="15"/>
  <c r="W27" i="15"/>
  <c r="AB9" i="15"/>
  <c r="W55" i="15"/>
  <c r="X55" i="15"/>
  <c r="V55" i="15"/>
  <c r="AG52" i="15"/>
  <c r="AB56" i="15"/>
  <c r="AH55" i="15"/>
  <c r="AB55" i="15"/>
  <c r="AC55" i="15"/>
  <c r="AA55" i="15"/>
  <c r="AL56" i="15"/>
  <c r="AM56" i="15"/>
  <c r="AK56" i="15"/>
  <c r="AG55" i="15"/>
  <c r="AH54" i="15"/>
  <c r="AF54" i="15"/>
  <c r="AG54" i="15"/>
  <c r="AM19" i="15"/>
  <c r="V27" i="15"/>
  <c r="AL19" i="15"/>
  <c r="AD55" i="14"/>
  <c r="AG55" i="14" s="1"/>
  <c r="AD56" i="14"/>
  <c r="AA9" i="15"/>
  <c r="AC54" i="15"/>
  <c r="AA54" i="15"/>
  <c r="AB54" i="15"/>
  <c r="AM55" i="15"/>
  <c r="AL55" i="15"/>
  <c r="AK55" i="15"/>
  <c r="AF56" i="15"/>
  <c r="AH56" i="15"/>
  <c r="AG56" i="15"/>
  <c r="W54" i="15"/>
  <c r="X54" i="15"/>
  <c r="V54" i="15"/>
  <c r="T56" i="14"/>
  <c r="W56" i="14" s="1"/>
  <c r="T55" i="14"/>
  <c r="AI55" i="14"/>
  <c r="AM55" i="14" s="1"/>
  <c r="AI56" i="14"/>
  <c r="Y32" i="14"/>
  <c r="AA32" i="14" s="1"/>
  <c r="Y55" i="14"/>
  <c r="AD28" i="14"/>
  <c r="AG28" i="14" s="1"/>
  <c r="AD54" i="14"/>
  <c r="T5" i="14"/>
  <c r="W5" i="14" s="1"/>
  <c r="T54" i="14"/>
  <c r="AB38" i="15"/>
  <c r="AI40" i="14"/>
  <c r="AM40" i="14" s="1"/>
  <c r="AI54" i="14"/>
  <c r="AA38" i="15"/>
  <c r="AB34" i="15"/>
  <c r="T12" i="14"/>
  <c r="W12" i="14" s="1"/>
  <c r="AB31" i="15"/>
  <c r="AA34" i="15"/>
  <c r="AA31" i="15"/>
  <c r="W48" i="15"/>
  <c r="T28" i="14"/>
  <c r="W28" i="14" s="1"/>
  <c r="V44" i="15"/>
  <c r="W44" i="15"/>
  <c r="X44" i="15"/>
  <c r="AC4" i="15"/>
  <c r="AG9" i="15"/>
  <c r="AA4" i="15"/>
  <c r="AC25" i="15"/>
  <c r="AB25" i="15"/>
  <c r="AA25" i="15"/>
  <c r="AG7" i="15"/>
  <c r="AD35" i="14"/>
  <c r="AH35" i="14" s="1"/>
  <c r="T52" i="14"/>
  <c r="X52" i="14" s="1"/>
  <c r="AB47" i="15"/>
  <c r="X50" i="15"/>
  <c r="V50" i="15"/>
  <c r="W46" i="15"/>
  <c r="X46" i="15"/>
  <c r="V46" i="15"/>
  <c r="AF9" i="15"/>
  <c r="X41" i="15"/>
  <c r="W41" i="15"/>
  <c r="V41" i="15"/>
  <c r="AC21" i="15"/>
  <c r="AH7" i="15"/>
  <c r="AG45" i="15"/>
  <c r="W49" i="15"/>
  <c r="AG46" i="15"/>
  <c r="AF46" i="15"/>
  <c r="AH46" i="15"/>
  <c r="AC47" i="15"/>
  <c r="AB21" i="15"/>
  <c r="AC45" i="15"/>
  <c r="AA45" i="15"/>
  <c r="AB45" i="15"/>
  <c r="AG43" i="15"/>
  <c r="AG4" i="15"/>
  <c r="AF43" i="15"/>
  <c r="AB53" i="15"/>
  <c r="T34" i="14"/>
  <c r="X34" i="14" s="1"/>
  <c r="AC53" i="15"/>
  <c r="AG25" i="15"/>
  <c r="AF25" i="15"/>
  <c r="AH25" i="15"/>
  <c r="Y49" i="14"/>
  <c r="AC49" i="14" s="1"/>
  <c r="Y11" i="14"/>
  <c r="T18" i="14"/>
  <c r="W18" i="14" s="1"/>
  <c r="AH4" i="15"/>
  <c r="AC40" i="15"/>
  <c r="AB40" i="15"/>
  <c r="AA40" i="15"/>
  <c r="AL7" i="15"/>
  <c r="X49" i="15"/>
  <c r="W4" i="15"/>
  <c r="AK7" i="15"/>
  <c r="W8" i="15"/>
  <c r="W16" i="15"/>
  <c r="X16" i="15"/>
  <c r="V16" i="15"/>
  <c r="V8" i="15"/>
  <c r="AF45" i="15"/>
  <c r="AB41" i="15"/>
  <c r="AA41" i="15"/>
  <c r="AC41" i="15"/>
  <c r="AC33" i="15"/>
  <c r="AB33" i="15"/>
  <c r="AA33" i="15"/>
  <c r="AB26" i="15"/>
  <c r="AC26" i="15"/>
  <c r="AA26" i="15"/>
  <c r="AM28" i="15"/>
  <c r="AA46" i="15"/>
  <c r="AB46" i="15"/>
  <c r="AC46" i="15"/>
  <c r="AC49" i="15"/>
  <c r="AF51" i="15"/>
  <c r="AG51" i="15"/>
  <c r="AH51" i="15"/>
  <c r="X52" i="15"/>
  <c r="AB50" i="15"/>
  <c r="AA50" i="15"/>
  <c r="AA7" i="15"/>
  <c r="AC7" i="15"/>
  <c r="AB7" i="15"/>
  <c r="AD34" i="14"/>
  <c r="AG34" i="14" s="1"/>
  <c r="AD46" i="14"/>
  <c r="AA17" i="15"/>
  <c r="AB17" i="15"/>
  <c r="AC17" i="15"/>
  <c r="AH47" i="15"/>
  <c r="Y43" i="14"/>
  <c r="Y31" i="14"/>
  <c r="Y29" i="14"/>
  <c r="AD7" i="14"/>
  <c r="AF7" i="14" s="1"/>
  <c r="AB49" i="15"/>
  <c r="X53" i="15"/>
  <c r="V53" i="15"/>
  <c r="W53" i="15"/>
  <c r="T8" i="14"/>
  <c r="V8" i="14" s="1"/>
  <c r="T51" i="14"/>
  <c r="W52" i="15"/>
  <c r="AD13" i="14"/>
  <c r="AH13" i="14" s="1"/>
  <c r="V11" i="15"/>
  <c r="X11" i="15"/>
  <c r="W11" i="15"/>
  <c r="X4" i="15"/>
  <c r="Y20" i="14"/>
  <c r="Y14" i="14"/>
  <c r="Y30" i="14"/>
  <c r="AF27" i="15"/>
  <c r="X24" i="15"/>
  <c r="W24" i="15"/>
  <c r="V24" i="15"/>
  <c r="X15" i="15"/>
  <c r="W15" i="15"/>
  <c r="V15" i="15"/>
  <c r="AB32" i="15"/>
  <c r="AC32" i="15"/>
  <c r="AA32" i="15"/>
  <c r="AM40" i="15"/>
  <c r="AF53" i="15"/>
  <c r="AG53" i="15"/>
  <c r="AH53" i="15"/>
  <c r="AF49" i="15"/>
  <c r="AG49" i="15"/>
  <c r="AA44" i="15"/>
  <c r="AB44" i="15"/>
  <c r="AC44" i="15"/>
  <c r="V4" i="15"/>
  <c r="T23" i="14"/>
  <c r="W23" i="14" s="1"/>
  <c r="V51" i="15"/>
  <c r="X51" i="15"/>
  <c r="W51" i="15"/>
  <c r="Y36" i="14"/>
  <c r="Y35" i="14"/>
  <c r="AK28" i="15"/>
  <c r="AF47" i="15"/>
  <c r="T4" i="14"/>
  <c r="AM11" i="15"/>
  <c r="W37" i="15"/>
  <c r="X37" i="15"/>
  <c r="V37" i="15"/>
  <c r="AL11" i="15"/>
  <c r="AG16" i="15"/>
  <c r="AH16" i="15"/>
  <c r="AF16" i="15"/>
  <c r="X47" i="15"/>
  <c r="V47" i="15"/>
  <c r="W47" i="15"/>
  <c r="W6" i="15"/>
  <c r="AF50" i="15"/>
  <c r="AG50" i="15"/>
  <c r="Y45" i="14"/>
  <c r="AC45" i="14" s="1"/>
  <c r="Y40" i="14"/>
  <c r="AB43" i="15"/>
  <c r="AC43" i="15"/>
  <c r="AA43" i="15"/>
  <c r="AB48" i="15"/>
  <c r="AC48" i="15"/>
  <c r="AA48" i="15"/>
  <c r="AM17" i="15"/>
  <c r="AG12" i="15"/>
  <c r="AF12" i="15"/>
  <c r="AH12" i="15"/>
  <c r="AD29" i="14"/>
  <c r="AG29" i="14" s="1"/>
  <c r="AD18" i="14"/>
  <c r="AA51" i="15"/>
  <c r="AB51" i="15"/>
  <c r="AC51" i="15"/>
  <c r="AC52" i="15"/>
  <c r="AA52" i="15"/>
  <c r="AB52" i="15"/>
  <c r="X7" i="15"/>
  <c r="W7" i="15"/>
  <c r="V7" i="15"/>
  <c r="X39" i="15"/>
  <c r="AA16" i="15"/>
  <c r="AB16" i="15"/>
  <c r="AC16" i="15"/>
  <c r="W30" i="15"/>
  <c r="X30" i="15"/>
  <c r="V30" i="15"/>
  <c r="W45" i="15"/>
  <c r="X45" i="15"/>
  <c r="V45" i="15"/>
  <c r="AA35" i="15"/>
  <c r="AC35" i="15"/>
  <c r="AB35" i="15"/>
  <c r="T49" i="14"/>
  <c r="T47" i="14"/>
  <c r="AL14" i="15"/>
  <c r="AL44" i="15"/>
  <c r="AM44" i="15"/>
  <c r="AK44" i="15"/>
  <c r="AL48" i="15"/>
  <c r="AM48" i="15"/>
  <c r="AK48" i="15"/>
  <c r="X14" i="15"/>
  <c r="V14" i="15"/>
  <c r="W14" i="15"/>
  <c r="AA19" i="15"/>
  <c r="AB19" i="15"/>
  <c r="AC19" i="15"/>
  <c r="AM43" i="15"/>
  <c r="AK43" i="15"/>
  <c r="AL43" i="15"/>
  <c r="Y7" i="14"/>
  <c r="AC7" i="14" s="1"/>
  <c r="Y17" i="14"/>
  <c r="AM49" i="15"/>
  <c r="AK49" i="15"/>
  <c r="AL49" i="15"/>
  <c r="AM51" i="15"/>
  <c r="AL51" i="15"/>
  <c r="AK51" i="15"/>
  <c r="AF44" i="15"/>
  <c r="AG44" i="15"/>
  <c r="AH44" i="15"/>
  <c r="V6" i="15"/>
  <c r="W39" i="15"/>
  <c r="AM45" i="15"/>
  <c r="AK45" i="15"/>
  <c r="AL45" i="15"/>
  <c r="AM46" i="15"/>
  <c r="AK46" i="15"/>
  <c r="AL46" i="15"/>
  <c r="AG41" i="15"/>
  <c r="AH41" i="15"/>
  <c r="AF41" i="15"/>
  <c r="AM53" i="15"/>
  <c r="AL53" i="15"/>
  <c r="AK53" i="15"/>
  <c r="AM52" i="15"/>
  <c r="AL52" i="15"/>
  <c r="AK52" i="15"/>
  <c r="X18" i="15"/>
  <c r="W18" i="15"/>
  <c r="V18" i="15"/>
  <c r="AF48" i="15"/>
  <c r="AG48" i="15"/>
  <c r="AH48" i="15"/>
  <c r="AM12" i="15"/>
  <c r="AM47" i="15"/>
  <c r="AK47" i="15"/>
  <c r="AL47" i="15"/>
  <c r="AM50" i="15"/>
  <c r="AK50" i="15"/>
  <c r="AL50" i="15"/>
  <c r="W43" i="15"/>
  <c r="X43" i="15"/>
  <c r="V43" i="15"/>
  <c r="AG10" i="15"/>
  <c r="AF10" i="15"/>
  <c r="AH10" i="15"/>
  <c r="AC36" i="15"/>
  <c r="AA36" i="15"/>
  <c r="AB36" i="15"/>
  <c r="AA12" i="15"/>
  <c r="AC12" i="15"/>
  <c r="AF32" i="15"/>
  <c r="AG32" i="15"/>
  <c r="AH32" i="15"/>
  <c r="AG33" i="15"/>
  <c r="AF33" i="15"/>
  <c r="AH33" i="15"/>
  <c r="AL24" i="15"/>
  <c r="AF8" i="15"/>
  <c r="AH8" i="15"/>
  <c r="AG8" i="15"/>
  <c r="AG27" i="15"/>
  <c r="AG17" i="15"/>
  <c r="AF17" i="15"/>
  <c r="AH17" i="15"/>
  <c r="AM35" i="15"/>
  <c r="AK12" i="15"/>
  <c r="W34" i="15"/>
  <c r="AC30" i="15"/>
  <c r="AB30" i="15"/>
  <c r="AA30" i="15"/>
  <c r="AM30" i="15"/>
  <c r="AL20" i="15"/>
  <c r="AL22" i="15"/>
  <c r="AA29" i="15"/>
  <c r="AB29" i="15"/>
  <c r="AC29" i="15"/>
  <c r="AB37" i="15"/>
  <c r="AC37" i="15"/>
  <c r="AA37" i="15"/>
  <c r="AK30" i="15"/>
  <c r="AM20" i="15"/>
  <c r="AL35" i="15"/>
  <c r="AK24" i="15"/>
  <c r="V9" i="15"/>
  <c r="X9" i="15"/>
  <c r="W9" i="15"/>
  <c r="AK40" i="15"/>
  <c r="V20" i="15"/>
  <c r="W20" i="15"/>
  <c r="X20" i="15"/>
  <c r="AD10" i="14"/>
  <c r="AG10" i="14" s="1"/>
  <c r="AD6" i="14"/>
  <c r="T6" i="14"/>
  <c r="W6" i="14" s="1"/>
  <c r="T21" i="14"/>
  <c r="AA10" i="15"/>
  <c r="AK17" i="15"/>
  <c r="Y12" i="14"/>
  <c r="Y34" i="14"/>
  <c r="AA39" i="15"/>
  <c r="AB39" i="15"/>
  <c r="AC39" i="15"/>
  <c r="X23" i="15"/>
  <c r="W23" i="15"/>
  <c r="V23" i="15"/>
  <c r="AB11" i="15"/>
  <c r="AC11" i="15"/>
  <c r="AA11" i="15"/>
  <c r="AH36" i="15"/>
  <c r="AG36" i="15"/>
  <c r="AF36" i="15"/>
  <c r="AK29" i="15"/>
  <c r="AF19" i="15"/>
  <c r="AH19" i="15"/>
  <c r="AG19" i="15"/>
  <c r="AC18" i="15"/>
  <c r="AB18" i="15"/>
  <c r="AA18" i="15"/>
  <c r="V10" i="15"/>
  <c r="W10" i="15"/>
  <c r="X10" i="15"/>
  <c r="AG13" i="15"/>
  <c r="AH13" i="15"/>
  <c r="AF13" i="15"/>
  <c r="AM29" i="15"/>
  <c r="T45" i="14"/>
  <c r="T10" i="14"/>
  <c r="V35" i="15"/>
  <c r="X35" i="15"/>
  <c r="W35" i="15"/>
  <c r="AM14" i="15"/>
  <c r="W38" i="15"/>
  <c r="X38" i="15"/>
  <c r="T35" i="14"/>
  <c r="V35" i="14" s="1"/>
  <c r="AM22" i="15"/>
  <c r="AC10" i="15"/>
  <c r="Y52" i="14"/>
  <c r="Y22" i="14"/>
  <c r="Y24" i="14"/>
  <c r="AD20" i="14"/>
  <c r="AF20" i="14" s="1"/>
  <c r="AD12" i="14"/>
  <c r="AD14" i="14"/>
  <c r="AM10" i="15"/>
  <c r="AL23" i="15"/>
  <c r="T25" i="14"/>
  <c r="W25" i="14" s="1"/>
  <c r="T11" i="14"/>
  <c r="AL10" i="15"/>
  <c r="T19" i="14"/>
  <c r="X19" i="14" s="1"/>
  <c r="AK42" i="15"/>
  <c r="AL5" i="15"/>
  <c r="AK4" i="15"/>
  <c r="AA15" i="15"/>
  <c r="AC15" i="15"/>
  <c r="AB15" i="15"/>
  <c r="AA20" i="15"/>
  <c r="AC20" i="15"/>
  <c r="AB20" i="15"/>
  <c r="V34" i="15"/>
  <c r="W29" i="15"/>
  <c r="X29" i="15"/>
  <c r="V29" i="15"/>
  <c r="AG15" i="15"/>
  <c r="AB23" i="15"/>
  <c r="AC23" i="15"/>
  <c r="AA23" i="15"/>
  <c r="W40" i="15"/>
  <c r="X40" i="15"/>
  <c r="V40" i="15"/>
  <c r="Y25" i="14"/>
  <c r="AC25" i="14" s="1"/>
  <c r="Y50" i="14"/>
  <c r="AF30" i="15"/>
  <c r="AG30" i="15"/>
  <c r="AH30" i="15"/>
  <c r="AL16" i="15"/>
  <c r="AG37" i="15"/>
  <c r="AH37" i="15"/>
  <c r="W28" i="15"/>
  <c r="X28" i="15"/>
  <c r="V28" i="15"/>
  <c r="AM13" i="15"/>
  <c r="AM23" i="15"/>
  <c r="AG29" i="15"/>
  <c r="X5" i="15"/>
  <c r="W5" i="15"/>
  <c r="V5" i="15"/>
  <c r="W22" i="15"/>
  <c r="V22" i="15"/>
  <c r="X22" i="15"/>
  <c r="X33" i="15"/>
  <c r="V33" i="15"/>
  <c r="W33" i="15"/>
  <c r="AD32" i="14"/>
  <c r="AF32" i="14" s="1"/>
  <c r="AD48" i="14"/>
  <c r="AH15" i="15"/>
  <c r="X25" i="15"/>
  <c r="W25" i="15"/>
  <c r="V25" i="15"/>
  <c r="AH31" i="15"/>
  <c r="AG31" i="15"/>
  <c r="AF31" i="15"/>
  <c r="AM39" i="15"/>
  <c r="AK33" i="15"/>
  <c r="AL25" i="15"/>
  <c r="AM32" i="15"/>
  <c r="AH29" i="15"/>
  <c r="AH5" i="15"/>
  <c r="AF5" i="15"/>
  <c r="AG5" i="15"/>
  <c r="AA13" i="15"/>
  <c r="AB13" i="15"/>
  <c r="AC13" i="15"/>
  <c r="Y5" i="14"/>
  <c r="AA5" i="14" s="1"/>
  <c r="Y47" i="14"/>
  <c r="Y16" i="14"/>
  <c r="AL26" i="15"/>
  <c r="AC27" i="15"/>
  <c r="AA27" i="15"/>
  <c r="AB27" i="15"/>
  <c r="AM16" i="15"/>
  <c r="AK32" i="15"/>
  <c r="AH40" i="15"/>
  <c r="AG40" i="15"/>
  <c r="AF40" i="15"/>
  <c r="AF22" i="15"/>
  <c r="AG22" i="15"/>
  <c r="AH22" i="15"/>
  <c r="X21" i="15"/>
  <c r="W21" i="15"/>
  <c r="V21" i="15"/>
  <c r="AD50" i="14"/>
  <c r="AD4" i="14"/>
  <c r="AD9" i="14"/>
  <c r="AK13" i="15"/>
  <c r="AH34" i="15"/>
  <c r="AG34" i="15"/>
  <c r="AF34" i="15"/>
  <c r="V42" i="15"/>
  <c r="X42" i="15"/>
  <c r="W42" i="15"/>
  <c r="AL39" i="15"/>
  <c r="AL41" i="15"/>
  <c r="AM26" i="15"/>
  <c r="X32" i="15"/>
  <c r="W32" i="15"/>
  <c r="V32" i="15"/>
  <c r="AF28" i="15"/>
  <c r="AH28" i="15"/>
  <c r="AG28" i="15"/>
  <c r="AG6" i="15"/>
  <c r="AM42" i="15"/>
  <c r="AL18" i="15"/>
  <c r="X31" i="15"/>
  <c r="AH42" i="15"/>
  <c r="AG42" i="15"/>
  <c r="AF42" i="15"/>
  <c r="AF6" i="15"/>
  <c r="AL4" i="15"/>
  <c r="Y8" i="14"/>
  <c r="Y38" i="14"/>
  <c r="AM33" i="15"/>
  <c r="AL6" i="15"/>
  <c r="AK18" i="15"/>
  <c r="AM5" i="15"/>
  <c r="W31" i="15"/>
  <c r="AA5" i="15"/>
  <c r="AB5" i="15"/>
  <c r="AC5" i="15"/>
  <c r="AG20" i="15"/>
  <c r="AF20" i="15"/>
  <c r="AH20" i="15"/>
  <c r="T22" i="14"/>
  <c r="X22" i="14" s="1"/>
  <c r="AH35" i="15"/>
  <c r="AF35" i="15"/>
  <c r="AG35" i="15"/>
  <c r="AD5" i="14"/>
  <c r="AF5" i="14" s="1"/>
  <c r="AD36" i="14"/>
  <c r="AK37" i="15"/>
  <c r="V19" i="15"/>
  <c r="W19" i="15"/>
  <c r="X19" i="15"/>
  <c r="AG23" i="15"/>
  <c r="AF23" i="15"/>
  <c r="AH23" i="15"/>
  <c r="W26" i="15"/>
  <c r="V26" i="15"/>
  <c r="X26" i="15"/>
  <c r="AM37" i="15"/>
  <c r="AK41" i="15"/>
  <c r="AK6" i="15"/>
  <c r="AK25" i="15"/>
  <c r="AG14" i="15"/>
  <c r="AF14" i="15"/>
  <c r="AH14" i="15"/>
  <c r="V12" i="15"/>
  <c r="X12" i="15"/>
  <c r="W12" i="15"/>
  <c r="Y10" i="14"/>
  <c r="Y13" i="14"/>
  <c r="AF11" i="15"/>
  <c r="AH11" i="15"/>
  <c r="AG11" i="15"/>
  <c r="X17" i="15"/>
  <c r="W17" i="15"/>
  <c r="V17" i="15"/>
  <c r="AH26" i="15"/>
  <c r="AG26" i="15"/>
  <c r="AF26" i="15"/>
  <c r="Y19" i="14"/>
  <c r="Y41" i="14"/>
  <c r="AC42" i="15"/>
  <c r="AA42" i="15"/>
  <c r="AB42" i="15"/>
  <c r="AM27" i="15"/>
  <c r="AL27" i="15"/>
  <c r="AK27" i="15"/>
  <c r="AH21" i="15"/>
  <c r="AF21" i="15"/>
  <c r="AG21" i="15"/>
  <c r="AF38" i="15"/>
  <c r="AH38" i="15"/>
  <c r="AG38" i="15"/>
  <c r="AL8" i="15"/>
  <c r="AK8" i="15"/>
  <c r="AM8" i="15"/>
  <c r="V13" i="15"/>
  <c r="X13" i="15"/>
  <c r="W13" i="15"/>
  <c r="T48" i="14"/>
  <c r="W48" i="14" s="1"/>
  <c r="T53" i="14"/>
  <c r="AC14" i="15"/>
  <c r="AB14" i="15"/>
  <c r="AA14" i="15"/>
  <c r="AF24" i="15"/>
  <c r="AG24" i="15"/>
  <c r="AH24" i="15"/>
  <c r="AH39" i="15"/>
  <c r="AG39" i="15"/>
  <c r="AF39" i="15"/>
  <c r="AM31" i="15"/>
  <c r="AK31" i="15"/>
  <c r="AL31" i="15"/>
  <c r="AG18" i="15"/>
  <c r="AF18" i="15"/>
  <c r="AH18" i="15"/>
  <c r="AB24" i="15"/>
  <c r="AA24" i="15"/>
  <c r="AC24" i="15"/>
  <c r="AM21" i="15"/>
  <c r="AK21" i="15"/>
  <c r="AL21" i="15"/>
  <c r="AM9" i="15"/>
  <c r="AL9" i="15"/>
  <c r="AK9" i="15"/>
  <c r="AA8" i="15"/>
  <c r="AC8" i="15"/>
  <c r="AB8" i="15"/>
  <c r="AM34" i="15"/>
  <c r="AL34" i="15"/>
  <c r="AK34" i="15"/>
  <c r="Y9" i="14"/>
  <c r="Y53" i="14"/>
  <c r="AM36" i="15"/>
  <c r="AK36" i="15"/>
  <c r="AL36" i="15"/>
  <c r="AB22" i="15"/>
  <c r="AC22" i="15"/>
  <c r="AA22" i="15"/>
  <c r="AC28" i="15"/>
  <c r="AA28" i="15"/>
  <c r="AB28" i="15"/>
  <c r="AK15" i="15"/>
  <c r="AM15" i="15"/>
  <c r="AL15" i="15"/>
  <c r="AL38" i="15"/>
  <c r="AM38" i="15"/>
  <c r="AK38" i="15"/>
  <c r="AD44" i="14"/>
  <c r="AH44" i="14" s="1"/>
  <c r="AD17" i="14"/>
  <c r="Y4" i="14"/>
  <c r="Y6" i="14"/>
  <c r="Y39" i="14"/>
  <c r="T9" i="14"/>
  <c r="T32" i="14"/>
  <c r="T15" i="14"/>
  <c r="AD8" i="14"/>
  <c r="AG8" i="14" s="1"/>
  <c r="Y26" i="14"/>
  <c r="Y15" i="14"/>
  <c r="Y46" i="14"/>
  <c r="AI53" i="14"/>
  <c r="AK53" i="14" s="1"/>
  <c r="AD33" i="14"/>
  <c r="AF33" i="14" s="1"/>
  <c r="AI12" i="14"/>
  <c r="AL12" i="14" s="1"/>
  <c r="AI45" i="14"/>
  <c r="AK45" i="14" s="1"/>
  <c r="AI30" i="14"/>
  <c r="AL30" i="14" s="1"/>
  <c r="Y21" i="14"/>
  <c r="Y42" i="14"/>
  <c r="T38" i="14"/>
  <c r="T26" i="14"/>
  <c r="AD25" i="14"/>
  <c r="AD53" i="14"/>
  <c r="AI13" i="14"/>
  <c r="AK13" i="14" s="1"/>
  <c r="Y33" i="14"/>
  <c r="AA33" i="14" s="1"/>
  <c r="Y18" i="14"/>
  <c r="AD42" i="14"/>
  <c r="AG42" i="14" s="1"/>
  <c r="AD30" i="14"/>
  <c r="AD19" i="14"/>
  <c r="T24" i="14"/>
  <c r="W24" i="14" s="1"/>
  <c r="T20" i="14"/>
  <c r="AD16" i="14"/>
  <c r="AD38" i="14"/>
  <c r="R22" i="14"/>
  <c r="Y48" i="14"/>
  <c r="Y27" i="14"/>
  <c r="Y44" i="14"/>
  <c r="Y28" i="14"/>
  <c r="Y37" i="14"/>
  <c r="Y23" i="14"/>
  <c r="T17" i="14"/>
  <c r="V17" i="14" s="1"/>
  <c r="T7" i="14"/>
  <c r="T39" i="14"/>
  <c r="T42" i="14"/>
  <c r="AI14" i="14"/>
  <c r="AL14" i="14" s="1"/>
  <c r="AI51" i="14"/>
  <c r="AI21" i="14"/>
  <c r="AM21" i="14" s="1"/>
  <c r="AD37" i="14"/>
  <c r="AD23" i="14"/>
  <c r="T44" i="14"/>
  <c r="V44" i="14" s="1"/>
  <c r="T29" i="14"/>
  <c r="T50" i="14"/>
  <c r="AI5" i="14"/>
  <c r="AM5" i="14" s="1"/>
  <c r="AI33" i="14"/>
  <c r="AL33" i="14" s="1"/>
  <c r="AI36" i="14"/>
  <c r="AK36" i="14" s="1"/>
  <c r="AI6" i="14"/>
  <c r="AK6" i="14" s="1"/>
  <c r="R26" i="14"/>
  <c r="AD26" i="14"/>
  <c r="AD39" i="14"/>
  <c r="AD43" i="14"/>
  <c r="AD24" i="14"/>
  <c r="AD27" i="14"/>
  <c r="AD11" i="14"/>
  <c r="R24" i="14"/>
  <c r="AD21" i="14"/>
  <c r="AD52" i="14"/>
  <c r="AD49" i="14"/>
  <c r="AD40" i="14"/>
  <c r="T13" i="14"/>
  <c r="V13" i="14" s="1"/>
  <c r="T36" i="14"/>
  <c r="T33" i="14"/>
  <c r="T46" i="14"/>
  <c r="T41" i="14"/>
  <c r="T31" i="14"/>
  <c r="T16" i="14"/>
  <c r="W16" i="14" s="1"/>
  <c r="T27" i="14"/>
  <c r="X27" i="14" s="1"/>
  <c r="AI44" i="14"/>
  <c r="AM44" i="14" s="1"/>
  <c r="AI43" i="14"/>
  <c r="AM43" i="14" s="1"/>
  <c r="AI35" i="14"/>
  <c r="AI37" i="14"/>
  <c r="AD47" i="14"/>
  <c r="AD31" i="14"/>
  <c r="AD45" i="14"/>
  <c r="AD15" i="14"/>
  <c r="AD22" i="14"/>
  <c r="AD41" i="14"/>
  <c r="AI18" i="14"/>
  <c r="AI20" i="14"/>
  <c r="AI28" i="14"/>
  <c r="AI8" i="14"/>
  <c r="AK8" i="14" s="1"/>
  <c r="AI17" i="14"/>
  <c r="AL17" i="14" s="1"/>
  <c r="AI49" i="14"/>
  <c r="AK49" i="14" s="1"/>
  <c r="AI48" i="14"/>
  <c r="AK48" i="14" s="1"/>
  <c r="R13" i="14"/>
  <c r="T30" i="14"/>
  <c r="T43" i="14"/>
  <c r="T40" i="14"/>
  <c r="AI7" i="14"/>
  <c r="AL7" i="14" s="1"/>
  <c r="T14" i="14"/>
  <c r="AI47" i="14"/>
  <c r="AM47" i="14" s="1"/>
  <c r="AI9" i="14"/>
  <c r="AM9" i="14" s="1"/>
  <c r="AI10" i="14"/>
  <c r="AK10" i="14" s="1"/>
  <c r="AI25" i="14"/>
  <c r="AK25" i="14" s="1"/>
  <c r="AI26" i="14"/>
  <c r="AM26" i="14" s="1"/>
  <c r="AI11" i="14"/>
  <c r="AK11" i="14" s="1"/>
  <c r="AI46" i="14"/>
  <c r="AM46" i="14" s="1"/>
  <c r="AI52" i="14"/>
  <c r="AL52" i="14" s="1"/>
  <c r="AI39" i="14"/>
  <c r="AK39" i="14" s="1"/>
  <c r="AI38" i="14"/>
  <c r="AK38" i="14" s="1"/>
  <c r="AI42" i="14"/>
  <c r="AK42" i="14" s="1"/>
  <c r="AI4" i="14"/>
  <c r="AL4" i="14" s="1"/>
  <c r="T37" i="14"/>
  <c r="X37" i="14" s="1"/>
  <c r="AI41" i="14"/>
  <c r="AK41" i="14" s="1"/>
  <c r="AI24" i="14"/>
  <c r="AL24" i="14" s="1"/>
  <c r="AI31" i="14"/>
  <c r="AL31" i="14" s="1"/>
  <c r="AI29" i="14"/>
  <c r="AM29" i="14" s="1"/>
  <c r="AI15" i="14"/>
  <c r="AM15" i="14" s="1"/>
  <c r="AI50" i="14"/>
  <c r="AM50" i="14" s="1"/>
  <c r="AI16" i="14"/>
  <c r="AM16" i="14" s="1"/>
  <c r="AI23" i="14"/>
  <c r="AI32" i="14"/>
  <c r="AI27" i="14"/>
  <c r="AI22" i="14"/>
  <c r="AI19" i="14"/>
  <c r="AI34" i="14"/>
  <c r="I35" i="17" l="1"/>
  <c r="D35" i="17"/>
  <c r="AB104" i="14"/>
  <c r="I49" i="6"/>
  <c r="D52" i="6"/>
  <c r="I51" i="6"/>
  <c r="G47" i="6"/>
  <c r="D49" i="6"/>
  <c r="I48" i="6"/>
  <c r="I46" i="6"/>
  <c r="G52" i="6"/>
  <c r="I47" i="6"/>
  <c r="I45" i="6"/>
  <c r="G48" i="6"/>
  <c r="G35" i="17"/>
  <c r="D39" i="17"/>
  <c r="AC82" i="14"/>
  <c r="X120" i="14"/>
  <c r="V118" i="14"/>
  <c r="AA98" i="14"/>
  <c r="AC117" i="14"/>
  <c r="AF95" i="14"/>
  <c r="G22" i="17"/>
  <c r="I8" i="17"/>
  <c r="I37" i="17"/>
  <c r="D37" i="17"/>
  <c r="G8" i="17"/>
  <c r="D38" i="17"/>
  <c r="D8" i="17"/>
  <c r="G7" i="17"/>
  <c r="I38" i="17"/>
  <c r="G38" i="17"/>
  <c r="I39" i="17"/>
  <c r="G39" i="17"/>
  <c r="I7" i="17"/>
  <c r="D7" i="17"/>
  <c r="G37" i="17"/>
  <c r="G36" i="17"/>
  <c r="D36" i="17"/>
  <c r="I36" i="17"/>
  <c r="I13" i="17"/>
  <c r="D22" i="17"/>
  <c r="I19" i="17"/>
  <c r="I22" i="17"/>
  <c r="D34" i="17"/>
  <c r="G20" i="17"/>
  <c r="I20" i="17"/>
  <c r="G32" i="17"/>
  <c r="I32" i="17"/>
  <c r="G19" i="17"/>
  <c r="D20" i="17"/>
  <c r="D32" i="17"/>
  <c r="D19" i="17"/>
  <c r="G21" i="17"/>
  <c r="I23" i="17"/>
  <c r="D23" i="17"/>
  <c r="D24" i="17"/>
  <c r="G24" i="17"/>
  <c r="D21" i="17"/>
  <c r="I21" i="17"/>
  <c r="G23" i="17"/>
  <c r="I24" i="17"/>
  <c r="I33" i="17"/>
  <c r="G33" i="17"/>
  <c r="I10" i="17"/>
  <c r="G11" i="17"/>
  <c r="D11" i="17"/>
  <c r="G25" i="17"/>
  <c r="D9" i="17"/>
  <c r="I9" i="17"/>
  <c r="D6" i="17"/>
  <c r="I6" i="17"/>
  <c r="G12" i="17"/>
  <c r="D12" i="17"/>
  <c r="I34" i="17"/>
  <c r="D26" i="17"/>
  <c r="I26" i="17"/>
  <c r="D33" i="17"/>
  <c r="D10" i="17"/>
  <c r="G10" i="17"/>
  <c r="I11" i="17"/>
  <c r="I25" i="17"/>
  <c r="D25" i="17"/>
  <c r="D13" i="17"/>
  <c r="G9" i="17"/>
  <c r="G13" i="17"/>
  <c r="G6" i="17"/>
  <c r="I12" i="17"/>
  <c r="G34" i="17"/>
  <c r="G26" i="17"/>
  <c r="O34" i="17"/>
  <c r="O35" i="17" s="1"/>
  <c r="P29" i="17"/>
  <c r="P29" i="6"/>
  <c r="O36" i="6" s="1"/>
  <c r="E29" i="6" s="1"/>
  <c r="AC104" i="14"/>
  <c r="AA124" i="14"/>
  <c r="AC124" i="14"/>
  <c r="AB124" i="14"/>
  <c r="V89" i="14"/>
  <c r="AH86" i="14"/>
  <c r="W106" i="14"/>
  <c r="X89" i="14"/>
  <c r="W120" i="14"/>
  <c r="X85" i="14"/>
  <c r="V85" i="14"/>
  <c r="W85" i="14"/>
  <c r="W100" i="14"/>
  <c r="X100" i="14"/>
  <c r="V100" i="14"/>
  <c r="V111" i="14"/>
  <c r="X111" i="14"/>
  <c r="W111" i="14"/>
  <c r="AC98" i="14"/>
  <c r="X88" i="14"/>
  <c r="V88" i="14"/>
  <c r="W88" i="14"/>
  <c r="AA115" i="14"/>
  <c r="AC115" i="14"/>
  <c r="AB115" i="14"/>
  <c r="X106" i="14"/>
  <c r="AB117" i="14"/>
  <c r="X105" i="14"/>
  <c r="V105" i="14"/>
  <c r="W105" i="14"/>
  <c r="AB101" i="14"/>
  <c r="AC101" i="14"/>
  <c r="AA101" i="14"/>
  <c r="AA95" i="14"/>
  <c r="AC95" i="14"/>
  <c r="AB95" i="14"/>
  <c r="W97" i="14"/>
  <c r="X97" i="14"/>
  <c r="V97" i="14"/>
  <c r="AA109" i="14"/>
  <c r="AB109" i="14"/>
  <c r="AC109" i="14"/>
  <c r="X94" i="14"/>
  <c r="V94" i="14"/>
  <c r="W94" i="14"/>
  <c r="AC116" i="14"/>
  <c r="AA116" i="14"/>
  <c r="AB116" i="14"/>
  <c r="AC108" i="14"/>
  <c r="AA121" i="14"/>
  <c r="AB121" i="14"/>
  <c r="AC121" i="14"/>
  <c r="AH105" i="14"/>
  <c r="AF105" i="14"/>
  <c r="AG105" i="14"/>
  <c r="AG95" i="14"/>
  <c r="AB108" i="14"/>
  <c r="AH99" i="14"/>
  <c r="AF99" i="14"/>
  <c r="AG99" i="14"/>
  <c r="AH94" i="14"/>
  <c r="AG94" i="14"/>
  <c r="AF94" i="14"/>
  <c r="AL110" i="14"/>
  <c r="AM110" i="14"/>
  <c r="AK110" i="14"/>
  <c r="AL102" i="14"/>
  <c r="AM102" i="14"/>
  <c r="AK102" i="14"/>
  <c r="X91" i="14"/>
  <c r="W91" i="14"/>
  <c r="V91" i="14"/>
  <c r="AM118" i="14"/>
  <c r="AK118" i="14"/>
  <c r="AL118" i="14"/>
  <c r="W122" i="14"/>
  <c r="V122" i="14"/>
  <c r="X122" i="14"/>
  <c r="AF86" i="14"/>
  <c r="W118" i="14"/>
  <c r="AC87" i="14"/>
  <c r="AA87" i="14"/>
  <c r="AB87" i="14"/>
  <c r="V119" i="14"/>
  <c r="X119" i="14"/>
  <c r="W119" i="14"/>
  <c r="AG85" i="14"/>
  <c r="AH85" i="14"/>
  <c r="AF85" i="14"/>
  <c r="AC99" i="14"/>
  <c r="AB99" i="14"/>
  <c r="AA99" i="14"/>
  <c r="W112" i="14"/>
  <c r="X112" i="14"/>
  <c r="V112" i="14"/>
  <c r="AF123" i="14"/>
  <c r="AG123" i="14"/>
  <c r="AH123" i="14"/>
  <c r="AK93" i="14"/>
  <c r="AM93" i="14"/>
  <c r="AL93" i="14"/>
  <c r="AM106" i="14"/>
  <c r="AK106" i="14"/>
  <c r="AL106" i="14"/>
  <c r="AA114" i="14"/>
  <c r="AB114" i="14"/>
  <c r="AC114" i="14"/>
  <c r="AC93" i="14"/>
  <c r="AB93" i="14"/>
  <c r="AA93" i="14"/>
  <c r="AF88" i="14"/>
  <c r="AH88" i="14"/>
  <c r="AG88" i="14"/>
  <c r="AG98" i="14"/>
  <c r="AF98" i="14"/>
  <c r="AH98" i="14"/>
  <c r="W96" i="14"/>
  <c r="X96" i="14"/>
  <c r="V96" i="14"/>
  <c r="V101" i="14"/>
  <c r="W101" i="14"/>
  <c r="X101" i="14"/>
  <c r="AC119" i="14"/>
  <c r="AB119" i="14"/>
  <c r="AA119" i="14"/>
  <c r="AH83" i="14"/>
  <c r="AF83" i="14"/>
  <c r="AG83" i="14"/>
  <c r="AH112" i="14"/>
  <c r="AG112" i="14"/>
  <c r="AF112" i="14"/>
  <c r="AG107" i="14"/>
  <c r="AF107" i="14"/>
  <c r="AH107" i="14"/>
  <c r="V92" i="14"/>
  <c r="W92" i="14"/>
  <c r="X92" i="14"/>
  <c r="W115" i="14"/>
  <c r="V115" i="14"/>
  <c r="X115" i="14"/>
  <c r="W108" i="14"/>
  <c r="X108" i="14"/>
  <c r="V108" i="14"/>
  <c r="AB90" i="14"/>
  <c r="AC90" i="14"/>
  <c r="AA90" i="14"/>
  <c r="AA118" i="14"/>
  <c r="AB118" i="14"/>
  <c r="AC118" i="14"/>
  <c r="AC89" i="14"/>
  <c r="AB89" i="14"/>
  <c r="AA89" i="14"/>
  <c r="AK86" i="14"/>
  <c r="AL86" i="14"/>
  <c r="AM86" i="14"/>
  <c r="AM122" i="14"/>
  <c r="AK122" i="14"/>
  <c r="AL122" i="14"/>
  <c r="AG116" i="14"/>
  <c r="AH116" i="14"/>
  <c r="AF116" i="14"/>
  <c r="AF96" i="14"/>
  <c r="AH96" i="14"/>
  <c r="AG96" i="14"/>
  <c r="AG120" i="14"/>
  <c r="AF120" i="14"/>
  <c r="AH120" i="14"/>
  <c r="W117" i="14"/>
  <c r="V117" i="14"/>
  <c r="X117" i="14"/>
  <c r="V114" i="14"/>
  <c r="X114" i="14"/>
  <c r="W114" i="14"/>
  <c r="AA113" i="14"/>
  <c r="AB113" i="14"/>
  <c r="AC113" i="14"/>
  <c r="AA110" i="14"/>
  <c r="AB110" i="14"/>
  <c r="AC110" i="14"/>
  <c r="AB91" i="14"/>
  <c r="AC91" i="14"/>
  <c r="AA91" i="14"/>
  <c r="AL109" i="14"/>
  <c r="AK109" i="14"/>
  <c r="AM109" i="14"/>
  <c r="AH87" i="14"/>
  <c r="AF87" i="14"/>
  <c r="AG87" i="14"/>
  <c r="AF103" i="14"/>
  <c r="AG103" i="14"/>
  <c r="AH103" i="14"/>
  <c r="AF100" i="14"/>
  <c r="AG100" i="14"/>
  <c r="AH100" i="14"/>
  <c r="AA97" i="14"/>
  <c r="AB97" i="14"/>
  <c r="AC97" i="14"/>
  <c r="AA112" i="14"/>
  <c r="AC112" i="14"/>
  <c r="AB112" i="14"/>
  <c r="AB105" i="14"/>
  <c r="AC105" i="14"/>
  <c r="AA105" i="14"/>
  <c r="AK95" i="14"/>
  <c r="AL95" i="14"/>
  <c r="AM95" i="14"/>
  <c r="AL121" i="14"/>
  <c r="AK121" i="14"/>
  <c r="AM121" i="14"/>
  <c r="V93" i="14"/>
  <c r="W93" i="14"/>
  <c r="X93" i="14"/>
  <c r="X124" i="14"/>
  <c r="V124" i="14"/>
  <c r="W124" i="14"/>
  <c r="AH92" i="14"/>
  <c r="AF92" i="14"/>
  <c r="AG92" i="14"/>
  <c r="AF90" i="14"/>
  <c r="AH90" i="14"/>
  <c r="AG90" i="14"/>
  <c r="AH104" i="14"/>
  <c r="AG104" i="14"/>
  <c r="AF104" i="14"/>
  <c r="AA111" i="14"/>
  <c r="AC111" i="14"/>
  <c r="AB111" i="14"/>
  <c r="AB102" i="14"/>
  <c r="AC102" i="14"/>
  <c r="AA102" i="14"/>
  <c r="AA100" i="14"/>
  <c r="AB100" i="14"/>
  <c r="AC100" i="14"/>
  <c r="AC107" i="14"/>
  <c r="AA107" i="14"/>
  <c r="AB107" i="14"/>
  <c r="AL103" i="14"/>
  <c r="AM103" i="14"/>
  <c r="AK103" i="14"/>
  <c r="W99" i="14"/>
  <c r="X99" i="14"/>
  <c r="V99" i="14"/>
  <c r="W110" i="14"/>
  <c r="V110" i="14"/>
  <c r="X110" i="14"/>
  <c r="V123" i="14"/>
  <c r="X123" i="14"/>
  <c r="W123" i="14"/>
  <c r="AG113" i="14"/>
  <c r="AH113" i="14"/>
  <c r="AF113" i="14"/>
  <c r="AG108" i="14"/>
  <c r="AF108" i="14"/>
  <c r="AH108" i="14"/>
  <c r="W109" i="14"/>
  <c r="V109" i="14"/>
  <c r="X109" i="14"/>
  <c r="X113" i="14"/>
  <c r="W113" i="14"/>
  <c r="V113" i="14"/>
  <c r="W121" i="14"/>
  <c r="V121" i="14"/>
  <c r="X121" i="14"/>
  <c r="W90" i="14"/>
  <c r="X90" i="14"/>
  <c r="V90" i="14"/>
  <c r="AL114" i="14"/>
  <c r="AM114" i="14"/>
  <c r="AK114" i="14"/>
  <c r="AM116" i="14"/>
  <c r="AK116" i="14"/>
  <c r="AL116" i="14"/>
  <c r="AL101" i="14"/>
  <c r="AM101" i="14"/>
  <c r="AK101" i="14"/>
  <c r="AM107" i="14"/>
  <c r="AK107" i="14"/>
  <c r="AL107" i="14"/>
  <c r="AC84" i="14"/>
  <c r="AB84" i="14"/>
  <c r="AA84" i="14"/>
  <c r="AC120" i="14"/>
  <c r="AB120" i="14"/>
  <c r="AA120" i="14"/>
  <c r="AG89" i="14"/>
  <c r="AH89" i="14"/>
  <c r="AF89" i="14"/>
  <c r="AF122" i="14"/>
  <c r="AG122" i="14"/>
  <c r="AH122" i="14"/>
  <c r="AH117" i="14"/>
  <c r="AF117" i="14"/>
  <c r="AG117" i="14"/>
  <c r="AG91" i="14"/>
  <c r="AF91" i="14"/>
  <c r="AH91" i="14"/>
  <c r="AH106" i="14"/>
  <c r="AF106" i="14"/>
  <c r="AG106" i="14"/>
  <c r="W86" i="14"/>
  <c r="X86" i="14"/>
  <c r="V86" i="14"/>
  <c r="V83" i="14"/>
  <c r="X83" i="14"/>
  <c r="W83" i="14"/>
  <c r="V103" i="14"/>
  <c r="W103" i="14"/>
  <c r="X103" i="14"/>
  <c r="W102" i="14"/>
  <c r="X102" i="14"/>
  <c r="V102" i="14"/>
  <c r="AM124" i="14"/>
  <c r="AK124" i="14"/>
  <c r="AL124" i="14"/>
  <c r="AL104" i="14"/>
  <c r="AM104" i="14"/>
  <c r="AK104" i="14"/>
  <c r="AK94" i="14"/>
  <c r="AL94" i="14"/>
  <c r="AM94" i="14"/>
  <c r="AM98" i="14"/>
  <c r="AK98" i="14"/>
  <c r="AL98" i="14"/>
  <c r="AL123" i="14"/>
  <c r="AM123" i="14"/>
  <c r="AK123" i="14"/>
  <c r="AC92" i="14"/>
  <c r="AA92" i="14"/>
  <c r="AB92" i="14"/>
  <c r="AA96" i="14"/>
  <c r="AC96" i="14"/>
  <c r="AB96" i="14"/>
  <c r="AF115" i="14"/>
  <c r="AG115" i="14"/>
  <c r="AH115" i="14"/>
  <c r="AG111" i="14"/>
  <c r="AH111" i="14"/>
  <c r="AF111" i="14"/>
  <c r="AF97" i="14"/>
  <c r="AG97" i="14"/>
  <c r="AH97" i="14"/>
  <c r="AF119" i="14"/>
  <c r="AG119" i="14"/>
  <c r="AH119" i="14"/>
  <c r="AG109" i="14"/>
  <c r="AF109" i="14"/>
  <c r="AH109" i="14"/>
  <c r="AH101" i="14"/>
  <c r="AG101" i="14"/>
  <c r="AF101" i="14"/>
  <c r="AF110" i="14"/>
  <c r="AH110" i="14"/>
  <c r="AG110" i="14"/>
  <c r="AH124" i="14"/>
  <c r="AF124" i="14"/>
  <c r="AG124" i="14"/>
  <c r="AF114" i="14"/>
  <c r="AH114" i="14"/>
  <c r="AG114" i="14"/>
  <c r="W116" i="14"/>
  <c r="V116" i="14"/>
  <c r="X116" i="14"/>
  <c r="W98" i="14"/>
  <c r="V98" i="14"/>
  <c r="X98" i="14"/>
  <c r="AB85" i="14"/>
  <c r="AC85" i="14"/>
  <c r="AA85" i="14"/>
  <c r="AB106" i="14"/>
  <c r="AA106" i="14"/>
  <c r="AC106" i="14"/>
  <c r="AC86" i="14"/>
  <c r="AA86" i="14"/>
  <c r="AB86" i="14"/>
  <c r="AC123" i="14"/>
  <c r="AA123" i="14"/>
  <c r="AB123" i="14"/>
  <c r="AM96" i="14"/>
  <c r="AL96" i="14"/>
  <c r="AK96" i="14"/>
  <c r="AM115" i="14"/>
  <c r="AL115" i="14"/>
  <c r="AK115" i="14"/>
  <c r="AM87" i="14"/>
  <c r="AK87" i="14"/>
  <c r="AL87" i="14"/>
  <c r="AM100" i="14"/>
  <c r="AL100" i="14"/>
  <c r="AK100" i="14"/>
  <c r="AK90" i="14"/>
  <c r="AM90" i="14"/>
  <c r="AL90" i="14"/>
  <c r="AK111" i="14"/>
  <c r="AM111" i="14"/>
  <c r="AL111" i="14"/>
  <c r="AK92" i="14"/>
  <c r="AL92" i="14"/>
  <c r="AM92" i="14"/>
  <c r="AM120" i="14"/>
  <c r="AL120" i="14"/>
  <c r="AK120" i="14"/>
  <c r="AK89" i="14"/>
  <c r="AM89" i="14"/>
  <c r="AL89" i="14"/>
  <c r="AK108" i="14"/>
  <c r="AM108" i="14"/>
  <c r="AL108" i="14"/>
  <c r="AF118" i="14"/>
  <c r="AH118" i="14"/>
  <c r="AG118" i="14"/>
  <c r="AG93" i="14"/>
  <c r="AH93" i="14"/>
  <c r="AF93" i="14"/>
  <c r="AF84" i="14"/>
  <c r="AG84" i="14"/>
  <c r="AH84" i="14"/>
  <c r="AG121" i="14"/>
  <c r="AF121" i="14"/>
  <c r="AH121" i="14"/>
  <c r="AG102" i="14"/>
  <c r="AH102" i="14"/>
  <c r="AF102" i="14"/>
  <c r="V104" i="14"/>
  <c r="X104" i="14"/>
  <c r="W104" i="14"/>
  <c r="W95" i="14"/>
  <c r="X95" i="14"/>
  <c r="V95" i="14"/>
  <c r="V107" i="14"/>
  <c r="X107" i="14"/>
  <c r="W107" i="14"/>
  <c r="AA122" i="14"/>
  <c r="AC122" i="14"/>
  <c r="AB122" i="14"/>
  <c r="AA94" i="14"/>
  <c r="AC94" i="14"/>
  <c r="AB94" i="14"/>
  <c r="AA103" i="14"/>
  <c r="AC103" i="14"/>
  <c r="AB103" i="14"/>
  <c r="AC88" i="14"/>
  <c r="AA88" i="14"/>
  <c r="AB88" i="14"/>
  <c r="AM112" i="14"/>
  <c r="AL112" i="14"/>
  <c r="AK112" i="14"/>
  <c r="AK91" i="14"/>
  <c r="AM91" i="14"/>
  <c r="AL91" i="14"/>
  <c r="AK83" i="14"/>
  <c r="AM83" i="14"/>
  <c r="AL83" i="14"/>
  <c r="AM97" i="14"/>
  <c r="AL97" i="14"/>
  <c r="AK97" i="14"/>
  <c r="AK119" i="14"/>
  <c r="AM119" i="14"/>
  <c r="AL119" i="14"/>
  <c r="AM117" i="14"/>
  <c r="AK117" i="14"/>
  <c r="AL117" i="14"/>
  <c r="AM99" i="14"/>
  <c r="AL99" i="14"/>
  <c r="AK99" i="14"/>
  <c r="AM113" i="14"/>
  <c r="AK113" i="14"/>
  <c r="AL113" i="14"/>
  <c r="AL105" i="14"/>
  <c r="AK105" i="14"/>
  <c r="AM105" i="14"/>
  <c r="W82" i="14"/>
  <c r="AK85" i="14"/>
  <c r="AL85" i="14"/>
  <c r="I52" i="6"/>
  <c r="AL88" i="14"/>
  <c r="AM88" i="14"/>
  <c r="AK88" i="14"/>
  <c r="V82" i="14"/>
  <c r="W87" i="14"/>
  <c r="V87" i="14"/>
  <c r="X87" i="14"/>
  <c r="AK82" i="14"/>
  <c r="AL82" i="14"/>
  <c r="AA82" i="14"/>
  <c r="AL84" i="14"/>
  <c r="AK84" i="14"/>
  <c r="AM84" i="14"/>
  <c r="AB83" i="14"/>
  <c r="AC83" i="14"/>
  <c r="AA83" i="14"/>
  <c r="W78" i="14"/>
  <c r="AG81" i="14"/>
  <c r="AF81" i="14"/>
  <c r="AG82" i="14"/>
  <c r="AH82" i="14"/>
  <c r="AF82" i="14"/>
  <c r="W79" i="14"/>
  <c r="X79" i="14"/>
  <c r="W80" i="14"/>
  <c r="X80" i="14"/>
  <c r="V80" i="14"/>
  <c r="AC80" i="14"/>
  <c r="AM80" i="14"/>
  <c r="AA80" i="14"/>
  <c r="AA79" i="14"/>
  <c r="AB79" i="14"/>
  <c r="AC79" i="14"/>
  <c r="AC78" i="14"/>
  <c r="AA78" i="14"/>
  <c r="AL80" i="14"/>
  <c r="AK79" i="14"/>
  <c r="AM79" i="14"/>
  <c r="AL79" i="14"/>
  <c r="AM81" i="14"/>
  <c r="AL81" i="14"/>
  <c r="AK81" i="14"/>
  <c r="AC81" i="14"/>
  <c r="AA81" i="14"/>
  <c r="AB81" i="14"/>
  <c r="AH78" i="14"/>
  <c r="AH79" i="14"/>
  <c r="AG79" i="14"/>
  <c r="AF79" i="14"/>
  <c r="X78" i="14"/>
  <c r="AG78" i="14"/>
  <c r="AH80" i="14"/>
  <c r="AG80" i="14"/>
  <c r="AF80" i="14"/>
  <c r="V81" i="14"/>
  <c r="W81" i="14"/>
  <c r="X81" i="14"/>
  <c r="AL77" i="14"/>
  <c r="AM77" i="14"/>
  <c r="AK78" i="14"/>
  <c r="AM78" i="14"/>
  <c r="AL78" i="14"/>
  <c r="O34" i="16"/>
  <c r="O35" i="16" s="1"/>
  <c r="AC75" i="14"/>
  <c r="AG51" i="14"/>
  <c r="AH51" i="14"/>
  <c r="W77" i="14"/>
  <c r="V77" i="14"/>
  <c r="AF77" i="14"/>
  <c r="AH77" i="14"/>
  <c r="AG77" i="14"/>
  <c r="AB75" i="14"/>
  <c r="W75" i="14"/>
  <c r="X75" i="14"/>
  <c r="V75" i="14"/>
  <c r="AA51" i="14"/>
  <c r="AA77" i="14"/>
  <c r="AC77" i="14"/>
  <c r="AB77" i="14"/>
  <c r="AB51" i="14"/>
  <c r="W74" i="14"/>
  <c r="AC72" i="14"/>
  <c r="AA72" i="14"/>
  <c r="AK75" i="14"/>
  <c r="AL75" i="14"/>
  <c r="AM76" i="14"/>
  <c r="AK76" i="14"/>
  <c r="AL76" i="14"/>
  <c r="AF73" i="14"/>
  <c r="AB76" i="14"/>
  <c r="AC76" i="14"/>
  <c r="AA76" i="14"/>
  <c r="V74" i="14"/>
  <c r="AG73" i="14"/>
  <c r="AH75" i="14"/>
  <c r="AG75" i="14"/>
  <c r="AF75" i="14"/>
  <c r="AG76" i="14"/>
  <c r="AH76" i="14"/>
  <c r="AF76" i="14"/>
  <c r="V76" i="14"/>
  <c r="W76" i="14"/>
  <c r="X76" i="14"/>
  <c r="V70" i="14"/>
  <c r="AK73" i="14"/>
  <c r="AB71" i="14"/>
  <c r="AB74" i="14"/>
  <c r="AA74" i="14"/>
  <c r="AC74" i="14"/>
  <c r="AC71" i="14"/>
  <c r="X70" i="14"/>
  <c r="X73" i="14"/>
  <c r="W73" i="14"/>
  <c r="V73" i="14"/>
  <c r="AL73" i="14"/>
  <c r="AL74" i="14"/>
  <c r="AK74" i="14"/>
  <c r="AM74" i="14"/>
  <c r="AF72" i="14"/>
  <c r="AG72" i="14"/>
  <c r="AA73" i="14"/>
  <c r="AC73" i="14"/>
  <c r="AB73" i="14"/>
  <c r="AG74" i="14"/>
  <c r="AF74" i="14"/>
  <c r="AH74" i="14"/>
  <c r="AG70" i="14"/>
  <c r="AM72" i="14"/>
  <c r="AF70" i="14"/>
  <c r="AK72" i="14"/>
  <c r="W72" i="14"/>
  <c r="AK71" i="14"/>
  <c r="AM71" i="14"/>
  <c r="AL71" i="14"/>
  <c r="V72" i="14"/>
  <c r="V71" i="14"/>
  <c r="W71" i="14"/>
  <c r="X71" i="14"/>
  <c r="AF71" i="14"/>
  <c r="AH71" i="14"/>
  <c r="AG71" i="14"/>
  <c r="AK69" i="14"/>
  <c r="AM69" i="14"/>
  <c r="AM70" i="14"/>
  <c r="AL70" i="14"/>
  <c r="AK70" i="14"/>
  <c r="AB69" i="14"/>
  <c r="AC69" i="14"/>
  <c r="AC70" i="14"/>
  <c r="AA70" i="14"/>
  <c r="AB70" i="14"/>
  <c r="X68" i="14"/>
  <c r="V68" i="14"/>
  <c r="X69" i="14"/>
  <c r="V69" i="14"/>
  <c r="W69" i="14"/>
  <c r="AF68" i="14"/>
  <c r="AH68" i="14"/>
  <c r="AG69" i="14"/>
  <c r="AF69" i="14"/>
  <c r="AH69" i="14"/>
  <c r="AA65" i="14"/>
  <c r="AC67" i="14"/>
  <c r="AB67" i="14"/>
  <c r="AB68" i="14"/>
  <c r="AA68" i="14"/>
  <c r="AC68" i="14"/>
  <c r="AB65" i="14"/>
  <c r="AL66" i="14"/>
  <c r="AK68" i="14"/>
  <c r="AM68" i="14"/>
  <c r="AL68" i="14"/>
  <c r="AM66" i="14"/>
  <c r="AA66" i="14"/>
  <c r="AC66" i="14"/>
  <c r="AB66" i="14"/>
  <c r="AL64" i="14"/>
  <c r="AG66" i="14"/>
  <c r="AF66" i="14"/>
  <c r="X64" i="14"/>
  <c r="AG67" i="14"/>
  <c r="AF67" i="14"/>
  <c r="AH67" i="14"/>
  <c r="AM64" i="14"/>
  <c r="AK67" i="14"/>
  <c r="AM67" i="14"/>
  <c r="AL67" i="14"/>
  <c r="V64" i="14"/>
  <c r="V66" i="14"/>
  <c r="W66" i="14"/>
  <c r="X66" i="14"/>
  <c r="V67" i="14"/>
  <c r="X67" i="14"/>
  <c r="W67" i="14"/>
  <c r="V63" i="14"/>
  <c r="X63" i="14"/>
  <c r="V65" i="14"/>
  <c r="X65" i="14"/>
  <c r="W65" i="14"/>
  <c r="AF63" i="14"/>
  <c r="AH63" i="14"/>
  <c r="AG64" i="14"/>
  <c r="AF64" i="14"/>
  <c r="AH64" i="14"/>
  <c r="AG65" i="14"/>
  <c r="AH65" i="14"/>
  <c r="AF65" i="14"/>
  <c r="AM63" i="14"/>
  <c r="AL63" i="14"/>
  <c r="AA64" i="14"/>
  <c r="AC64" i="14"/>
  <c r="AB64" i="14"/>
  <c r="AA63" i="14"/>
  <c r="AL65" i="14"/>
  <c r="AK65" i="14"/>
  <c r="AM65" i="14"/>
  <c r="AB63" i="14"/>
  <c r="AB61" i="14"/>
  <c r="AA61" i="14"/>
  <c r="AB62" i="14"/>
  <c r="AC62" i="14"/>
  <c r="AA62" i="14"/>
  <c r="V61" i="14"/>
  <c r="W61" i="14"/>
  <c r="X62" i="14"/>
  <c r="V62" i="14"/>
  <c r="W62" i="14"/>
  <c r="AF61" i="14"/>
  <c r="AG61" i="14"/>
  <c r="AF62" i="14"/>
  <c r="AH62" i="14"/>
  <c r="AG62" i="14"/>
  <c r="AM61" i="14"/>
  <c r="AL61" i="14"/>
  <c r="D48" i="6"/>
  <c r="AL62" i="14"/>
  <c r="AK62" i="14"/>
  <c r="AM62" i="14"/>
  <c r="X60" i="14"/>
  <c r="AF60" i="14"/>
  <c r="V60" i="14"/>
  <c r="V59" i="14"/>
  <c r="X59" i="14"/>
  <c r="W59" i="14"/>
  <c r="AK59" i="14"/>
  <c r="AH60" i="14"/>
  <c r="AL59" i="14"/>
  <c r="AF59" i="14"/>
  <c r="AH59" i="14"/>
  <c r="AG59" i="14"/>
  <c r="AA59" i="14"/>
  <c r="AC59" i="14"/>
  <c r="AB59" i="14"/>
  <c r="AB60" i="14"/>
  <c r="AA60" i="14"/>
  <c r="AC60" i="14"/>
  <c r="AL60" i="14"/>
  <c r="AK60" i="14"/>
  <c r="AM60" i="14"/>
  <c r="AK57" i="14"/>
  <c r="W57" i="14"/>
  <c r="V57" i="14"/>
  <c r="AL57" i="14"/>
  <c r="W58" i="14"/>
  <c r="X58" i="14"/>
  <c r="V58" i="14"/>
  <c r="AK58" i="14"/>
  <c r="AM58" i="14"/>
  <c r="AL58" i="14"/>
  <c r="AB57" i="14"/>
  <c r="AG57" i="14"/>
  <c r="AA57" i="14"/>
  <c r="AF57" i="14"/>
  <c r="AG58" i="14"/>
  <c r="AF58" i="14"/>
  <c r="AH58" i="14"/>
  <c r="AA58" i="14"/>
  <c r="AB58" i="14"/>
  <c r="AC58" i="14"/>
  <c r="AC56" i="14"/>
  <c r="AB56" i="14"/>
  <c r="AA56" i="14"/>
  <c r="AA54" i="14"/>
  <c r="AB54" i="14"/>
  <c r="AL40" i="14"/>
  <c r="AF55" i="14"/>
  <c r="AH55" i="14"/>
  <c r="AH56" i="14"/>
  <c r="AF56" i="14"/>
  <c r="AG56" i="14"/>
  <c r="AL55" i="14"/>
  <c r="V56" i="14"/>
  <c r="X5" i="14"/>
  <c r="AB32" i="14"/>
  <c r="AK55" i="14"/>
  <c r="X56" i="14"/>
  <c r="AC32" i="14"/>
  <c r="AH28" i="14"/>
  <c r="X55" i="14"/>
  <c r="V55" i="14"/>
  <c r="W55" i="14"/>
  <c r="AB55" i="14"/>
  <c r="AA55" i="14"/>
  <c r="AC55" i="14"/>
  <c r="AM56" i="14"/>
  <c r="AL56" i="14"/>
  <c r="AK56" i="14"/>
  <c r="AK40" i="14"/>
  <c r="AF28" i="14"/>
  <c r="V5" i="14"/>
  <c r="AH54" i="14"/>
  <c r="AG54" i="14"/>
  <c r="AF54" i="14"/>
  <c r="V54" i="14"/>
  <c r="W54" i="14"/>
  <c r="X54" i="14"/>
  <c r="AK54" i="14"/>
  <c r="AL54" i="14"/>
  <c r="AM54" i="14"/>
  <c r="X12" i="14"/>
  <c r="V12" i="14"/>
  <c r="AF35" i="14"/>
  <c r="X28" i="14"/>
  <c r="V28" i="14"/>
  <c r="W52" i="14"/>
  <c r="AG35" i="14"/>
  <c r="V52" i="14"/>
  <c r="V18" i="14"/>
  <c r="X18" i="14"/>
  <c r="AB5" i="14"/>
  <c r="V34" i="14"/>
  <c r="W34" i="14"/>
  <c r="AB49" i="14"/>
  <c r="AA49" i="14"/>
  <c r="AB11" i="14"/>
  <c r="AC11" i="14"/>
  <c r="AA11" i="14"/>
  <c r="X4" i="14"/>
  <c r="AH34" i="14"/>
  <c r="AF13" i="14"/>
  <c r="AF34" i="14"/>
  <c r="W4" i="14"/>
  <c r="AH46" i="14"/>
  <c r="AF46" i="14"/>
  <c r="AG46" i="14"/>
  <c r="X23" i="14"/>
  <c r="AG13" i="14"/>
  <c r="AA29" i="14"/>
  <c r="AB29" i="14"/>
  <c r="AC29" i="14"/>
  <c r="AG7" i="14"/>
  <c r="W8" i="14"/>
  <c r="AC31" i="14"/>
  <c r="AA31" i="14"/>
  <c r="AB31" i="14"/>
  <c r="AH7" i="14"/>
  <c r="X8" i="14"/>
  <c r="W51" i="14"/>
  <c r="V51" i="14"/>
  <c r="X51" i="14"/>
  <c r="AB43" i="14"/>
  <c r="AA43" i="14"/>
  <c r="AC43" i="14"/>
  <c r="AB20" i="14"/>
  <c r="AA20" i="14"/>
  <c r="AC20" i="14"/>
  <c r="AA30" i="14"/>
  <c r="AB30" i="14"/>
  <c r="AC30" i="14"/>
  <c r="AC14" i="14"/>
  <c r="AB14" i="14"/>
  <c r="AA14" i="14"/>
  <c r="AH29" i="14"/>
  <c r="AB36" i="14"/>
  <c r="AA36" i="14"/>
  <c r="AC36" i="14"/>
  <c r="V4" i="14"/>
  <c r="V23" i="14"/>
  <c r="AF29" i="14"/>
  <c r="AB45" i="14"/>
  <c r="AA35" i="14"/>
  <c r="AC35" i="14"/>
  <c r="AB35" i="14"/>
  <c r="AA7" i="14"/>
  <c r="AA45" i="14"/>
  <c r="AB40" i="14"/>
  <c r="AA40" i="14"/>
  <c r="AC40" i="14"/>
  <c r="AB7" i="14"/>
  <c r="AH18" i="14"/>
  <c r="AG18" i="14"/>
  <c r="AF18" i="14"/>
  <c r="V47" i="14"/>
  <c r="X47" i="14"/>
  <c r="W47" i="14"/>
  <c r="AH10" i="14"/>
  <c r="V49" i="14"/>
  <c r="X49" i="14"/>
  <c r="W49" i="14"/>
  <c r="AB17" i="14"/>
  <c r="AA17" i="14"/>
  <c r="AC17" i="14"/>
  <c r="AM45" i="14"/>
  <c r="V25" i="14"/>
  <c r="W19" i="14"/>
  <c r="X35" i="14"/>
  <c r="V6" i="14"/>
  <c r="W35" i="14"/>
  <c r="X6" i="14"/>
  <c r="AF10" i="14"/>
  <c r="X25" i="14"/>
  <c r="AF6" i="14"/>
  <c r="AG6" i="14"/>
  <c r="AH6" i="14"/>
  <c r="X21" i="14"/>
  <c r="V21" i="14"/>
  <c r="W21" i="14"/>
  <c r="AG20" i="14"/>
  <c r="AC34" i="14"/>
  <c r="AB34" i="14"/>
  <c r="AA34" i="14"/>
  <c r="AA25" i="14"/>
  <c r="AC12" i="14"/>
  <c r="AA12" i="14"/>
  <c r="AB12" i="14"/>
  <c r="V19" i="14"/>
  <c r="X45" i="14"/>
  <c r="W45" i="14"/>
  <c r="V45" i="14"/>
  <c r="W10" i="14"/>
  <c r="V10" i="14"/>
  <c r="X10" i="14"/>
  <c r="AA52" i="14"/>
  <c r="AC52" i="14"/>
  <c r="AB52" i="14"/>
  <c r="AH20" i="14"/>
  <c r="W11" i="14"/>
  <c r="X11" i="14"/>
  <c r="V11" i="14"/>
  <c r="AF14" i="14"/>
  <c r="AH14" i="14"/>
  <c r="AG14" i="14"/>
  <c r="AC22" i="14"/>
  <c r="AB22" i="14"/>
  <c r="AA22" i="14"/>
  <c r="AB25" i="14"/>
  <c r="AG12" i="14"/>
  <c r="AF12" i="14"/>
  <c r="AH12" i="14"/>
  <c r="AB24" i="14"/>
  <c r="AA24" i="14"/>
  <c r="AC24" i="14"/>
  <c r="AH32" i="14"/>
  <c r="AB50" i="14"/>
  <c r="AA50" i="14"/>
  <c r="AC50" i="14"/>
  <c r="AG32" i="14"/>
  <c r="AK21" i="14"/>
  <c r="AC5" i="14"/>
  <c r="V48" i="14"/>
  <c r="AH48" i="14"/>
  <c r="AF48" i="14"/>
  <c r="AG48" i="14"/>
  <c r="AG44" i="14"/>
  <c r="AB47" i="14"/>
  <c r="AA47" i="14"/>
  <c r="AC47" i="14"/>
  <c r="AK30" i="14"/>
  <c r="AB16" i="14"/>
  <c r="AC16" i="14"/>
  <c r="AA16" i="14"/>
  <c r="AL13" i="14"/>
  <c r="AH9" i="14"/>
  <c r="AF9" i="14"/>
  <c r="AG9" i="14"/>
  <c r="AG4" i="14"/>
  <c r="AF4" i="14"/>
  <c r="AH4" i="14"/>
  <c r="W22" i="14"/>
  <c r="AG5" i="14"/>
  <c r="AG50" i="14"/>
  <c r="AH50" i="14"/>
  <c r="AF50" i="14"/>
  <c r="AC38" i="14"/>
  <c r="AA38" i="14"/>
  <c r="AB38" i="14"/>
  <c r="V22" i="14"/>
  <c r="AH5" i="14"/>
  <c r="AB8" i="14"/>
  <c r="AA8" i="14"/>
  <c r="AC8" i="14"/>
  <c r="AM13" i="14"/>
  <c r="AH36" i="14"/>
  <c r="AG36" i="14"/>
  <c r="AF36" i="14"/>
  <c r="X17" i="14"/>
  <c r="AC13" i="14"/>
  <c r="AA13" i="14"/>
  <c r="AB13" i="14"/>
  <c r="AM36" i="14"/>
  <c r="AC10" i="14"/>
  <c r="AA10" i="14"/>
  <c r="AB10" i="14"/>
  <c r="AF8" i="14"/>
  <c r="AC41" i="14"/>
  <c r="AA41" i="14"/>
  <c r="AB41" i="14"/>
  <c r="AG33" i="14"/>
  <c r="X48" i="14"/>
  <c r="AA19" i="14"/>
  <c r="AC19" i="14"/>
  <c r="AB19" i="14"/>
  <c r="V53" i="14"/>
  <c r="W53" i="14"/>
  <c r="X53" i="14"/>
  <c r="AA9" i="14"/>
  <c r="AB9" i="14"/>
  <c r="AC9" i="14"/>
  <c r="D46" i="6"/>
  <c r="G46" i="6"/>
  <c r="AM14" i="14"/>
  <c r="G49" i="6"/>
  <c r="D51" i="6"/>
  <c r="G51" i="6"/>
  <c r="D47" i="6"/>
  <c r="W44" i="14"/>
  <c r="AL53" i="14"/>
  <c r="AH33" i="14"/>
  <c r="AA53" i="14"/>
  <c r="AC53" i="14"/>
  <c r="AB53" i="14"/>
  <c r="I50" i="6"/>
  <c r="G50" i="6"/>
  <c r="D50" i="6"/>
  <c r="D45" i="6"/>
  <c r="G45" i="6"/>
  <c r="AM12" i="14"/>
  <c r="AL36" i="14"/>
  <c r="AM53" i="14"/>
  <c r="W17" i="14"/>
  <c r="AF44" i="14"/>
  <c r="V15" i="14"/>
  <c r="X15" i="14"/>
  <c r="W15" i="14"/>
  <c r="AA39" i="14"/>
  <c r="AC39" i="14"/>
  <c r="AB39" i="14"/>
  <c r="AF17" i="14"/>
  <c r="AG17" i="14"/>
  <c r="AH17" i="14"/>
  <c r="W32" i="14"/>
  <c r="X32" i="14"/>
  <c r="V32" i="14"/>
  <c r="AB6" i="14"/>
  <c r="AC6" i="14"/>
  <c r="AA6" i="14"/>
  <c r="P29" i="16"/>
  <c r="AL21" i="14"/>
  <c r="AH8" i="14"/>
  <c r="W9" i="14"/>
  <c r="V9" i="14"/>
  <c r="X9" i="14"/>
  <c r="AB4" i="14"/>
  <c r="AC4" i="14"/>
  <c r="AA4" i="14"/>
  <c r="AK12" i="14"/>
  <c r="AK14" i="14"/>
  <c r="AK5" i="14"/>
  <c r="X24" i="14"/>
  <c r="V24" i="14"/>
  <c r="AM30" i="14"/>
  <c r="AB46" i="14"/>
  <c r="AC46" i="14"/>
  <c r="AA46" i="14"/>
  <c r="AA15" i="14"/>
  <c r="AB15" i="14"/>
  <c r="AC15" i="14"/>
  <c r="AL49" i="14"/>
  <c r="AC33" i="14"/>
  <c r="AC26" i="14"/>
  <c r="AA26" i="14"/>
  <c r="AB26" i="14"/>
  <c r="AH25" i="14"/>
  <c r="AG25" i="14"/>
  <c r="AF25" i="14"/>
  <c r="AA21" i="14"/>
  <c r="AC21" i="14"/>
  <c r="AB21" i="14"/>
  <c r="AL45" i="14"/>
  <c r="W26" i="14"/>
  <c r="V26" i="14"/>
  <c r="X26" i="14"/>
  <c r="V38" i="14"/>
  <c r="W38" i="14"/>
  <c r="X38" i="14"/>
  <c r="AM41" i="14"/>
  <c r="AL43" i="14"/>
  <c r="AG53" i="14"/>
  <c r="AF53" i="14"/>
  <c r="AH53" i="14"/>
  <c r="AB42" i="14"/>
  <c r="AC42" i="14"/>
  <c r="AA42" i="14"/>
  <c r="X20" i="14"/>
  <c r="V20" i="14"/>
  <c r="W20" i="14"/>
  <c r="AK9" i="14"/>
  <c r="AB33" i="14"/>
  <c r="AH42" i="14"/>
  <c r="AB18" i="14"/>
  <c r="AC18" i="14"/>
  <c r="AA18" i="14"/>
  <c r="AF42" i="14"/>
  <c r="AF19" i="14"/>
  <c r="AG19" i="14"/>
  <c r="AH19" i="14"/>
  <c r="AK33" i="14"/>
  <c r="W27" i="14"/>
  <c r="AF30" i="14"/>
  <c r="AH30" i="14"/>
  <c r="AG30" i="14"/>
  <c r="AM6" i="14"/>
  <c r="AM33" i="14"/>
  <c r="X44" i="14"/>
  <c r="V39" i="14"/>
  <c r="W39" i="14"/>
  <c r="X39" i="14"/>
  <c r="AC37" i="14"/>
  <c r="AA37" i="14"/>
  <c r="AB37" i="14"/>
  <c r="AB48" i="14"/>
  <c r="AC48" i="14"/>
  <c r="AA48" i="14"/>
  <c r="AL47" i="14"/>
  <c r="W13" i="14"/>
  <c r="V7" i="14"/>
  <c r="W7" i="14"/>
  <c r="X7" i="14"/>
  <c r="AC28" i="14"/>
  <c r="AA28" i="14"/>
  <c r="AB28" i="14"/>
  <c r="AG38" i="14"/>
  <c r="AH38" i="14"/>
  <c r="AF38" i="14"/>
  <c r="AA44" i="14"/>
  <c r="AB44" i="14"/>
  <c r="AC44" i="14"/>
  <c r="AF16" i="14"/>
  <c r="AH16" i="14"/>
  <c r="AG16" i="14"/>
  <c r="AM51" i="14"/>
  <c r="AL51" i="14"/>
  <c r="AK51" i="14"/>
  <c r="V42" i="14"/>
  <c r="X42" i="14"/>
  <c r="W42" i="14"/>
  <c r="AA23" i="14"/>
  <c r="AC23" i="14"/>
  <c r="AB23" i="14"/>
  <c r="AC27" i="14"/>
  <c r="AB27" i="14"/>
  <c r="AA27" i="14"/>
  <c r="AL5" i="14"/>
  <c r="AK29" i="14"/>
  <c r="AM39" i="14"/>
  <c r="AL26" i="14"/>
  <c r="AL6" i="14"/>
  <c r="AF23" i="14"/>
  <c r="AH23" i="14"/>
  <c r="AG23" i="14"/>
  <c r="W50" i="14"/>
  <c r="X50" i="14"/>
  <c r="V50" i="14"/>
  <c r="AH37" i="14"/>
  <c r="AG37" i="14"/>
  <c r="AF37" i="14"/>
  <c r="AL44" i="14"/>
  <c r="X29" i="14"/>
  <c r="W29" i="14"/>
  <c r="V29" i="14"/>
  <c r="AK16" i="14"/>
  <c r="AM49" i="14"/>
  <c r="AK15" i="14"/>
  <c r="AL41" i="14"/>
  <c r="AL11" i="14"/>
  <c r="AK43" i="14"/>
  <c r="AK31" i="14"/>
  <c r="AH27" i="14"/>
  <c r="AG27" i="14"/>
  <c r="AF27" i="14"/>
  <c r="AM11" i="14"/>
  <c r="AL38" i="14"/>
  <c r="AG43" i="14"/>
  <c r="AF43" i="14"/>
  <c r="AH43" i="14"/>
  <c r="AH26" i="14"/>
  <c r="AG26" i="14"/>
  <c r="AF26" i="14"/>
  <c r="AM7" i="14"/>
  <c r="AG24" i="14"/>
  <c r="AH24" i="14"/>
  <c r="AF24" i="14"/>
  <c r="AL9" i="14"/>
  <c r="AK17" i="14"/>
  <c r="AH11" i="14"/>
  <c r="AG11" i="14"/>
  <c r="AF11" i="14"/>
  <c r="AG39" i="14"/>
  <c r="AH39" i="14"/>
  <c r="AF39" i="14"/>
  <c r="V31" i="14"/>
  <c r="X31" i="14"/>
  <c r="W31" i="14"/>
  <c r="AF52" i="14"/>
  <c r="AH52" i="14"/>
  <c r="AG52" i="14"/>
  <c r="AK7" i="14"/>
  <c r="AL50" i="14"/>
  <c r="AM42" i="14"/>
  <c r="AM17" i="14"/>
  <c r="AK44" i="14"/>
  <c r="V16" i="14"/>
  <c r="AH21" i="14"/>
  <c r="AG21" i="14"/>
  <c r="AF21" i="14"/>
  <c r="X16" i="14"/>
  <c r="X13" i="14"/>
  <c r="X46" i="14"/>
  <c r="W46" i="14"/>
  <c r="V46" i="14"/>
  <c r="AG40" i="14"/>
  <c r="AF40" i="14"/>
  <c r="AH40" i="14"/>
  <c r="V36" i="14"/>
  <c r="W36" i="14"/>
  <c r="X36" i="14"/>
  <c r="X41" i="14"/>
  <c r="W41" i="14"/>
  <c r="V41" i="14"/>
  <c r="AL15" i="14"/>
  <c r="AM38" i="14"/>
  <c r="AM24" i="14"/>
  <c r="AL46" i="14"/>
  <c r="AL10" i="14"/>
  <c r="V33" i="14"/>
  <c r="W33" i="14"/>
  <c r="X33" i="14"/>
  <c r="AF49" i="14"/>
  <c r="AH49" i="14"/>
  <c r="AG49" i="14"/>
  <c r="AF41" i="14"/>
  <c r="AG41" i="14"/>
  <c r="AH41" i="14"/>
  <c r="V37" i="14"/>
  <c r="AL39" i="14"/>
  <c r="AG22" i="14"/>
  <c r="AF22" i="14"/>
  <c r="AH22" i="14"/>
  <c r="AF47" i="14"/>
  <c r="AG47" i="14"/>
  <c r="AH47" i="14"/>
  <c r="AK4" i="14"/>
  <c r="AL29" i="14"/>
  <c r="W37" i="14"/>
  <c r="AK26" i="14"/>
  <c r="AM48" i="14"/>
  <c r="AM52" i="14"/>
  <c r="AF15" i="14"/>
  <c r="AG15" i="14"/>
  <c r="AH15" i="14"/>
  <c r="AL37" i="14"/>
  <c r="AM37" i="14"/>
  <c r="AK37" i="14"/>
  <c r="AG31" i="14"/>
  <c r="AF31" i="14"/>
  <c r="AH31" i="14"/>
  <c r="AM8" i="14"/>
  <c r="AK47" i="14"/>
  <c r="V27" i="14"/>
  <c r="X14" i="14"/>
  <c r="AM25" i="14"/>
  <c r="AH45" i="14"/>
  <c r="AG45" i="14"/>
  <c r="AF45" i="14"/>
  <c r="AK35" i="14"/>
  <c r="AL35" i="14"/>
  <c r="AM35" i="14"/>
  <c r="W40" i="14"/>
  <c r="X40" i="14"/>
  <c r="V40" i="14"/>
  <c r="AM28" i="14"/>
  <c r="AK28" i="14"/>
  <c r="AL28" i="14"/>
  <c r="AM4" i="14"/>
  <c r="AL8" i="14"/>
  <c r="V14" i="14"/>
  <c r="AL16" i="14"/>
  <c r="AK50" i="14"/>
  <c r="AM31" i="14"/>
  <c r="AK24" i="14"/>
  <c r="AK46" i="14"/>
  <c r="AM10" i="14"/>
  <c r="AL42" i="14"/>
  <c r="AL48" i="14"/>
  <c r="W43" i="14"/>
  <c r="V43" i="14"/>
  <c r="X43" i="14"/>
  <c r="AK20" i="14"/>
  <c r="AM20" i="14"/>
  <c r="AL20" i="14"/>
  <c r="AL25" i="14"/>
  <c r="AK52" i="14"/>
  <c r="W14" i="14"/>
  <c r="V30" i="14"/>
  <c r="X30" i="14"/>
  <c r="W30" i="14"/>
  <c r="AM18" i="14"/>
  <c r="AK18" i="14"/>
  <c r="AL18" i="14"/>
  <c r="AM22" i="14"/>
  <c r="AL22" i="14"/>
  <c r="AK22" i="14"/>
  <c r="AK27" i="14"/>
  <c r="AM27" i="14"/>
  <c r="AL27" i="14"/>
  <c r="AK34" i="14"/>
  <c r="AL34" i="14"/>
  <c r="AM34" i="14"/>
  <c r="AM32" i="14"/>
  <c r="AK32" i="14"/>
  <c r="AL32" i="14"/>
  <c r="AL19" i="14"/>
  <c r="AM19" i="14"/>
  <c r="AK19" i="14"/>
  <c r="AL23" i="14"/>
  <c r="AK23" i="14"/>
  <c r="AM23" i="14"/>
  <c r="E3" i="6" l="1"/>
  <c r="E16" i="6"/>
  <c r="J45" i="6"/>
  <c r="J51" i="6"/>
  <c r="J46" i="6"/>
  <c r="J50" i="6"/>
  <c r="J48" i="6"/>
  <c r="J52" i="6"/>
  <c r="J47" i="6"/>
  <c r="J49" i="6"/>
  <c r="O36" i="17"/>
  <c r="O36" i="16"/>
  <c r="E42" i="16" s="1"/>
  <c r="D25" i="16"/>
  <c r="G25" i="16"/>
  <c r="D12" i="16"/>
  <c r="G12" i="16"/>
  <c r="I26" i="16"/>
  <c r="I12" i="16"/>
  <c r="I13" i="16"/>
  <c r="G26" i="16"/>
  <c r="I25" i="16"/>
  <c r="G11" i="16"/>
  <c r="I11" i="16"/>
  <c r="D24" i="16"/>
  <c r="D13" i="16"/>
  <c r="D26" i="16"/>
  <c r="G13" i="16"/>
  <c r="I24" i="16"/>
  <c r="D11" i="16"/>
  <c r="G39" i="16"/>
  <c r="D38" i="16"/>
  <c r="I10" i="16"/>
  <c r="G9" i="16"/>
  <c r="I9" i="16"/>
  <c r="G10" i="16"/>
  <c r="D10" i="16"/>
  <c r="G23" i="16"/>
  <c r="I39" i="16"/>
  <c r="I38" i="16"/>
  <c r="I6" i="16"/>
  <c r="I23" i="16"/>
  <c r="G24" i="16"/>
  <c r="D23" i="16"/>
  <c r="G35" i="16"/>
  <c r="D19" i="16"/>
  <c r="D6" i="16"/>
  <c r="D36" i="16"/>
  <c r="D22" i="16"/>
  <c r="I22" i="16"/>
  <c r="G22" i="16"/>
  <c r="I37" i="16"/>
  <c r="D39" i="16"/>
  <c r="I35" i="16"/>
  <c r="D34" i="16"/>
  <c r="I33" i="16"/>
  <c r="D9" i="16"/>
  <c r="I36" i="16"/>
  <c r="G20" i="16"/>
  <c r="I20" i="16"/>
  <c r="D35" i="16"/>
  <c r="D8" i="16"/>
  <c r="I8" i="16"/>
  <c r="G8" i="16"/>
  <c r="D20" i="16"/>
  <c r="G38" i="16"/>
  <c r="I7" i="16"/>
  <c r="G37" i="16"/>
  <c r="D37" i="16"/>
  <c r="G7" i="16"/>
  <c r="D7" i="16"/>
  <c r="D21" i="16"/>
  <c r="I19" i="16"/>
  <c r="G36" i="16"/>
  <c r="G32" i="16"/>
  <c r="I34" i="16"/>
  <c r="G21" i="16"/>
  <c r="I21" i="16"/>
  <c r="G19" i="16"/>
  <c r="G34" i="16"/>
  <c r="D33" i="16"/>
  <c r="G6" i="16"/>
  <c r="G33" i="16"/>
  <c r="D32" i="16"/>
  <c r="I32" i="16"/>
  <c r="E42" i="17" l="1"/>
  <c r="E16" i="17"/>
  <c r="E3" i="17"/>
  <c r="E29" i="17"/>
  <c r="J33" i="17" s="1"/>
  <c r="E3" i="16"/>
  <c r="E29" i="16"/>
  <c r="E16" i="16"/>
  <c r="J38" i="6"/>
  <c r="J39" i="6"/>
  <c r="J35" i="6"/>
  <c r="J34" i="6"/>
  <c r="J37" i="6"/>
  <c r="J36" i="6"/>
  <c r="J19" i="6"/>
  <c r="J20" i="6"/>
  <c r="J21" i="6"/>
  <c r="J22" i="6"/>
  <c r="J23" i="6"/>
  <c r="J24" i="6"/>
  <c r="J25" i="6"/>
  <c r="J26" i="6"/>
  <c r="J33" i="6"/>
  <c r="J32" i="6"/>
  <c r="J6" i="6"/>
  <c r="J7" i="6"/>
  <c r="J8" i="6"/>
  <c r="J9" i="6"/>
  <c r="J10" i="6"/>
  <c r="J11" i="6"/>
  <c r="J12" i="6"/>
  <c r="J13" i="6"/>
  <c r="J51" i="16"/>
  <c r="J47" i="16"/>
  <c r="J50" i="16"/>
  <c r="J46" i="16"/>
  <c r="J49" i="16"/>
  <c r="J52" i="16"/>
  <c r="J48" i="16"/>
  <c r="J45" i="16"/>
  <c r="I47" i="16"/>
  <c r="G51" i="16"/>
  <c r="G52" i="16"/>
  <c r="G46" i="16"/>
  <c r="I46" i="16"/>
  <c r="D49" i="16"/>
  <c r="D50" i="16"/>
  <c r="G47" i="16"/>
  <c r="I50" i="16"/>
  <c r="I51" i="16"/>
  <c r="D47" i="16"/>
  <c r="I49" i="16"/>
  <c r="I48" i="16"/>
  <c r="D48" i="16"/>
  <c r="I52" i="16"/>
  <c r="J32" i="17" l="1"/>
  <c r="I51" i="17"/>
  <c r="J50" i="17"/>
  <c r="J49" i="17"/>
  <c r="G47" i="17"/>
  <c r="J52" i="17"/>
  <c r="J51" i="17"/>
  <c r="I49" i="17"/>
  <c r="J48" i="17"/>
  <c r="J47" i="17"/>
  <c r="J46" i="17"/>
  <c r="J45" i="17"/>
  <c r="I52" i="17"/>
  <c r="G51" i="17"/>
  <c r="G49" i="17"/>
  <c r="G48" i="17"/>
  <c r="I47" i="17"/>
  <c r="D47" i="17"/>
  <c r="G45" i="17"/>
  <c r="I50" i="17"/>
  <c r="D51" i="17"/>
  <c r="D49" i="17"/>
  <c r="D46" i="17"/>
  <c r="G52" i="17"/>
  <c r="I46" i="17"/>
  <c r="D52" i="17"/>
  <c r="D45" i="17"/>
  <c r="G50" i="17"/>
  <c r="D50" i="17"/>
  <c r="G46" i="17"/>
  <c r="I48" i="17"/>
  <c r="D48" i="17"/>
  <c r="I45" i="17"/>
  <c r="J39" i="17"/>
  <c r="J36" i="17"/>
  <c r="J37" i="17"/>
  <c r="J34" i="17"/>
  <c r="J35" i="17"/>
  <c r="J38" i="17"/>
  <c r="J11" i="17"/>
  <c r="J7" i="17"/>
  <c r="J10" i="17"/>
  <c r="J6" i="17"/>
  <c r="J13" i="17"/>
  <c r="J9" i="17"/>
  <c r="J12" i="17"/>
  <c r="J8" i="17"/>
  <c r="J26" i="17"/>
  <c r="J22" i="17"/>
  <c r="J25" i="17"/>
  <c r="J21" i="17"/>
  <c r="J24" i="17"/>
  <c r="J20" i="17"/>
  <c r="J23" i="17"/>
  <c r="J19" i="17"/>
  <c r="J24" i="16"/>
  <c r="J25" i="16"/>
  <c r="J26" i="16"/>
  <c r="J38" i="16"/>
  <c r="J39" i="16"/>
  <c r="J35" i="16"/>
  <c r="J36" i="16"/>
  <c r="J32" i="16"/>
  <c r="J37" i="16"/>
  <c r="J33" i="16"/>
  <c r="J34" i="16"/>
  <c r="J21" i="16"/>
  <c r="J23" i="16"/>
  <c r="J19" i="16"/>
  <c r="J20" i="16"/>
  <c r="J22" i="16"/>
  <c r="J10" i="16"/>
  <c r="J13" i="16"/>
  <c r="J9" i="16"/>
  <c r="J8" i="16"/>
  <c r="J12" i="16"/>
  <c r="J6" i="16"/>
  <c r="J11" i="16"/>
  <c r="J7" i="16"/>
  <c r="D52" i="16"/>
  <c r="G45" i="16"/>
  <c r="G50" i="16"/>
  <c r="D45" i="16"/>
  <c r="D46" i="16"/>
  <c r="D51" i="16"/>
  <c r="G48" i="16"/>
  <c r="G49" i="16"/>
  <c r="I45" i="16"/>
</calcChain>
</file>

<file path=xl/sharedStrings.xml><?xml version="1.0" encoding="utf-8"?>
<sst xmlns="http://schemas.openxmlformats.org/spreadsheetml/2006/main" count="910" uniqueCount="152">
  <si>
    <t>Rider</t>
  </si>
  <si>
    <t>Horse</t>
  </si>
  <si>
    <t>1st Run</t>
  </si>
  <si>
    <t>2nd Run</t>
  </si>
  <si>
    <t>1D</t>
  </si>
  <si>
    <t xml:space="preserve">2D </t>
  </si>
  <si>
    <t>3D</t>
  </si>
  <si>
    <t>4D</t>
  </si>
  <si>
    <t>Fastest Run</t>
  </si>
  <si>
    <t>Best Time</t>
  </si>
  <si>
    <t>2D</t>
  </si>
  <si>
    <t>Division</t>
  </si>
  <si>
    <t>Div</t>
  </si>
  <si>
    <t>Date:</t>
  </si>
  <si>
    <t>Host:</t>
  </si>
  <si>
    <t>Location:</t>
  </si>
  <si>
    <t>Total Number of Entries</t>
  </si>
  <si>
    <t>Total Fees Collected</t>
  </si>
  <si>
    <t>$</t>
  </si>
  <si>
    <t>-</t>
  </si>
  <si>
    <t>Added Money</t>
  </si>
  <si>
    <t>+</t>
  </si>
  <si>
    <t>Subtract Sanctioning Fee</t>
  </si>
  <si>
    <t>TOTAL MONEY TO PAY OUT</t>
  </si>
  <si>
    <t>3D Format</t>
  </si>
  <si>
    <t>2D receives 30% of Payout Money</t>
  </si>
  <si>
    <t>3D receives 20% of Payout Money</t>
  </si>
  <si>
    <t>4D Format</t>
  </si>
  <si>
    <t>1D = "Fastest time of all clean runs" and all runs within 1 second of the fastest time (ie: Fast time = 15.47, 1D = 15.47 - 16.46)</t>
  </si>
  <si>
    <t>2D = "Fastest time plus 1 second" and all runs up to next division (ie: 2D = 16.47 - 17.46)</t>
  </si>
  <si>
    <t>3D = "Fastest time plus 2 seconds" and all runs slower than this time (ie: 3D = 17.47 - slowest time)</t>
  </si>
  <si>
    <t>1D = "Fastest time of all clean runs" and all runs within 0.5 second of the fastest time (ie: Fast time = 15.47, 1D = 15.47 - 15.96)</t>
  </si>
  <si>
    <t>2D = "Fastest time plus 0.5 second" and all runs up to next division (ie: 2D = 15.97 - 16.46)</t>
  </si>
  <si>
    <t>3D = "Fastest time plus 1 second" and all runs up to next division (ie: 3D = 16.47 - 17.46)</t>
  </si>
  <si>
    <t>4D = "Fastest time plus 2 seconds" and all runs slower than this time (ie: 4D = 17.47 - slowest time)</t>
  </si>
  <si>
    <t>60/40</t>
  </si>
  <si>
    <t>40/30/20/10</t>
  </si>
  <si>
    <t>Sanction Fee Submitted: $</t>
  </si>
  <si>
    <t>Finals Prize Fund Submitted: $</t>
  </si>
  <si>
    <t>Total: $</t>
  </si>
  <si>
    <t>1D Jackpot Money:</t>
  </si>
  <si>
    <t># of Horses:</t>
  </si>
  <si>
    <t># of Placings to Pay Out:</t>
  </si>
  <si>
    <t>Rank</t>
  </si>
  <si>
    <t>Points</t>
  </si>
  <si>
    <t>Name</t>
  </si>
  <si>
    <t>Time</t>
  </si>
  <si>
    <t>Money Won</t>
  </si>
  <si>
    <t>2D Jackpot Money:</t>
  </si>
  <si>
    <t>3D Jackpot Money:</t>
  </si>
  <si>
    <t>4D Jackpot Money:</t>
  </si>
  <si>
    <t>DIVISIONS CHART</t>
  </si>
  <si>
    <t>No of Horses in D:</t>
  </si>
  <si>
    <t>1st</t>
  </si>
  <si>
    <t>2nd</t>
  </si>
  <si>
    <t>3rd</t>
  </si>
  <si>
    <t>4th</t>
  </si>
  <si>
    <t>5th</t>
  </si>
  <si>
    <t>6th</t>
  </si>
  <si>
    <t>7th</t>
  </si>
  <si>
    <t>Countif for Rank 2D</t>
  </si>
  <si>
    <t>Countif for Rank 1D</t>
  </si>
  <si>
    <t>Countif for Rank 3D</t>
  </si>
  <si>
    <t>Countif for Rank 4D</t>
  </si>
  <si>
    <t>Bonus$ is empty D:</t>
  </si>
  <si>
    <t>count 0s:</t>
  </si>
  <si>
    <t>Ds paying:</t>
  </si>
  <si>
    <t>xtra$/D:</t>
  </si>
  <si>
    <t>Entry Fee Amount</t>
  </si>
  <si>
    <t>within 1 week of your Jackpot</t>
  </si>
  <si>
    <t>ATTENTION FORM USERS!!!</t>
  </si>
  <si>
    <t>Total Number of Entries are incorrect on the Jackpot Guide (Page 1 of worksheet):</t>
  </si>
  <si>
    <t>How do I do this?</t>
  </si>
  <si>
    <t>Using the mouse select all the cells that have no riders/horses/times entered</t>
  </si>
  <si>
    <t>1)</t>
  </si>
  <si>
    <t>2)</t>
  </si>
  <si>
    <t>Press delete on the keyboard, this will ensure that all blank cells really are empty</t>
  </si>
  <si>
    <t>Rider placing is not correct:</t>
  </si>
  <si>
    <t>If the rider is not correctly placed in a D, be sure to check the following:</t>
  </si>
  <si>
    <t>If the rider knocks a barrel, the time put in should be entered as 99.99 or 99.999</t>
  </si>
  <si>
    <t xml:space="preserve">If two or more of the riders have the same time for their fastest run, the program </t>
  </si>
  <si>
    <t>will not know how to place them. The program has not be set up to handle</t>
  </si>
  <si>
    <t xml:space="preserve">If the rider knocks a barrel on both runs, and their times have been entered </t>
  </si>
  <si>
    <t>correctly (as 99.99 or 99.999), they will not be placed in a D.</t>
  </si>
  <si>
    <t>3)</t>
  </si>
  <si>
    <t>multiple riders winning the same spot in a D (with the exact same time).</t>
  </si>
  <si>
    <t>Troubleshooting:</t>
  </si>
  <si>
    <t>should correct the problem. If there is a blank character (such as a space entered into a</t>
  </si>
  <si>
    <t>cell), the form will count the cell as an entry because the cell is not empty.</t>
  </si>
  <si>
    <t xml:space="preserve">If the 'Total Number of Entries' is higher than expected, be sure to delete all blank cells, this </t>
  </si>
  <si>
    <t>open rank calc</t>
  </si>
  <si>
    <t>Rank calc</t>
  </si>
  <si>
    <t xml:space="preserve">Sorry for the inconvenience. </t>
  </si>
  <si>
    <t>key</t>
  </si>
  <si>
    <t>Return Time Sheets to the MBRA Office</t>
  </si>
  <si>
    <t>Return Fees, Jackpot Guide, Time Sheets and Payout Sheets to the MBRA Office</t>
  </si>
  <si>
    <t xml:space="preserve">       Return Fees, Jackpot Guide, Time Sheets and Payout Sheets to the MBRA Office</t>
  </si>
  <si>
    <t xml:space="preserve">PAYOUT SPLIT FOR DIVISIONS </t>
  </si>
  <si>
    <t>#places paid</t>
  </si>
  <si>
    <t>8th</t>
  </si>
  <si>
    <t>1D receives 35% of Payout Money</t>
  </si>
  <si>
    <t>4D receives 15% of Payout Money</t>
  </si>
  <si>
    <t># of horses at jackpot</t>
  </si>
  <si>
    <t xml:space="preserve">1 to 10 </t>
  </si>
  <si>
    <t xml:space="preserve">11 to 15 </t>
  </si>
  <si>
    <t xml:space="preserve">16 to 30 </t>
  </si>
  <si>
    <t xml:space="preserve"># of places to pay out </t>
  </si>
  <si>
    <t>50/30/20</t>
  </si>
  <si>
    <t>1 to 12</t>
  </si>
  <si>
    <t>13 to 20</t>
  </si>
  <si>
    <t xml:space="preserve">21 to 40 </t>
  </si>
  <si>
    <t>41 to 80</t>
  </si>
  <si>
    <t>81 to 120</t>
  </si>
  <si>
    <t>121 to 160</t>
  </si>
  <si>
    <t>160 to 200</t>
  </si>
  <si>
    <t>201+</t>
  </si>
  <si>
    <t>30/25/20/15/10</t>
  </si>
  <si>
    <t>28/22/18/14/10/8</t>
  </si>
  <si>
    <t>26/20/15/12/10/9/8</t>
  </si>
  <si>
    <t>24/18/15/12/10/8/7/6</t>
  </si>
  <si>
    <t>Open</t>
  </si>
  <si>
    <t>Youth</t>
  </si>
  <si>
    <t>Select</t>
  </si>
  <si>
    <t>#PLACES PAID</t>
  </si>
  <si>
    <t xml:space="preserve">31 to 80 </t>
  </si>
  <si>
    <t xml:space="preserve">Payout split (%) </t>
  </si>
  <si>
    <t>#places to pay</t>
  </si>
  <si>
    <t># Entries at Jackpot</t>
  </si>
  <si>
    <t>Subtract Administration, Arena &amp;/or Timer Fees</t>
  </si>
  <si>
    <t>If no one places in a D, the money is split between the other divisions (in both 3 &amp; 4 D).  A KNOCKED BARREL IS A NO TIME.</t>
  </si>
  <si>
    <r>
      <t xml:space="preserve"> If you have more than </t>
    </r>
    <r>
      <rPr>
        <b/>
        <sz val="10"/>
        <rFont val="Arial Narrow"/>
        <family val="2"/>
      </rPr>
      <t>50 entries</t>
    </r>
    <r>
      <rPr>
        <sz val="10"/>
        <rFont val="Arial Narrow"/>
        <family val="2"/>
      </rPr>
      <t xml:space="preserve"> and/or </t>
    </r>
    <r>
      <rPr>
        <b/>
        <sz val="10"/>
        <rFont val="Arial Narrow"/>
        <family val="2"/>
      </rPr>
      <t>$500</t>
    </r>
    <r>
      <rPr>
        <sz val="10"/>
        <rFont val="Arial Narrow"/>
        <family val="2"/>
      </rPr>
      <t xml:space="preserve"> or more in added money, then you </t>
    </r>
    <r>
      <rPr>
        <u/>
        <sz val="10"/>
        <rFont val="Arial Narrow"/>
        <family val="2"/>
      </rPr>
      <t>may</t>
    </r>
    <r>
      <rPr>
        <sz val="10"/>
        <rFont val="Arial Narrow"/>
        <family val="2"/>
      </rPr>
      <t xml:space="preserve"> use a </t>
    </r>
    <r>
      <rPr>
        <b/>
        <sz val="10"/>
        <rFont val="Arial Narrow"/>
        <family val="2"/>
      </rPr>
      <t>4D</t>
    </r>
    <r>
      <rPr>
        <sz val="10"/>
        <rFont val="Arial Narrow"/>
        <family val="2"/>
      </rPr>
      <t xml:space="preserve"> format for your jackpot.</t>
    </r>
  </si>
  <si>
    <t>Carry Time? Y/N</t>
  </si>
  <si>
    <t>reference if carrying</t>
  </si>
  <si>
    <t>In MB?(Y/N)</t>
  </si>
  <si>
    <t>Time from Youth or Select for</t>
  </si>
  <si>
    <r>
      <t xml:space="preserve">Enter </t>
    </r>
    <r>
      <rPr>
        <b/>
        <sz val="10"/>
        <color rgb="FFFF0000"/>
        <rFont val="Arial"/>
        <family val="2"/>
      </rPr>
      <t>Y</t>
    </r>
    <r>
      <rPr>
        <sz val="10"/>
        <rFont val="Arial"/>
        <family val="2"/>
      </rPr>
      <t xml:space="preserve"> if Carrying </t>
    </r>
  </si>
  <si>
    <t>Total # of Horses:</t>
  </si>
  <si>
    <t># of Horses in D:</t>
  </si>
  <si>
    <t>Times from Open for</t>
  </si>
  <si>
    <r>
      <rPr>
        <sz val="10"/>
        <color rgb="FFFF0000"/>
        <rFont val="Arial"/>
        <family val="2"/>
      </rPr>
      <t>from</t>
    </r>
    <r>
      <rPr>
        <sz val="10"/>
        <rFont val="Arial"/>
        <family val="2"/>
      </rPr>
      <t xml:space="preserve"> Open </t>
    </r>
    <r>
      <rPr>
        <sz val="10"/>
        <color rgb="FFFF0000"/>
        <rFont val="Arial"/>
        <family val="2"/>
      </rPr>
      <t>to</t>
    </r>
    <r>
      <rPr>
        <sz val="10"/>
        <rFont val="Arial"/>
        <family val="2"/>
      </rPr>
      <t xml:space="preserve"> Select</t>
    </r>
  </si>
  <si>
    <r>
      <rPr>
        <sz val="10"/>
        <color rgb="FFFF0000"/>
        <rFont val="Arial"/>
        <family val="2"/>
      </rPr>
      <t>from</t>
    </r>
    <r>
      <rPr>
        <sz val="10"/>
        <rFont val="Arial"/>
        <family val="2"/>
      </rPr>
      <t xml:space="preserve"> Open </t>
    </r>
    <r>
      <rPr>
        <sz val="10"/>
        <color rgb="FFFF0000"/>
        <rFont val="Arial"/>
        <family val="2"/>
      </rPr>
      <t>to</t>
    </r>
    <r>
      <rPr>
        <sz val="10"/>
        <rFont val="Arial"/>
        <family val="2"/>
      </rPr>
      <t xml:space="preserve"> Youth</t>
    </r>
  </si>
  <si>
    <t>from Youth/Select to Open</t>
  </si>
  <si>
    <t xml:space="preserve">Enter Y if Carrying </t>
  </si>
  <si>
    <t>These rules apply to each class.  Example: If there are 55 Open and 12 Youth, you can use either a 3D or 4D for Open.  Must use 3D for Youth.</t>
  </si>
  <si>
    <t xml:space="preserve">e-mail results to mbrasecretary@hotmail.com </t>
  </si>
  <si>
    <t>Sanction fees and prize fund can be paid by e-transfer or cheque</t>
  </si>
  <si>
    <t>Pee Wee</t>
  </si>
  <si>
    <t xml:space="preserve">Administration, Arena &amp;/or Timer Fees </t>
  </si>
  <si>
    <t>1D receives 40% of Payout Money</t>
  </si>
  <si>
    <t>3D receives 30% of Payout Money</t>
  </si>
  <si>
    <t>Subtract MBRA Finals Prize Fund ($4/open/
youth/select entry)($2 per pee wee entry)</t>
  </si>
  <si>
    <t>Manitoba Barrel Racing Association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</si>
</sst>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-* #,##0_-;\-* #,##0_-;_-* &quot;-&quot;??_-;_-@_-"/>
  </numFmts>
  <fonts count="31" x14ac:knownFonts="1">
    <font>
      <sz val="10"/>
      <name val="Arial"/>
    </font>
    <font>
      <sz val="10"/>
      <name val="Arial"/>
      <family val="2"/>
    </font>
    <font>
      <sz val="10"/>
      <name val="Bernard MT Condensed"/>
      <family val="1"/>
    </font>
    <font>
      <sz val="16"/>
      <name val="Bernard MT Condensed"/>
      <family val="1"/>
    </font>
    <font>
      <b/>
      <sz val="11"/>
      <name val="Arial Narrow"/>
      <family val="2"/>
    </font>
    <font>
      <sz val="8"/>
      <name val="Arial"/>
      <family val="2"/>
    </font>
    <font>
      <sz val="14"/>
      <name val="Britannic Bold"/>
      <family val="2"/>
    </font>
    <font>
      <sz val="18"/>
      <name val="Britannic Bold"/>
      <family val="2"/>
    </font>
    <font>
      <sz val="12"/>
      <name val="Bernard MT Condensed"/>
      <family val="1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i/>
      <sz val="10"/>
      <name val="Arial Narrow"/>
      <family val="2"/>
    </font>
    <font>
      <sz val="10"/>
      <name val="Arial"/>
      <family val="2"/>
    </font>
    <font>
      <b/>
      <i/>
      <sz val="11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 Narrow"/>
      <family val="2"/>
    </font>
    <font>
      <sz val="10"/>
      <name val="Book Antiqua"/>
      <family val="1"/>
    </font>
    <font>
      <sz val="10"/>
      <color rgb="FF4A200A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Protection="1"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2" fillId="0" borderId="0" xfId="0" applyFont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2" fillId="0" borderId="1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9" xfId="0" applyBorder="1"/>
    <xf numFmtId="164" fontId="10" fillId="0" borderId="16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10" fillId="0" borderId="17" xfId="0" applyFont="1" applyBorder="1"/>
    <xf numFmtId="164" fontId="10" fillId="0" borderId="4" xfId="0" applyNumberFormat="1" applyFont="1" applyBorder="1" applyAlignment="1">
      <alignment horizontal="center"/>
    </xf>
    <xf numFmtId="0" fontId="0" fillId="0" borderId="18" xfId="0" applyBorder="1"/>
    <xf numFmtId="0" fontId="0" fillId="2" borderId="19" xfId="0" applyFill="1" applyBorder="1"/>
    <xf numFmtId="0" fontId="2" fillId="2" borderId="20" xfId="0" applyFont="1" applyFill="1" applyBorder="1"/>
    <xf numFmtId="0" fontId="0" fillId="2" borderId="21" xfId="0" applyFill="1" applyBorder="1"/>
    <xf numFmtId="2" fontId="2" fillId="0" borderId="12" xfId="0" applyNumberFormat="1" applyFont="1" applyBorder="1"/>
    <xf numFmtId="44" fontId="10" fillId="0" borderId="22" xfId="1" applyFont="1" applyBorder="1"/>
    <xf numFmtId="0" fontId="2" fillId="2" borderId="3" xfId="0" applyFont="1" applyFill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" fontId="0" fillId="0" borderId="0" xfId="0" applyNumberFormat="1"/>
    <xf numFmtId="0" fontId="0" fillId="2" borderId="3" xfId="0" applyFill="1" applyBorder="1"/>
    <xf numFmtId="0" fontId="4" fillId="0" borderId="0" xfId="0" applyFont="1"/>
    <xf numFmtId="0" fontId="6" fillId="0" borderId="0" xfId="0" applyFont="1"/>
    <xf numFmtId="0" fontId="0" fillId="0" borderId="7" xfId="0" applyBorder="1"/>
    <xf numFmtId="0" fontId="8" fillId="0" borderId="0" xfId="0" applyFont="1"/>
    <xf numFmtId="0" fontId="2" fillId="0" borderId="0" xfId="0" applyFont="1" applyAlignment="1">
      <alignment horizontal="right"/>
    </xf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0" xfId="0" applyFont="1"/>
    <xf numFmtId="43" fontId="10" fillId="0" borderId="6" xfId="0" applyNumberFormat="1" applyFont="1" applyBorder="1"/>
    <xf numFmtId="43" fontId="10" fillId="0" borderId="22" xfId="0" applyNumberFormat="1" applyFont="1" applyBorder="1"/>
    <xf numFmtId="0" fontId="10" fillId="0" borderId="32" xfId="0" applyFont="1" applyBorder="1"/>
    <xf numFmtId="43" fontId="10" fillId="0" borderId="33" xfId="0" applyNumberFormat="1" applyFont="1" applyBorder="1"/>
    <xf numFmtId="43" fontId="10" fillId="0" borderId="7" xfId="0" applyNumberFormat="1" applyFont="1" applyBorder="1"/>
    <xf numFmtId="0" fontId="12" fillId="0" borderId="0" xfId="0" applyFont="1"/>
    <xf numFmtId="0" fontId="13" fillId="0" borderId="0" xfId="0" applyFont="1"/>
    <xf numFmtId="0" fontId="0" fillId="0" borderId="12" xfId="0" applyBorder="1"/>
    <xf numFmtId="44" fontId="0" fillId="0" borderId="11" xfId="0" applyNumberFormat="1" applyBorder="1" applyAlignment="1">
      <alignment horizontal="right"/>
    </xf>
    <xf numFmtId="44" fontId="10" fillId="0" borderId="22" xfId="1" applyFont="1" applyBorder="1" applyAlignment="1" applyProtection="1">
      <alignment horizontal="right"/>
    </xf>
    <xf numFmtId="44" fontId="0" fillId="0" borderId="6" xfId="0" applyNumberFormat="1" applyBorder="1" applyAlignment="1">
      <alignment horizontal="right"/>
    </xf>
    <xf numFmtId="44" fontId="9" fillId="0" borderId="11" xfId="0" applyNumberFormat="1" applyFont="1" applyBorder="1" applyAlignment="1">
      <alignment horizontal="right"/>
    </xf>
    <xf numFmtId="44" fontId="9" fillId="0" borderId="6" xfId="0" applyNumberFormat="1" applyFont="1" applyBorder="1" applyAlignment="1">
      <alignment horizontal="right"/>
    </xf>
    <xf numFmtId="44" fontId="9" fillId="0" borderId="0" xfId="0" applyNumberFormat="1" applyFont="1" applyAlignment="1">
      <alignment horizontal="right"/>
    </xf>
    <xf numFmtId="0" fontId="9" fillId="0" borderId="32" xfId="0" applyFont="1" applyBorder="1"/>
    <xf numFmtId="0" fontId="9" fillId="0" borderId="7" xfId="0" applyFont="1" applyBorder="1"/>
    <xf numFmtId="44" fontId="9" fillId="0" borderId="7" xfId="0" applyNumberFormat="1" applyFont="1" applyBorder="1" applyAlignment="1">
      <alignment horizontal="right"/>
    </xf>
    <xf numFmtId="44" fontId="10" fillId="0" borderId="34" xfId="1" applyFont="1" applyBorder="1" applyAlignment="1" applyProtection="1">
      <alignment horizontal="right"/>
    </xf>
    <xf numFmtId="44" fontId="9" fillId="0" borderId="35" xfId="0" applyNumberFormat="1" applyFont="1" applyBorder="1" applyAlignment="1">
      <alignment horizontal="right"/>
    </xf>
    <xf numFmtId="0" fontId="10" fillId="0" borderId="9" xfId="0" applyFont="1" applyBorder="1"/>
    <xf numFmtId="2" fontId="10" fillId="0" borderId="12" xfId="0" applyNumberFormat="1" applyFont="1" applyBorder="1"/>
    <xf numFmtId="4" fontId="10" fillId="0" borderId="1" xfId="0" applyNumberFormat="1" applyFont="1" applyBorder="1"/>
    <xf numFmtId="0" fontId="0" fillId="3" borderId="0" xfId="0" applyFill="1"/>
    <xf numFmtId="164" fontId="0" fillId="3" borderId="0" xfId="0" applyNumberFormat="1" applyFill="1"/>
    <xf numFmtId="1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10" fillId="0" borderId="35" xfId="0" applyFont="1" applyBorder="1"/>
    <xf numFmtId="0" fontId="10" fillId="0" borderId="38" xfId="0" applyFont="1" applyBorder="1"/>
    <xf numFmtId="0" fontId="10" fillId="0" borderId="6" xfId="0" applyFont="1" applyBorder="1" applyAlignment="1">
      <alignment horizontal="left" indent="1"/>
    </xf>
    <xf numFmtId="0" fontId="10" fillId="0" borderId="5" xfId="0" applyFont="1" applyBorder="1" applyAlignment="1">
      <alignment horizontal="left" indent="1"/>
    </xf>
    <xf numFmtId="0" fontId="10" fillId="0" borderId="7" xfId="0" applyFont="1" applyBorder="1" applyAlignment="1">
      <alignment horizontal="left" indent="1"/>
    </xf>
    <xf numFmtId="0" fontId="10" fillId="0" borderId="8" xfId="0" applyFont="1" applyBorder="1" applyAlignment="1">
      <alignment horizontal="left" indent="1"/>
    </xf>
    <xf numFmtId="0" fontId="10" fillId="0" borderId="17" xfId="0" applyFont="1" applyBorder="1" applyAlignment="1">
      <alignment horizontal="left" indent="1"/>
    </xf>
    <xf numFmtId="43" fontId="10" fillId="0" borderId="22" xfId="0" applyNumberFormat="1" applyFont="1" applyBorder="1" applyProtection="1">
      <protection locked="0"/>
    </xf>
    <xf numFmtId="0" fontId="0" fillId="0" borderId="40" xfId="0" applyBorder="1"/>
    <xf numFmtId="0" fontId="0" fillId="0" borderId="41" xfId="0" applyBorder="1"/>
    <xf numFmtId="0" fontId="0" fillId="0" borderId="5" xfId="0" applyBorder="1"/>
    <xf numFmtId="0" fontId="0" fillId="0" borderId="42" xfId="0" applyBorder="1"/>
    <xf numFmtId="0" fontId="0" fillId="0" borderId="43" xfId="0" applyBorder="1"/>
    <xf numFmtId="0" fontId="0" fillId="0" borderId="16" xfId="0" applyBorder="1"/>
    <xf numFmtId="0" fontId="0" fillId="0" borderId="20" xfId="0" applyBorder="1"/>
    <xf numFmtId="0" fontId="0" fillId="0" borderId="19" xfId="0" applyBorder="1"/>
    <xf numFmtId="0" fontId="16" fillId="2" borderId="20" xfId="0" applyFont="1" applyFill="1" applyBorder="1"/>
    <xf numFmtId="0" fontId="15" fillId="2" borderId="21" xfId="0" applyFont="1" applyFill="1" applyBorder="1"/>
    <xf numFmtId="0" fontId="16" fillId="0" borderId="3" xfId="0" applyFont="1" applyBorder="1"/>
    <xf numFmtId="0" fontId="10" fillId="0" borderId="37" xfId="0" applyFont="1" applyBorder="1"/>
    <xf numFmtId="0" fontId="10" fillId="0" borderId="44" xfId="0" applyFont="1" applyBorder="1"/>
    <xf numFmtId="43" fontId="10" fillId="0" borderId="45" xfId="0" applyNumberFormat="1" applyFont="1" applyBorder="1"/>
    <xf numFmtId="0" fontId="10" fillId="0" borderId="45" xfId="0" applyFont="1" applyBorder="1"/>
    <xf numFmtId="0" fontId="10" fillId="0" borderId="47" xfId="0" applyFont="1" applyBorder="1"/>
    <xf numFmtId="43" fontId="10" fillId="0" borderId="32" xfId="0" applyNumberFormat="1" applyFont="1" applyBorder="1"/>
    <xf numFmtId="43" fontId="10" fillId="0" borderId="48" xfId="0" applyNumberFormat="1" applyFont="1" applyBorder="1"/>
    <xf numFmtId="43" fontId="10" fillId="0" borderId="34" xfId="0" applyNumberFormat="1" applyFont="1" applyBorder="1" applyProtection="1">
      <protection locked="0"/>
    </xf>
    <xf numFmtId="43" fontId="10" fillId="0" borderId="35" xfId="0" applyNumberFormat="1" applyFont="1" applyBorder="1"/>
    <xf numFmtId="164" fontId="0" fillId="0" borderId="3" xfId="0" applyNumberFormat="1" applyBorder="1" applyAlignment="1">
      <alignment horizontal="center"/>
    </xf>
    <xf numFmtId="0" fontId="9" fillId="0" borderId="29" xfId="0" applyFont="1" applyBorder="1" applyAlignment="1">
      <alignment vertical="center"/>
    </xf>
    <xf numFmtId="0" fontId="5" fillId="0" borderId="0" xfId="0" applyFont="1"/>
    <xf numFmtId="164" fontId="0" fillId="0" borderId="3" xfId="0" applyNumberFormat="1" applyBorder="1" applyAlignment="1" applyProtection="1">
      <alignment horizontal="left" indent="1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left" indent="1"/>
    </xf>
    <xf numFmtId="164" fontId="10" fillId="0" borderId="24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3" xfId="0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1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165" fontId="2" fillId="0" borderId="12" xfId="0" applyNumberFormat="1" applyFont="1" applyBorder="1"/>
    <xf numFmtId="9" fontId="0" fillId="0" borderId="3" xfId="2" applyFont="1" applyBorder="1"/>
    <xf numFmtId="0" fontId="24" fillId="0" borderId="3" xfId="0" applyFont="1" applyBorder="1" applyAlignment="1">
      <alignment horizontal="center" vertical="top" wrapText="1"/>
    </xf>
    <xf numFmtId="0" fontId="2" fillId="0" borderId="44" xfId="0" applyFont="1" applyBorder="1"/>
    <xf numFmtId="0" fontId="2" fillId="0" borderId="58" xfId="0" applyFont="1" applyBorder="1"/>
    <xf numFmtId="0" fontId="0" fillId="0" borderId="3" xfId="0" applyBorder="1" applyProtection="1">
      <protection locked="0"/>
    </xf>
    <xf numFmtId="0" fontId="1" fillId="0" borderId="3" xfId="0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left" indent="1"/>
      <protection locked="0"/>
    </xf>
    <xf numFmtId="0" fontId="21" fillId="0" borderId="0" xfId="0" applyFont="1" applyAlignment="1">
      <alignment horizontal="right" vertical="top" wrapText="1"/>
    </xf>
    <xf numFmtId="0" fontId="2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44" fontId="10" fillId="0" borderId="0" xfId="1" applyFont="1" applyBorder="1" applyAlignment="1" applyProtection="1">
      <alignment horizontal="right"/>
    </xf>
    <xf numFmtId="0" fontId="21" fillId="0" borderId="29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12" fillId="0" borderId="29" xfId="0" applyFont="1" applyBorder="1"/>
    <xf numFmtId="0" fontId="9" fillId="0" borderId="57" xfId="0" applyFont="1" applyBorder="1"/>
    <xf numFmtId="0" fontId="0" fillId="0" borderId="29" xfId="0" applyBorder="1"/>
    <xf numFmtId="0" fontId="0" fillId="0" borderId="57" xfId="0" applyBorder="1"/>
    <xf numFmtId="0" fontId="21" fillId="0" borderId="32" xfId="0" applyFont="1" applyBorder="1" applyAlignment="1">
      <alignment horizontal="left" vertical="top"/>
    </xf>
    <xf numFmtId="0" fontId="21" fillId="0" borderId="7" xfId="0" applyFont="1" applyBorder="1" applyAlignment="1">
      <alignment horizontal="right" vertical="top" wrapText="1"/>
    </xf>
    <xf numFmtId="0" fontId="0" fillId="0" borderId="33" xfId="0" applyBorder="1"/>
    <xf numFmtId="44" fontId="10" fillId="0" borderId="57" xfId="1" applyFont="1" applyBorder="1" applyAlignment="1" applyProtection="1">
      <alignment horizontal="right"/>
    </xf>
    <xf numFmtId="0" fontId="21" fillId="0" borderId="7" xfId="0" applyFont="1" applyBorder="1" applyAlignment="1">
      <alignment horizontal="left" vertical="top"/>
    </xf>
    <xf numFmtId="164" fontId="0" fillId="0" borderId="3" xfId="0" applyNumberFormat="1" applyBorder="1" applyAlignment="1">
      <alignment horizontal="left" indent="1"/>
    </xf>
    <xf numFmtId="0" fontId="18" fillId="6" borderId="0" xfId="0" applyFont="1" applyFill="1"/>
    <xf numFmtId="0" fontId="0" fillId="6" borderId="0" xfId="0" applyFill="1"/>
    <xf numFmtId="44" fontId="10" fillId="0" borderId="12" xfId="1" applyFont="1" applyBorder="1" applyProtection="1"/>
    <xf numFmtId="0" fontId="1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2" fillId="0" borderId="19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indent="1"/>
    </xf>
    <xf numFmtId="164" fontId="1" fillId="0" borderId="24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/>
    <xf numFmtId="164" fontId="1" fillId="0" borderId="16" xfId="0" applyNumberFormat="1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1" fontId="1" fillId="0" borderId="0" xfId="0" applyNumberFormat="1" applyFont="1"/>
    <xf numFmtId="0" fontId="1" fillId="0" borderId="21" xfId="0" applyFont="1" applyBorder="1"/>
    <xf numFmtId="0" fontId="1" fillId="0" borderId="19" xfId="0" applyFont="1" applyBorder="1"/>
    <xf numFmtId="0" fontId="1" fillId="0" borderId="3" xfId="0" applyFont="1" applyBorder="1"/>
    <xf numFmtId="164" fontId="1" fillId="0" borderId="4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4" fontId="1" fillId="0" borderId="3" xfId="0" applyNumberFormat="1" applyFont="1" applyBorder="1" applyProtection="1">
      <protection locked="0"/>
    </xf>
    <xf numFmtId="164" fontId="1" fillId="7" borderId="3" xfId="0" applyNumberFormat="1" applyFont="1" applyFill="1" applyBorder="1" applyAlignment="1" applyProtection="1">
      <alignment horizontal="left" indent="1"/>
      <protection locked="0"/>
    </xf>
    <xf numFmtId="164" fontId="1" fillId="7" borderId="3" xfId="0" applyNumberFormat="1" applyFont="1" applyFill="1" applyBorder="1" applyAlignment="1" applyProtection="1">
      <alignment horizontal="center"/>
      <protection locked="0"/>
    </xf>
    <xf numFmtId="164" fontId="1" fillId="7" borderId="4" xfId="0" applyNumberFormat="1" applyFont="1" applyFill="1" applyBorder="1" applyAlignment="1" applyProtection="1">
      <alignment horizontal="left" indent="1"/>
      <protection locked="0"/>
    </xf>
    <xf numFmtId="0" fontId="29" fillId="7" borderId="3" xfId="0" applyFont="1" applyFill="1" applyBorder="1" applyProtection="1">
      <protection locked="0"/>
    </xf>
    <xf numFmtId="0" fontId="29" fillId="0" borderId="3" xfId="0" applyFont="1" applyBorder="1" applyProtection="1">
      <protection locked="0"/>
    </xf>
    <xf numFmtId="0" fontId="29" fillId="0" borderId="3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44" fontId="2" fillId="0" borderId="55" xfId="0" applyNumberFormat="1" applyFont="1" applyBorder="1" applyAlignment="1">
      <alignment horizontal="center"/>
    </xf>
    <xf numFmtId="44" fontId="2" fillId="0" borderId="25" xfId="0" applyNumberFormat="1" applyFont="1" applyBorder="1" applyAlignment="1">
      <alignment horizontal="center"/>
    </xf>
    <xf numFmtId="0" fontId="25" fillId="5" borderId="32" xfId="0" applyFont="1" applyFill="1" applyBorder="1" applyAlignment="1">
      <alignment horizontal="left" wrapText="1"/>
    </xf>
    <xf numFmtId="0" fontId="25" fillId="5" borderId="33" xfId="0" applyFont="1" applyFill="1" applyBorder="1" applyAlignment="1">
      <alignment horizontal="left" wrapText="1"/>
    </xf>
    <xf numFmtId="15" fontId="10" fillId="0" borderId="6" xfId="0" applyNumberFormat="1" applyFont="1" applyBorder="1" applyAlignment="1" applyProtection="1">
      <alignment horizontal="left" indent="1"/>
      <protection locked="0"/>
    </xf>
    <xf numFmtId="0" fontId="10" fillId="0" borderId="21" xfId="0" applyFont="1" applyBorder="1" applyAlignment="1" applyProtection="1">
      <alignment horizontal="left" indent="1"/>
      <protection locked="0"/>
    </xf>
    <xf numFmtId="0" fontId="30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3" fontId="10" fillId="0" borderId="27" xfId="0" applyNumberFormat="1" applyFont="1" applyBorder="1" applyAlignment="1" applyProtection="1">
      <alignment horizontal="center"/>
      <protection locked="0"/>
    </xf>
    <xf numFmtId="43" fontId="10" fillId="0" borderId="56" xfId="0" applyNumberFormat="1" applyFont="1" applyBorder="1" applyAlignment="1" applyProtection="1">
      <alignment horizontal="center"/>
      <protection locked="0"/>
    </xf>
    <xf numFmtId="44" fontId="2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9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57" xfId="0" applyFont="1" applyBorder="1" applyAlignment="1">
      <alignment horizontal="left" wrapText="1"/>
    </xf>
    <xf numFmtId="0" fontId="10" fillId="0" borderId="46" xfId="0" applyFont="1" applyBorder="1" applyAlignment="1">
      <alignment vertical="center"/>
    </xf>
    <xf numFmtId="43" fontId="10" fillId="0" borderId="31" xfId="0" applyNumberFormat="1" applyFont="1" applyBorder="1" applyAlignment="1">
      <alignment vertical="center"/>
    </xf>
    <xf numFmtId="43" fontId="10" fillId="0" borderId="46" xfId="0" applyNumberFormat="1" applyFont="1" applyBorder="1" applyAlignment="1">
      <alignment vertical="center"/>
    </xf>
    <xf numFmtId="43" fontId="10" fillId="0" borderId="3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5">
    <dxf>
      <font>
        <condense val="0"/>
        <extend val="0"/>
        <color indexed="9"/>
      </font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indexed="9"/>
      </font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9"/>
      </font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9"/>
      </font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9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124558</xdr:colOff>
      <xdr:row>0</xdr:row>
      <xdr:rowOff>73269</xdr:rowOff>
    </xdr:from>
    <xdr:to>
      <xdr:col>2</xdr:col>
      <xdr:colOff>893885</xdr:colOff>
      <xdr:row>3</xdr:row>
      <xdr:rowOff>111844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24558" y="73269"/>
          <a:ext cx="2014904" cy="71997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5"/>
  <sheetViews>
    <sheetView showGridLines="0" view="pageLayout" zoomScale="130" zoomScaleNormal="130" zoomScalePageLayoutView="130" workbookViewId="0">
      <selection activeCell="D2" sqref="D2:P2"/>
    </sheetView>
  </sheetViews>
  <sheetFormatPr defaultColWidth="8.85546875" defaultRowHeight="12.75" x14ac:dyDescent="0.2"/>
  <cols>
    <col min="3" max="3" width="16" customWidth="1"/>
    <col min="4" max="4" width="10.28515625" customWidth="1"/>
    <col min="5" max="5" width="9.7109375" customWidth="1"/>
    <col min="6" max="7" width="8" customWidth="1"/>
    <col min="8" max="8" width="8.7109375" customWidth="1"/>
    <col min="9" max="9" width="8" customWidth="1"/>
    <col min="10" max="14" width="8.85546875" hidden="1" customWidth="1"/>
    <col min="15" max="15" width="7.28515625" customWidth="1"/>
    <col min="16" max="16" width="8" customWidth="1"/>
  </cols>
  <sheetData>
    <row r="1" spans="1:17" ht="18" x14ac:dyDescent="0.25">
      <c r="D1" s="40"/>
    </row>
    <row r="2" spans="1:17" ht="22.5" x14ac:dyDescent="0.3">
      <c r="D2" s="225" t="s">
        <v>151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3" spans="1:17" ht="13.5" x14ac:dyDescent="0.2">
      <c r="D3" s="197" t="s">
        <v>144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</row>
    <row r="4" spans="1:17" ht="14.25" thickBot="1" x14ac:dyDescent="0.25">
      <c r="A4" s="41"/>
      <c r="B4" s="41"/>
      <c r="C4" s="41"/>
      <c r="D4" s="198" t="s">
        <v>145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41"/>
    </row>
    <row r="5" spans="1:17" ht="8.4499999999999993" customHeight="1" x14ac:dyDescent="0.2"/>
    <row r="6" spans="1:17" ht="15" x14ac:dyDescent="0.2">
      <c r="A6" s="42"/>
      <c r="D6" s="43" t="s">
        <v>13</v>
      </c>
      <c r="E6" s="195"/>
      <c r="F6" s="195"/>
      <c r="G6" s="195"/>
    </row>
    <row r="7" spans="1:17" x14ac:dyDescent="0.2">
      <c r="D7" s="43" t="s">
        <v>14</v>
      </c>
      <c r="E7" s="196"/>
      <c r="F7" s="196"/>
      <c r="G7" s="196"/>
    </row>
    <row r="8" spans="1:17" x14ac:dyDescent="0.2">
      <c r="D8" s="43" t="s">
        <v>15</v>
      </c>
      <c r="E8" s="196"/>
      <c r="F8" s="196"/>
      <c r="G8" s="196"/>
      <c r="H8" s="105" t="s">
        <v>133</v>
      </c>
      <c r="I8" s="157"/>
    </row>
    <row r="9" spans="1:17" ht="7.5" customHeight="1" thickBot="1" x14ac:dyDescent="0.25">
      <c r="F9" s="43"/>
    </row>
    <row r="10" spans="1:17" ht="13.5" thickBot="1" x14ac:dyDescent="0.25">
      <c r="A10" s="7"/>
      <c r="D10" s="199" t="s">
        <v>120</v>
      </c>
      <c r="E10" s="200"/>
      <c r="F10" s="199" t="s">
        <v>121</v>
      </c>
      <c r="G10" s="200"/>
      <c r="H10" s="201" t="s">
        <v>122</v>
      </c>
      <c r="I10" s="200"/>
      <c r="O10" s="201" t="s">
        <v>146</v>
      </c>
      <c r="P10" s="200"/>
    </row>
    <row r="11" spans="1:17" ht="15.75" customHeight="1" x14ac:dyDescent="0.2">
      <c r="A11" s="44" t="s">
        <v>16</v>
      </c>
      <c r="B11" s="45"/>
      <c r="C11" s="45"/>
      <c r="D11" s="95">
        <f>-COUNTBLANK('Time Open'!C4:C165)+162</f>
        <v>0</v>
      </c>
      <c r="E11" s="94"/>
      <c r="F11" s="95">
        <f>-COUNTBLANK('Time Youth'!C4:C165)+162</f>
        <v>0</v>
      </c>
      <c r="G11" s="94"/>
      <c r="H11" s="98">
        <f>-COUNTBLANK('Time Select'!C4:C165)+162</f>
        <v>0</v>
      </c>
      <c r="I11" s="94"/>
      <c r="O11" s="98">
        <f>-COUNTBLANK('Pee Wee'!C4:C165)+162</f>
        <v>0</v>
      </c>
      <c r="P11" s="94"/>
    </row>
    <row r="12" spans="1:17" ht="15.75" customHeight="1" thickBot="1" x14ac:dyDescent="0.25">
      <c r="A12" s="46" t="s">
        <v>68</v>
      </c>
      <c r="B12" s="47"/>
      <c r="C12" s="47"/>
      <c r="D12" s="100" t="s">
        <v>18</v>
      </c>
      <c r="E12" s="101">
        <v>20</v>
      </c>
      <c r="F12" s="100" t="s">
        <v>18</v>
      </c>
      <c r="G12" s="101"/>
      <c r="H12" s="102" t="s">
        <v>18</v>
      </c>
      <c r="I12" s="101"/>
      <c r="O12" s="102" t="s">
        <v>18</v>
      </c>
      <c r="P12" s="101"/>
    </row>
    <row r="13" spans="1:17" ht="15.75" customHeight="1" thickBot="1" x14ac:dyDescent="0.25">
      <c r="A13" s="46" t="s">
        <v>147</v>
      </c>
      <c r="B13" s="47"/>
      <c r="C13" s="47"/>
      <c r="D13" s="100" t="s">
        <v>18</v>
      </c>
      <c r="E13" s="101">
        <v>10</v>
      </c>
      <c r="F13" s="100" t="s">
        <v>18</v>
      </c>
      <c r="G13" s="101"/>
      <c r="H13" s="102" t="s">
        <v>18</v>
      </c>
      <c r="I13" s="101"/>
      <c r="O13" s="102" t="s">
        <v>18</v>
      </c>
      <c r="P13" s="101"/>
    </row>
    <row r="14" spans="1:17" ht="15.75" customHeight="1" x14ac:dyDescent="0.2">
      <c r="A14" s="46" t="s">
        <v>17</v>
      </c>
      <c r="B14" s="47"/>
      <c r="C14" s="47"/>
      <c r="D14" s="96" t="s">
        <v>18</v>
      </c>
      <c r="E14" s="49">
        <f>D11*E12</f>
        <v>0</v>
      </c>
      <c r="F14" s="96" t="s">
        <v>18</v>
      </c>
      <c r="G14" s="49">
        <f>F11*G12</f>
        <v>0</v>
      </c>
      <c r="H14" s="48" t="s">
        <v>18</v>
      </c>
      <c r="I14" s="49">
        <f>H11*I12</f>
        <v>0</v>
      </c>
      <c r="O14" s="48" t="s">
        <v>18</v>
      </c>
      <c r="P14" s="49">
        <f>O11*P12</f>
        <v>0</v>
      </c>
    </row>
    <row r="15" spans="1:17" ht="15.75" customHeight="1" x14ac:dyDescent="0.2">
      <c r="A15" s="46" t="s">
        <v>128</v>
      </c>
      <c r="B15" s="47"/>
      <c r="C15" s="47"/>
      <c r="D15" s="97" t="s">
        <v>19</v>
      </c>
      <c r="E15" s="49">
        <f>D11*E13</f>
        <v>0</v>
      </c>
      <c r="F15" s="96" t="s">
        <v>19</v>
      </c>
      <c r="G15" s="49">
        <f>F11*G13</f>
        <v>0</v>
      </c>
      <c r="H15" s="48" t="s">
        <v>19</v>
      </c>
      <c r="I15" s="49">
        <f>H11*I13</f>
        <v>0</v>
      </c>
      <c r="O15" s="48" t="s">
        <v>19</v>
      </c>
      <c r="P15" s="49">
        <f>O11*P13</f>
        <v>0</v>
      </c>
    </row>
    <row r="16" spans="1:17" ht="15.75" customHeight="1" x14ac:dyDescent="0.2">
      <c r="A16" s="46" t="s">
        <v>20</v>
      </c>
      <c r="B16" s="47"/>
      <c r="C16" s="47"/>
      <c r="D16" s="97" t="s">
        <v>21</v>
      </c>
      <c r="E16" s="82"/>
      <c r="F16" s="96" t="s">
        <v>21</v>
      </c>
      <c r="G16" s="82"/>
      <c r="H16" s="48" t="s">
        <v>21</v>
      </c>
      <c r="I16" s="82"/>
      <c r="O16" s="48" t="s">
        <v>21</v>
      </c>
      <c r="P16" s="82"/>
    </row>
    <row r="17" spans="1:16" ht="15.6" customHeight="1" x14ac:dyDescent="0.2">
      <c r="A17" s="104" t="s">
        <v>22</v>
      </c>
      <c r="B17" s="47"/>
      <c r="C17" s="47"/>
      <c r="D17" s="97" t="s">
        <v>19</v>
      </c>
      <c r="E17" s="49">
        <v>10</v>
      </c>
      <c r="F17" s="96" t="s">
        <v>19</v>
      </c>
      <c r="G17" s="49"/>
      <c r="H17" s="48" t="s">
        <v>19</v>
      </c>
      <c r="I17" s="49"/>
      <c r="O17" s="48" t="s">
        <v>19</v>
      </c>
      <c r="P17" s="49"/>
    </row>
    <row r="18" spans="1:16" ht="30" customHeight="1" thickBot="1" x14ac:dyDescent="0.25">
      <c r="A18" s="216" t="s">
        <v>150</v>
      </c>
      <c r="B18" s="217"/>
      <c r="C18" s="218"/>
      <c r="D18" s="219" t="s">
        <v>19</v>
      </c>
      <c r="E18" s="220">
        <f>+OpenEntries*4</f>
        <v>0</v>
      </c>
      <c r="F18" s="221" t="s">
        <v>19</v>
      </c>
      <c r="G18" s="220">
        <f>+YouthEntries*4</f>
        <v>0</v>
      </c>
      <c r="H18" s="222" t="s">
        <v>19</v>
      </c>
      <c r="I18" s="220">
        <f>+SelectEntries*4</f>
        <v>0</v>
      </c>
      <c r="J18" s="223"/>
      <c r="K18" s="224" t="s">
        <v>6</v>
      </c>
      <c r="L18" s="224" t="s">
        <v>6</v>
      </c>
      <c r="M18" s="224" t="s">
        <v>6</v>
      </c>
      <c r="N18" s="223"/>
      <c r="O18" s="222" t="s">
        <v>19</v>
      </c>
      <c r="P18" s="220">
        <f>+O11*2</f>
        <v>0</v>
      </c>
    </row>
    <row r="19" spans="1:16" ht="15.75" customHeight="1" thickTop="1" thickBot="1" x14ac:dyDescent="0.25">
      <c r="A19" s="50" t="s">
        <v>23</v>
      </c>
      <c r="B19" s="10"/>
      <c r="C19" s="10"/>
      <c r="D19" s="50" t="s">
        <v>18</v>
      </c>
      <c r="E19" s="51">
        <f>E14-E15+E16-E17-E18</f>
        <v>-10</v>
      </c>
      <c r="F19" s="99" t="s">
        <v>18</v>
      </c>
      <c r="G19" s="51">
        <f>G14-G15+G16-G17-G18</f>
        <v>0</v>
      </c>
      <c r="H19" s="52" t="s">
        <v>18</v>
      </c>
      <c r="I19" s="51">
        <f>I14-I15+I16-I18</f>
        <v>0</v>
      </c>
      <c r="K19" s="15" t="str">
        <f>IF(OR(D11&gt;50,E16&gt;499),"4D","")</f>
        <v/>
      </c>
      <c r="L19" s="15" t="str">
        <f>IF(OR(F11&gt;50,G16&gt;499),"4D","")</f>
        <v/>
      </c>
      <c r="M19" s="15" t="str">
        <f>IF(OR(H11&gt;50,I16&gt;499),"4D","")</f>
        <v/>
      </c>
      <c r="O19" s="52" t="s">
        <v>18</v>
      </c>
      <c r="P19" s="51">
        <f>P14-P15+P16-P18</f>
        <v>0</v>
      </c>
    </row>
    <row r="20" spans="1:16" x14ac:dyDescent="0.2">
      <c r="A20" s="7"/>
    </row>
    <row r="21" spans="1:16" x14ac:dyDescent="0.2">
      <c r="A21" s="47" t="s">
        <v>130</v>
      </c>
    </row>
    <row r="22" spans="1:16" ht="13.5" thickBot="1" x14ac:dyDescent="0.25">
      <c r="A22" s="53" t="s">
        <v>143</v>
      </c>
      <c r="B22" s="54"/>
      <c r="C22" s="54"/>
      <c r="D22" s="54"/>
      <c r="E22" s="54"/>
      <c r="F22" s="54"/>
      <c r="G22" s="54"/>
      <c r="H22" s="54"/>
    </row>
    <row r="23" spans="1:16" ht="15.75" customHeight="1" x14ac:dyDescent="0.2">
      <c r="A23" s="46"/>
      <c r="B23" s="47"/>
      <c r="C23" s="47"/>
      <c r="D23" s="204" t="s">
        <v>6</v>
      </c>
      <c r="E23" s="205"/>
      <c r="F23" s="204" t="s">
        <v>6</v>
      </c>
      <c r="G23" s="205"/>
      <c r="H23" s="204" t="s">
        <v>6</v>
      </c>
      <c r="I23" s="205"/>
    </row>
    <row r="24" spans="1:16" ht="25.5" customHeight="1" thickBot="1" x14ac:dyDescent="0.25">
      <c r="D24" s="193" t="str">
        <f>IF(K19="4D",CONCATENATE("You may choose to use a 4D format format for ",D10),CONCATENATE("You must use a 3D format for ",D10))</f>
        <v>You must use a 3D format for Open</v>
      </c>
      <c r="E24" s="194"/>
      <c r="F24" s="193" t="str">
        <f>IF(L19="4D",CONCATENATE("You may choose to use a 4D format format for ",F10),CONCATENATE("You must use a 3D format for ",F10))</f>
        <v>You must use a 3D format for Youth</v>
      </c>
      <c r="G24" s="194"/>
      <c r="H24" s="193" t="str">
        <f>IF(M19="4D",CONCATENATE("You may choose to use a 4D format format for ",H10),CONCATENATE("You must use a 3D format for ",H10))</f>
        <v>You must use a 3D format for Select</v>
      </c>
      <c r="I24" s="194"/>
    </row>
    <row r="25" spans="1:16" x14ac:dyDescent="0.2">
      <c r="A25" s="47" t="s">
        <v>129</v>
      </c>
    </row>
    <row r="26" spans="1:16" ht="7.5" customHeight="1" thickBot="1" x14ac:dyDescent="0.25"/>
    <row r="27" spans="1:16" ht="13.5" thickBot="1" x14ac:dyDescent="0.25">
      <c r="A27" s="12" t="s">
        <v>24</v>
      </c>
      <c r="B27" s="55"/>
      <c r="C27" s="55"/>
      <c r="D27" s="202" t="s">
        <v>120</v>
      </c>
      <c r="E27" s="203"/>
      <c r="F27" s="202" t="s">
        <v>121</v>
      </c>
      <c r="G27" s="203"/>
      <c r="H27" s="202" t="s">
        <v>122</v>
      </c>
      <c r="I27" s="200"/>
    </row>
    <row r="28" spans="1:16" ht="15.75" customHeight="1" x14ac:dyDescent="0.2">
      <c r="A28" s="46" t="s">
        <v>148</v>
      </c>
      <c r="D28" s="56"/>
      <c r="E28" s="57">
        <f>IF(OpenDivisions="3D",'Jackpot Guide'!$E$19*0.4,0)</f>
        <v>-4</v>
      </c>
      <c r="F28" s="58"/>
      <c r="G28" s="57">
        <f>IF(YouthDivisions="3D",'Jackpot Guide'!$G$19*0.4,0)</f>
        <v>0</v>
      </c>
      <c r="H28" s="58"/>
      <c r="I28" s="57">
        <f>IF(SelectDivisions="3D",'Jackpot Guide'!$I$19*0.4,0)</f>
        <v>0</v>
      </c>
    </row>
    <row r="29" spans="1:16" s="47" customFormat="1" ht="15.75" customHeight="1" x14ac:dyDescent="0.2">
      <c r="A29" s="46" t="s">
        <v>25</v>
      </c>
      <c r="D29" s="59"/>
      <c r="E29" s="57">
        <f>IF(OpenDivisions="3D",'Jackpot Guide'!$E$19*0.3,0)</f>
        <v>-3</v>
      </c>
      <c r="F29" s="60"/>
      <c r="G29" s="57">
        <f>IF(YouthDivisions="3D",'Jackpot Guide'!$G$19*0.3,0)</f>
        <v>0</v>
      </c>
      <c r="H29" s="60"/>
      <c r="I29" s="57">
        <f>IF(SelectDivisions="3D",'Jackpot Guide'!$I$19*0.3,0)</f>
        <v>0</v>
      </c>
    </row>
    <row r="30" spans="1:16" s="47" customFormat="1" ht="15.75" customHeight="1" x14ac:dyDescent="0.2">
      <c r="A30" s="46" t="s">
        <v>149</v>
      </c>
      <c r="D30" s="56"/>
      <c r="E30" s="57">
        <f>IF(OpenDivisions="3D",'Jackpot Guide'!$E$19*0.3,0)</f>
        <v>-3</v>
      </c>
      <c r="F30" s="58"/>
      <c r="G30" s="57">
        <f>IF(YouthDivisions="3D",'Jackpot Guide'!$G$19*0.3,0)</f>
        <v>0</v>
      </c>
      <c r="H30" s="58"/>
      <c r="I30" s="57">
        <f>IF(SelectDivisions="3D",'Jackpot Guide'!$I$19*0.3,0)</f>
        <v>0</v>
      </c>
    </row>
    <row r="31" spans="1:16" s="47" customFormat="1" ht="15.75" customHeight="1" x14ac:dyDescent="0.2">
      <c r="A31" s="46"/>
      <c r="D31" s="61"/>
      <c r="E31" s="141"/>
      <c r="F31" s="61"/>
      <c r="G31" s="141"/>
      <c r="H31" s="61"/>
      <c r="I31" s="151"/>
    </row>
    <row r="32" spans="1:16" s="47" customFormat="1" x14ac:dyDescent="0.2">
      <c r="A32" s="46" t="s">
        <v>28</v>
      </c>
      <c r="I32" s="145"/>
    </row>
    <row r="33" spans="1:9" s="47" customFormat="1" x14ac:dyDescent="0.2">
      <c r="A33" s="46" t="s">
        <v>29</v>
      </c>
      <c r="I33" s="145"/>
    </row>
    <row r="34" spans="1:9" s="47" customFormat="1" x14ac:dyDescent="0.2">
      <c r="A34" s="46" t="s">
        <v>30</v>
      </c>
      <c r="I34" s="145"/>
    </row>
    <row r="35" spans="1:9" s="47" customFormat="1" x14ac:dyDescent="0.2">
      <c r="A35" s="46"/>
      <c r="I35" s="145"/>
    </row>
    <row r="36" spans="1:9" ht="13.35" customHeight="1" x14ac:dyDescent="0.2">
      <c r="A36" s="142" t="s">
        <v>102</v>
      </c>
      <c r="B36" s="143"/>
      <c r="C36" s="127" t="s">
        <v>103</v>
      </c>
      <c r="D36" s="127" t="s">
        <v>104</v>
      </c>
      <c r="E36" s="127" t="s">
        <v>105</v>
      </c>
      <c r="F36" s="127" t="s">
        <v>124</v>
      </c>
      <c r="I36" s="147"/>
    </row>
    <row r="37" spans="1:9" ht="13.35" customHeight="1" x14ac:dyDescent="0.2">
      <c r="A37" s="142" t="s">
        <v>106</v>
      </c>
      <c r="B37" s="143"/>
      <c r="C37" s="128">
        <v>1</v>
      </c>
      <c r="D37" s="128">
        <v>2</v>
      </c>
      <c r="E37" s="128">
        <v>3</v>
      </c>
      <c r="F37" s="128">
        <v>4</v>
      </c>
      <c r="I37" s="147"/>
    </row>
    <row r="38" spans="1:9" ht="14.1" customHeight="1" x14ac:dyDescent="0.2">
      <c r="A38" s="142" t="s">
        <v>125</v>
      </c>
      <c r="B38" s="143"/>
      <c r="C38" s="128">
        <v>100</v>
      </c>
      <c r="D38" s="128" t="s">
        <v>35</v>
      </c>
      <c r="E38" s="128" t="s">
        <v>107</v>
      </c>
      <c r="F38" s="128" t="s">
        <v>36</v>
      </c>
      <c r="I38" s="147"/>
    </row>
    <row r="39" spans="1:9" ht="13.35" customHeight="1" x14ac:dyDescent="0.2">
      <c r="A39" s="142" t="s">
        <v>102</v>
      </c>
      <c r="B39" s="143"/>
      <c r="C39" s="132" t="s">
        <v>112</v>
      </c>
      <c r="D39" s="127" t="s">
        <v>113</v>
      </c>
      <c r="E39" s="127" t="s">
        <v>114</v>
      </c>
      <c r="F39" s="127" t="s">
        <v>115</v>
      </c>
      <c r="I39" s="147"/>
    </row>
    <row r="40" spans="1:9" ht="13.35" customHeight="1" x14ac:dyDescent="0.2">
      <c r="A40" s="142" t="s">
        <v>106</v>
      </c>
      <c r="B40" s="143"/>
      <c r="C40" s="128">
        <v>5</v>
      </c>
      <c r="D40" s="128">
        <v>6</v>
      </c>
      <c r="E40" s="128">
        <v>7</v>
      </c>
      <c r="F40" s="128">
        <v>8</v>
      </c>
      <c r="I40" s="147"/>
    </row>
    <row r="41" spans="1:9" ht="17.45" customHeight="1" thickBot="1" x14ac:dyDescent="0.25">
      <c r="A41" s="148" t="s">
        <v>125</v>
      </c>
      <c r="B41" s="152"/>
      <c r="C41" s="129" t="s">
        <v>116</v>
      </c>
      <c r="D41" s="129" t="s">
        <v>117</v>
      </c>
      <c r="E41" s="129" t="s">
        <v>118</v>
      </c>
      <c r="F41" s="129" t="s">
        <v>119</v>
      </c>
      <c r="G41" s="41"/>
      <c r="H41" s="41"/>
      <c r="I41" s="150"/>
    </row>
    <row r="42" spans="1:9" ht="17.45" customHeight="1" thickBot="1" x14ac:dyDescent="0.25"/>
    <row r="43" spans="1:9" ht="13.5" thickBot="1" x14ac:dyDescent="0.25">
      <c r="A43" s="12" t="s">
        <v>27</v>
      </c>
      <c r="B43" s="55"/>
      <c r="C43" s="55"/>
      <c r="D43" s="191" t="s">
        <v>120</v>
      </c>
      <c r="E43" s="192"/>
      <c r="F43" s="191" t="s">
        <v>121</v>
      </c>
      <c r="G43" s="192"/>
      <c r="H43" s="191" t="s">
        <v>122</v>
      </c>
      <c r="I43" s="206"/>
    </row>
    <row r="44" spans="1:9" s="47" customFormat="1" ht="15.75" customHeight="1" x14ac:dyDescent="0.2">
      <c r="A44" s="46" t="s">
        <v>100</v>
      </c>
      <c r="D44" s="59"/>
      <c r="E44" s="57">
        <f>IF(OpenDivisions="4D",'Jackpot Guide'!$E$19*0.35,0)</f>
        <v>0</v>
      </c>
      <c r="F44" s="60"/>
      <c r="G44" s="57">
        <f>IF(YouthDivisions="4D",'Jackpot Guide'!$G$19*0.35,0)</f>
        <v>0</v>
      </c>
      <c r="H44" s="60"/>
      <c r="I44" s="57">
        <f>IF(SelectDivisions="4D",'Jackpot Guide'!$I$19*0.35,0)</f>
        <v>0</v>
      </c>
    </row>
    <row r="45" spans="1:9" s="47" customFormat="1" ht="15.75" customHeight="1" x14ac:dyDescent="0.2">
      <c r="A45" s="46" t="s">
        <v>25</v>
      </c>
      <c r="D45" s="59"/>
      <c r="E45" s="57">
        <f>IF(OpenDivisions="4D",'Jackpot Guide'!$E$19*0.3,0)</f>
        <v>0</v>
      </c>
      <c r="F45" s="60"/>
      <c r="G45" s="57">
        <f>IF(YouthDivisions="4D",'Jackpot Guide'!$G$19*0.3,0)</f>
        <v>0</v>
      </c>
      <c r="H45" s="60"/>
      <c r="I45" s="57">
        <f>IF(SelectDivisions="4D",'Jackpot Guide'!$I$19*0.3,0)</f>
        <v>0</v>
      </c>
    </row>
    <row r="46" spans="1:9" s="47" customFormat="1" ht="15.75" customHeight="1" x14ac:dyDescent="0.2">
      <c r="A46" s="46" t="s">
        <v>26</v>
      </c>
      <c r="D46" s="59"/>
      <c r="E46" s="57">
        <f>IF(OpenDivisions="4D",'Jackpot Guide'!$E$19*0.2,0)</f>
        <v>0</v>
      </c>
      <c r="F46" s="60"/>
      <c r="G46" s="57">
        <f>IF(YouthDivisions="4D",'Jackpot Guide'!$G$19*0.2,0)</f>
        <v>0</v>
      </c>
      <c r="H46" s="60"/>
      <c r="I46" s="57">
        <f>IF(SelectDivisions="4D",'Jackpot Guide'!$I$19*0.2,0)</f>
        <v>0</v>
      </c>
    </row>
    <row r="47" spans="1:9" s="47" customFormat="1" ht="15.75" customHeight="1" thickBot="1" x14ac:dyDescent="0.25">
      <c r="A47" s="62" t="s">
        <v>101</v>
      </c>
      <c r="B47" s="63"/>
      <c r="C47" s="63"/>
      <c r="D47" s="64"/>
      <c r="E47" s="65">
        <f>IF(OpenDivisions="4D",'Jackpot Guide'!$E$19*0.15,0)</f>
        <v>0</v>
      </c>
      <c r="F47" s="66"/>
      <c r="G47" s="65">
        <f>IF(YouthDivisions="4D",'Jackpot Guide'!$G$19*0.15,0)</f>
        <v>0</v>
      </c>
      <c r="H47" s="64"/>
      <c r="I47" s="65">
        <f>IF(SelectDivisions="4D",'Jackpot Guide'!$I$19*0.15,0)</f>
        <v>0</v>
      </c>
    </row>
    <row r="48" spans="1:9" s="47" customFormat="1" x14ac:dyDescent="0.2">
      <c r="A48" s="144"/>
      <c r="I48" s="145"/>
    </row>
    <row r="49" spans="1:9" s="47" customFormat="1" x14ac:dyDescent="0.2">
      <c r="A49" s="46" t="s">
        <v>31</v>
      </c>
      <c r="I49" s="145"/>
    </row>
    <row r="50" spans="1:9" s="47" customFormat="1" x14ac:dyDescent="0.2">
      <c r="A50" s="46" t="s">
        <v>32</v>
      </c>
      <c r="I50" s="145"/>
    </row>
    <row r="51" spans="1:9" s="47" customFormat="1" x14ac:dyDescent="0.2">
      <c r="A51" s="46" t="s">
        <v>33</v>
      </c>
      <c r="I51" s="145"/>
    </row>
    <row r="52" spans="1:9" s="47" customFormat="1" x14ac:dyDescent="0.2">
      <c r="A52" s="46" t="s">
        <v>34</v>
      </c>
      <c r="I52" s="145"/>
    </row>
    <row r="53" spans="1:9" ht="7.5" customHeight="1" x14ac:dyDescent="0.2">
      <c r="A53" s="146"/>
      <c r="I53" s="147"/>
    </row>
    <row r="54" spans="1:9" ht="13.35" customHeight="1" x14ac:dyDescent="0.2">
      <c r="A54" s="142" t="s">
        <v>102</v>
      </c>
      <c r="B54" s="138"/>
      <c r="C54" s="127" t="s">
        <v>108</v>
      </c>
      <c r="D54" s="127" t="s">
        <v>109</v>
      </c>
      <c r="E54" s="127" t="s">
        <v>110</v>
      </c>
      <c r="F54" s="127" t="s">
        <v>111</v>
      </c>
      <c r="I54" s="147"/>
    </row>
    <row r="55" spans="1:9" ht="13.35" customHeight="1" x14ac:dyDescent="0.2">
      <c r="A55" s="142" t="s">
        <v>106</v>
      </c>
      <c r="B55" s="138"/>
      <c r="C55" s="128">
        <v>1</v>
      </c>
      <c r="D55" s="128">
        <v>2</v>
      </c>
      <c r="E55" s="128">
        <v>3</v>
      </c>
      <c r="F55" s="128">
        <v>4</v>
      </c>
      <c r="I55" s="147"/>
    </row>
    <row r="56" spans="1:9" ht="13.35" customHeight="1" x14ac:dyDescent="0.2">
      <c r="A56" s="142" t="s">
        <v>125</v>
      </c>
      <c r="B56" s="138"/>
      <c r="C56" s="128">
        <v>100</v>
      </c>
      <c r="D56" s="128" t="s">
        <v>35</v>
      </c>
      <c r="E56" s="128" t="s">
        <v>107</v>
      </c>
      <c r="F56" s="128" t="s">
        <v>36</v>
      </c>
      <c r="I56" s="147"/>
    </row>
    <row r="57" spans="1:9" ht="13.35" customHeight="1" x14ac:dyDescent="0.2">
      <c r="A57" s="142" t="s">
        <v>102</v>
      </c>
      <c r="B57" s="138"/>
      <c r="C57" s="132" t="s">
        <v>112</v>
      </c>
      <c r="D57" s="127" t="s">
        <v>113</v>
      </c>
      <c r="E57" s="127" t="s">
        <v>114</v>
      </c>
      <c r="F57" s="127" t="s">
        <v>115</v>
      </c>
      <c r="I57" s="147"/>
    </row>
    <row r="58" spans="1:9" ht="13.35" customHeight="1" x14ac:dyDescent="0.2">
      <c r="A58" s="142" t="s">
        <v>106</v>
      </c>
      <c r="B58" s="138"/>
      <c r="C58" s="128">
        <v>5</v>
      </c>
      <c r="D58" s="128">
        <v>6</v>
      </c>
      <c r="E58" s="128">
        <v>7</v>
      </c>
      <c r="F58" s="128">
        <v>8</v>
      </c>
      <c r="I58" s="147"/>
    </row>
    <row r="59" spans="1:9" ht="17.45" customHeight="1" thickBot="1" x14ac:dyDescent="0.25">
      <c r="A59" s="148" t="s">
        <v>125</v>
      </c>
      <c r="B59" s="149"/>
      <c r="C59" s="129" t="s">
        <v>116</v>
      </c>
      <c r="D59" s="129" t="s">
        <v>117</v>
      </c>
      <c r="E59" s="129" t="s">
        <v>118</v>
      </c>
      <c r="F59" s="129" t="s">
        <v>119</v>
      </c>
      <c r="G59" s="41"/>
      <c r="H59" s="41"/>
      <c r="I59" s="150"/>
    </row>
    <row r="60" spans="1:9" ht="4.5" customHeight="1" x14ac:dyDescent="0.2"/>
    <row r="61" spans="1:9" ht="16.5" x14ac:dyDescent="0.3">
      <c r="A61" s="190" t="s">
        <v>95</v>
      </c>
      <c r="B61" s="190"/>
      <c r="C61" s="190"/>
      <c r="D61" s="190"/>
      <c r="E61" s="190"/>
      <c r="F61" s="190"/>
      <c r="G61" s="190"/>
      <c r="H61" s="190"/>
      <c r="I61" s="190"/>
    </row>
    <row r="62" spans="1:9" ht="15.75" customHeight="1" x14ac:dyDescent="0.3">
      <c r="A62" s="190" t="s">
        <v>69</v>
      </c>
      <c r="B62" s="190"/>
      <c r="C62" s="190"/>
      <c r="D62" s="190"/>
      <c r="E62" s="190"/>
      <c r="F62" s="190"/>
      <c r="G62" s="190"/>
      <c r="H62" s="190"/>
      <c r="I62" s="190"/>
    </row>
    <row r="63" spans="1:9" ht="3" customHeight="1" thickBot="1" x14ac:dyDescent="0.25"/>
    <row r="64" spans="1:9" ht="13.5" thickBot="1" x14ac:dyDescent="0.25">
      <c r="A64" s="67" t="s">
        <v>37</v>
      </c>
      <c r="B64" s="55"/>
      <c r="C64" s="156">
        <v>10</v>
      </c>
      <c r="D64" s="67" t="s">
        <v>38</v>
      </c>
      <c r="E64" s="55"/>
      <c r="F64" s="55"/>
      <c r="G64" s="68">
        <f>E18+G18+I18+P18</f>
        <v>0</v>
      </c>
      <c r="H64" s="67" t="s">
        <v>39</v>
      </c>
      <c r="I64" s="69">
        <f>C64+G64</f>
        <v>10</v>
      </c>
    </row>
    <row r="65" spans="1:1" x14ac:dyDescent="0.2">
      <c r="A65" s="105"/>
    </row>
  </sheetData>
  <sheetProtection selectLockedCells="1"/>
  <mergeCells count="25">
    <mergeCell ref="O10:P10"/>
    <mergeCell ref="A18:C18"/>
    <mergeCell ref="D2:P2"/>
    <mergeCell ref="D3:P3"/>
    <mergeCell ref="D4:P4"/>
    <mergeCell ref="A62:I62"/>
    <mergeCell ref="D43:E43"/>
    <mergeCell ref="D10:E10"/>
    <mergeCell ref="F10:G10"/>
    <mergeCell ref="H10:I10"/>
    <mergeCell ref="H27:I27"/>
    <mergeCell ref="F27:G27"/>
    <mergeCell ref="D27:E27"/>
    <mergeCell ref="D24:E24"/>
    <mergeCell ref="D23:E23"/>
    <mergeCell ref="F23:G23"/>
    <mergeCell ref="H23:I23"/>
    <mergeCell ref="H24:I24"/>
    <mergeCell ref="H43:I43"/>
    <mergeCell ref="A61:I61"/>
    <mergeCell ref="F43:G43"/>
    <mergeCell ref="F24:G24"/>
    <mergeCell ref="E6:G6"/>
    <mergeCell ref="E7:G7"/>
    <mergeCell ref="E8:G8"/>
  </mergeCells>
  <phoneticPr fontId="5" type="noConversion"/>
  <conditionalFormatting sqref="A1:XFD1 A5:XFD17 A19:XFD1048576 A18 D18:XFD18 A2:D4 Q2:XFD4">
    <cfRule type="expression" dxfId="24" priority="4">
      <formula>NOT(CELL("protect",A1))</formula>
    </cfRule>
  </conditionalFormatting>
  <conditionalFormatting sqref="D28:I31 D44:I47">
    <cfRule type="cellIs" dxfId="23" priority="5" stopIfTrue="1" operator="equal">
      <formula>0</formula>
    </cfRule>
  </conditionalFormatting>
  <dataValidations count="4">
    <dataValidation operator="greaterThan" allowBlank="1" showInputMessage="1" showErrorMessage="1" sqref="E6" xr:uid="{00000000-0002-0000-0000-000000000000}"/>
    <dataValidation type="list" allowBlank="1" showInputMessage="1" showErrorMessage="1" sqref="D23" xr:uid="{00000000-0002-0000-0000-000001000000}">
      <formula1>$K$18:$K$19</formula1>
    </dataValidation>
    <dataValidation type="list" allowBlank="1" showInputMessage="1" showErrorMessage="1" sqref="F23" xr:uid="{00000000-0002-0000-0000-000002000000}">
      <formula1>$L$18:$L$19</formula1>
    </dataValidation>
    <dataValidation type="list" allowBlank="1" showInputMessage="1" showErrorMessage="1" sqref="H23" xr:uid="{00000000-0002-0000-0000-000003000000}">
      <formula1>$M$18:$M$19</formula1>
    </dataValidation>
  </dataValidations>
  <pageMargins left="0.75" right="0.5" top="0.25" bottom="0.25" header="0" footer="0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68"/>
  <sheetViews>
    <sheetView showGridLines="0"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C7"/>
    </sheetView>
  </sheetViews>
  <sheetFormatPr defaultColWidth="8.85546875" defaultRowHeight="12.75" x14ac:dyDescent="0.2"/>
  <cols>
    <col min="1" max="1" width="1.42578125" style="15" customWidth="1"/>
    <col min="2" max="2" width="4.140625" style="15" customWidth="1"/>
    <col min="3" max="3" width="33.140625" style="15" customWidth="1"/>
    <col min="4" max="4" width="26.28515625" style="15" customWidth="1"/>
    <col min="5" max="5" width="11.85546875" style="15" bestFit="1" customWidth="1"/>
    <col min="6" max="6" width="10.7109375" style="15" customWidth="1"/>
    <col min="7" max="7" width="11.140625" style="15" customWidth="1"/>
    <col min="8" max="8" width="18" style="180" customWidth="1"/>
    <col min="9" max="9" width="8.85546875" style="15"/>
    <col min="10" max="10" width="10.85546875" style="15" customWidth="1"/>
    <col min="11" max="11" width="8.85546875" style="15" customWidth="1"/>
    <col min="12" max="15" width="8.85546875" style="15"/>
    <col min="16" max="16" width="4.7109375" style="15" hidden="1" customWidth="1"/>
    <col min="17" max="19" width="8.85546875" style="15" hidden="1" customWidth="1"/>
    <col min="20" max="21" width="10.28515625" style="15" hidden="1" customWidth="1"/>
    <col min="22" max="24" width="8.85546875" style="15" hidden="1" customWidth="1"/>
    <col min="25" max="26" width="10.28515625" style="15" hidden="1" customWidth="1"/>
    <col min="27" max="29" width="8.85546875" style="15" hidden="1" customWidth="1"/>
    <col min="30" max="31" width="10.28515625" style="15" hidden="1" customWidth="1"/>
    <col min="32" max="34" width="8.85546875" style="15" hidden="1" customWidth="1"/>
    <col min="35" max="36" width="10.28515625" style="15" hidden="1" customWidth="1"/>
    <col min="37" max="39" width="8.85546875" style="15" hidden="1" customWidth="1"/>
    <col min="40" max="51" width="0" style="15" hidden="1" customWidth="1"/>
    <col min="52" max="16384" width="8.85546875" style="15"/>
  </cols>
  <sheetData>
    <row r="1" spans="1:39" ht="19.5" x14ac:dyDescent="0.25">
      <c r="D1" s="1" t="s">
        <v>120</v>
      </c>
      <c r="H1" s="161" t="s">
        <v>142</v>
      </c>
      <c r="I1" s="15" t="s">
        <v>134</v>
      </c>
    </row>
    <row r="2" spans="1:39" ht="27" thickBot="1" x14ac:dyDescent="0.3">
      <c r="B2" s="1"/>
      <c r="H2" s="162" t="s">
        <v>141</v>
      </c>
      <c r="I2" s="15" t="s">
        <v>132</v>
      </c>
      <c r="Q2" s="207" t="s">
        <v>51</v>
      </c>
      <c r="R2" s="207"/>
    </row>
    <row r="3" spans="1:39" ht="13.35" customHeight="1" thickBot="1" x14ac:dyDescent="0.25">
      <c r="C3" s="115" t="s">
        <v>0</v>
      </c>
      <c r="D3" s="116" t="s">
        <v>1</v>
      </c>
      <c r="E3" s="116" t="s">
        <v>2</v>
      </c>
      <c r="F3" s="116" t="s">
        <v>3</v>
      </c>
      <c r="G3" s="116" t="s">
        <v>8</v>
      </c>
      <c r="H3" s="116" t="s">
        <v>131</v>
      </c>
      <c r="I3" s="116" t="s">
        <v>2</v>
      </c>
      <c r="J3" s="116" t="s">
        <v>3</v>
      </c>
      <c r="K3" s="116" t="s">
        <v>12</v>
      </c>
      <c r="L3" s="116" t="s">
        <v>4</v>
      </c>
      <c r="M3" s="116" t="s">
        <v>5</v>
      </c>
      <c r="N3" s="116" t="s">
        <v>6</v>
      </c>
      <c r="O3" s="126" t="s">
        <v>7</v>
      </c>
      <c r="P3" s="119" t="s">
        <v>43</v>
      </c>
      <c r="Q3" s="163" t="s">
        <v>9</v>
      </c>
      <c r="R3" s="126" t="s">
        <v>11</v>
      </c>
      <c r="S3" s="112" t="s">
        <v>90</v>
      </c>
      <c r="T3" s="15" t="s">
        <v>4</v>
      </c>
      <c r="V3" s="15" t="s">
        <v>0</v>
      </c>
      <c r="W3" s="15" t="s">
        <v>1</v>
      </c>
      <c r="X3" s="15" t="s">
        <v>46</v>
      </c>
      <c r="Y3" s="15" t="s">
        <v>10</v>
      </c>
      <c r="AD3" s="15" t="s">
        <v>6</v>
      </c>
      <c r="AI3" s="15" t="s">
        <v>7</v>
      </c>
    </row>
    <row r="4" spans="1:39" ht="18.75" customHeight="1" x14ac:dyDescent="0.25">
      <c r="A4" s="15" t="str">
        <f>CONCATENATE(C4,"/",D4)</f>
        <v>/</v>
      </c>
      <c r="B4" s="133">
        <v>1</v>
      </c>
      <c r="C4" s="187"/>
      <c r="D4" s="187"/>
      <c r="E4" s="184"/>
      <c r="F4" s="184"/>
      <c r="G4" s="164" t="str">
        <f>IF(H4="Y",MIN(I4,J4),IF(MIN(E4:F4)=0," ",IF(MIN(E4:F4)&gt;=99.99,"No Time",MIN(E4:F4))))</f>
        <v xml:space="preserve"> </v>
      </c>
      <c r="H4" s="160"/>
      <c r="I4" s="165" t="str">
        <f>IF(H4="Y",IFERROR(VLOOKUP(CONCATENATE(C4,"/",D4),'Time Youth'!A$4:F$165,5,FALSE),IFERROR(VLOOKUP(CONCATENATE(C4,"/",D4),'Time Select'!A$4:F$165,5,FALSE),"Can't find in Youth/Select")),"")</f>
        <v/>
      </c>
      <c r="J4" s="165" t="str">
        <f>IF(H4="Y",IFERROR(VLOOKUP(CONCATENATE(C4,"/",D4),'Time Youth'!A$4:F$165,6,FALSE),IFERROR(VLOOKUP(CONCATENATE(C4,"/",D4),'Time Select'!A$4:F$165,6,FALSE),"Can't find in Youth/Select")),"")</f>
        <v/>
      </c>
      <c r="K4" s="166" t="str">
        <f t="shared" ref="K4:K35" si="0">IF(G4="No Time","5D",IF($G4=" ","n/a",IF($G4&lt;$Q$5,"1D",IF($G4&lt;$Q$6,"2D",IF($G4&lt;$Q$7,"3D",IF($G4&gt;=$Q$7,IF(OpenDivisions="4D","4D","3D")))))))</f>
        <v>n/a</v>
      </c>
      <c r="L4" s="166">
        <f t="shared" ref="L4:L35" si="1">IF(K4="1D",G4,0)</f>
        <v>0</v>
      </c>
      <c r="M4" s="166">
        <f t="shared" ref="M4:M35" si="2">IF(K4="2D",G4,0)</f>
        <v>0</v>
      </c>
      <c r="N4" s="166">
        <f t="shared" ref="N4:N35" si="3">IF(K4="3D",G4,0)</f>
        <v>0</v>
      </c>
      <c r="O4" s="164">
        <f t="shared" ref="O4:O35" si="4">IF(K4="4D",G4,0)</f>
        <v>0</v>
      </c>
      <c r="P4" s="167" t="str">
        <f t="shared" ref="P4:P42" si="5">IF(S4=0," ",S4)</f>
        <v xml:space="preserve"> </v>
      </c>
      <c r="Q4" s="168">
        <f>MIN(G4:G165)</f>
        <v>0</v>
      </c>
      <c r="R4" s="169" t="s">
        <v>4</v>
      </c>
      <c r="S4" s="15">
        <f t="shared" ref="S4:S35" si="6">IF(G4=0,0,IF(G4=" ",0,RANK(G4,$G$4:$G$165)))</f>
        <v>0</v>
      </c>
      <c r="T4" s="15" t="str">
        <f t="shared" ref="T4:T42" si="7">IF(L4=0,"n/a",RANK(L4,$L$4:$L$165,40)-$Q$13)</f>
        <v>n/a</v>
      </c>
      <c r="U4" s="170" t="b">
        <f t="shared" ref="U4:U42" si="8">IF(L4&gt;0,(RANK(L4,L4:L165,1)+COUNTIF(L4,L4:L165)))</f>
        <v>0</v>
      </c>
      <c r="V4" s="15" t="str">
        <f>IF(T4="n/a"," ",$C4)</f>
        <v xml:space="preserve"> </v>
      </c>
      <c r="W4" s="15" t="str">
        <f>IF(T4="n/a"," ",$D4)</f>
        <v xml:space="preserve"> </v>
      </c>
      <c r="X4" s="170" t="str">
        <f>IF(T4="n/a"," ",$G4)</f>
        <v xml:space="preserve"> </v>
      </c>
      <c r="Y4" s="15" t="str">
        <f t="shared" ref="Y4:Y42" si="9">IF(M4=0,"n/a",RANK(M4,$M$4:$M$165,40)-$Q$22)</f>
        <v>n/a</v>
      </c>
      <c r="Z4" s="170" t="b">
        <f t="shared" ref="Z4:Z42" si="10">IF(M4&gt;0,(RANK(M4,$M$4:$M$165,1)+COUNTIF(M4,$M$4:$M$165)))</f>
        <v>0</v>
      </c>
      <c r="AA4" s="15" t="str">
        <f t="shared" ref="AA4:AA12" si="11">IF(Y4="n/a"," ",$C4)</f>
        <v xml:space="preserve"> </v>
      </c>
      <c r="AB4" s="15" t="str">
        <f t="shared" ref="AB4:AB42" si="12">IF(Y4="n/a"," ",$D4)</f>
        <v xml:space="preserve"> </v>
      </c>
      <c r="AC4" s="170" t="str">
        <f t="shared" ref="AC4:AC42" si="13">IF(Y4="n/a"," ",$G4)</f>
        <v xml:space="preserve"> </v>
      </c>
      <c r="AD4" s="15" t="str">
        <f t="shared" ref="AD4:AD42" si="14">IF(N4=0,"n/a",RANK(N4,$N$4:$N$165,40)-$Q$24)</f>
        <v>n/a</v>
      </c>
      <c r="AE4" s="170" t="b">
        <f t="shared" ref="AE4:AE42" si="15">IF(N4&gt;0,(RANK(N4,$N$4:$N$165,1)+COUNTIF(N4,$N$4:$N$165)))</f>
        <v>0</v>
      </c>
      <c r="AF4" s="15" t="str">
        <f t="shared" ref="AF4:AF12" si="16">IF(AD4="n/a"," ",$C4)</f>
        <v xml:space="preserve"> </v>
      </c>
      <c r="AG4" s="15" t="str">
        <f t="shared" ref="AG4:AG42" si="17">IF(AD4="n/a"," ",$D4)</f>
        <v xml:space="preserve"> </v>
      </c>
      <c r="AH4" s="170" t="str">
        <f t="shared" ref="AH4:AH42" si="18">IF(AD4="n/a"," ",$G4)</f>
        <v xml:space="preserve"> </v>
      </c>
      <c r="AI4" s="15" t="str">
        <f t="shared" ref="AI4:AI42" si="19">IF(O4=0,"n/a",RANK(O4,$O$4:$O$165,40)-$Q$26)</f>
        <v>n/a</v>
      </c>
      <c r="AJ4" s="170" t="b">
        <f t="shared" ref="AJ4:AJ42" si="20">IF(O4&gt;0,(RANK(O4,$O$4:$O$165,1)+COUNTIF(O4,$O$4:$O$165)))</f>
        <v>0</v>
      </c>
      <c r="AK4" s="15" t="str">
        <f t="shared" ref="AK4:AK12" si="21">IF(AI4="n/a"," ",$C4)</f>
        <v xml:space="preserve"> </v>
      </c>
      <c r="AL4" s="15" t="str">
        <f t="shared" ref="AL4:AL42" si="22">IF(AI4="n/a"," ",$D4)</f>
        <v xml:space="preserve"> </v>
      </c>
      <c r="AM4" s="170" t="str">
        <f t="shared" ref="AM4:AM42" si="23">IF(AI4="n/a"," ",$G4)</f>
        <v xml:space="preserve"> </v>
      </c>
    </row>
    <row r="5" spans="1:39" ht="18.75" customHeight="1" x14ac:dyDescent="0.25">
      <c r="A5" s="15" t="str">
        <f t="shared" ref="A5:A68" si="24">CONCATENATE(C5,"/",D5)</f>
        <v>/</v>
      </c>
      <c r="B5" s="134">
        <v>2</v>
      </c>
      <c r="C5" s="187"/>
      <c r="D5" s="187"/>
      <c r="E5" s="184"/>
      <c r="F5" s="184"/>
      <c r="G5" s="164" t="str">
        <f t="shared" ref="G5:G67" si="25">IF(H5="Y",MIN(I5,J5),IF(MIN(E5:F5)=0," ",IF(MIN(E5:F5)&gt;=99.99,"No Time",MIN(E5:F5))))</f>
        <v xml:space="preserve"> </v>
      </c>
      <c r="H5" s="160"/>
      <c r="I5" s="165" t="str">
        <f>IF(H5="Y",IFERROR(VLOOKUP(CONCATENATE(C5,"/",D5),'Time Youth'!A$4:F$165,5,FALSE),IFERROR(VLOOKUP(CONCATENATE(C5,"/",D5),'Time Select'!A$4:F$165,5,FALSE),"Can't find in Youth/Select")),"")</f>
        <v/>
      </c>
      <c r="J5" s="165" t="str">
        <f>IF(H5="Y",IFERROR(VLOOKUP(CONCATENATE(C5,"/",D5),'Time Youth'!A$4:F$165,6,FALSE),IFERROR(VLOOKUP(CONCATENATE(C5,"/",D5),'Time Select'!A$4:F$165,6,FALSE),"Can't find in Youth/Select")),"")</f>
        <v/>
      </c>
      <c r="K5" s="164" t="str">
        <f t="shared" si="0"/>
        <v>n/a</v>
      </c>
      <c r="L5" s="171">
        <f t="shared" si="1"/>
        <v>0</v>
      </c>
      <c r="M5" s="171">
        <f t="shared" si="2"/>
        <v>0</v>
      </c>
      <c r="N5" s="171">
        <f t="shared" si="3"/>
        <v>0</v>
      </c>
      <c r="O5" s="164">
        <f t="shared" si="4"/>
        <v>0</v>
      </c>
      <c r="P5" s="172" t="str">
        <f t="shared" si="5"/>
        <v xml:space="preserve"> </v>
      </c>
      <c r="Q5" s="168">
        <f>IF(OpenDivisions="3D",Q4+1,Q4+0.5)</f>
        <v>1</v>
      </c>
      <c r="R5" s="169" t="s">
        <v>10</v>
      </c>
      <c r="S5" s="15">
        <f t="shared" si="6"/>
        <v>0</v>
      </c>
      <c r="T5" s="15" t="str">
        <f t="shared" si="7"/>
        <v>n/a</v>
      </c>
      <c r="U5" s="170" t="b">
        <f t="shared" si="8"/>
        <v>0</v>
      </c>
      <c r="V5" s="15" t="str">
        <f t="shared" ref="V5:V36" si="26">IF(T5="n/a"," ",C5)</f>
        <v xml:space="preserve"> </v>
      </c>
      <c r="W5" s="15" t="str">
        <f t="shared" ref="W5:W36" si="27">IF(T5="n/a"," ",D5)</f>
        <v xml:space="preserve"> </v>
      </c>
      <c r="X5" s="170" t="str">
        <f t="shared" ref="X5:X36" si="28">IF(T5="n/a"," ",G5)</f>
        <v xml:space="preserve"> </v>
      </c>
      <c r="Y5" s="15" t="str">
        <f t="shared" si="9"/>
        <v>n/a</v>
      </c>
      <c r="Z5" s="170" t="b">
        <f t="shared" si="10"/>
        <v>0</v>
      </c>
      <c r="AA5" s="15" t="str">
        <f t="shared" si="11"/>
        <v xml:space="preserve"> </v>
      </c>
      <c r="AB5" s="15" t="str">
        <f t="shared" si="12"/>
        <v xml:space="preserve"> </v>
      </c>
      <c r="AC5" s="170" t="str">
        <f t="shared" si="13"/>
        <v xml:space="preserve"> </v>
      </c>
      <c r="AD5" s="15" t="str">
        <f t="shared" si="14"/>
        <v>n/a</v>
      </c>
      <c r="AE5" s="170" t="b">
        <f t="shared" si="15"/>
        <v>0</v>
      </c>
      <c r="AF5" s="15" t="str">
        <f t="shared" si="16"/>
        <v xml:space="preserve"> </v>
      </c>
      <c r="AG5" s="15" t="str">
        <f t="shared" si="17"/>
        <v xml:space="preserve"> </v>
      </c>
      <c r="AH5" s="170" t="str">
        <f t="shared" si="18"/>
        <v xml:space="preserve"> </v>
      </c>
      <c r="AI5" s="15" t="str">
        <f t="shared" si="19"/>
        <v>n/a</v>
      </c>
      <c r="AJ5" s="170" t="b">
        <f t="shared" si="20"/>
        <v>0</v>
      </c>
      <c r="AK5" s="15" t="str">
        <f t="shared" si="21"/>
        <v xml:space="preserve"> </v>
      </c>
      <c r="AL5" s="15" t="str">
        <f t="shared" si="22"/>
        <v xml:space="preserve"> </v>
      </c>
      <c r="AM5" s="170" t="str">
        <f t="shared" si="23"/>
        <v xml:space="preserve"> </v>
      </c>
    </row>
    <row r="6" spans="1:39" ht="18.75" customHeight="1" x14ac:dyDescent="0.25">
      <c r="A6" s="15" t="str">
        <f t="shared" si="24"/>
        <v>/</v>
      </c>
      <c r="B6" s="134">
        <v>3</v>
      </c>
      <c r="C6" s="187"/>
      <c r="D6" s="187"/>
      <c r="E6" s="184"/>
      <c r="F6" s="184"/>
      <c r="G6" s="164" t="str">
        <f t="shared" si="25"/>
        <v xml:space="preserve"> </v>
      </c>
      <c r="H6" s="160"/>
      <c r="I6" s="165" t="str">
        <f>IF(H6="Y",IFERROR(VLOOKUP(CONCATENATE(C6,"/",D6),'Time Youth'!A$4:F$165,5,FALSE),IFERROR(VLOOKUP(CONCATENATE(C6,"/",D6),'Time Select'!A$4:F$165,5,FALSE),"Can't find in Youth/Select")),"")</f>
        <v/>
      </c>
      <c r="J6" s="165" t="str">
        <f>IF(H6="Y",IFERROR(VLOOKUP(CONCATENATE(C6,"/",D6),'Time Youth'!A$4:F$165,6,FALSE),IFERROR(VLOOKUP(CONCATENATE(C6,"/",D6),'Time Select'!A$4:F$165,6,FALSE),"Can't find in Youth/Select")),"")</f>
        <v/>
      </c>
      <c r="K6" s="164" t="str">
        <f t="shared" si="0"/>
        <v>n/a</v>
      </c>
      <c r="L6" s="171">
        <f t="shared" si="1"/>
        <v>0</v>
      </c>
      <c r="M6" s="171">
        <f t="shared" si="2"/>
        <v>0</v>
      </c>
      <c r="N6" s="171">
        <f t="shared" si="3"/>
        <v>0</v>
      </c>
      <c r="O6" s="164">
        <f t="shared" si="4"/>
        <v>0</v>
      </c>
      <c r="P6" s="172" t="str">
        <f t="shared" si="5"/>
        <v xml:space="preserve"> </v>
      </c>
      <c r="Q6" s="168">
        <f>IF(OpenDivisions="3D",Q5+1,Q5+0.5)</f>
        <v>2</v>
      </c>
      <c r="R6" s="169" t="s">
        <v>6</v>
      </c>
      <c r="S6" s="15">
        <f t="shared" si="6"/>
        <v>0</v>
      </c>
      <c r="T6" s="15" t="str">
        <f t="shared" si="7"/>
        <v>n/a</v>
      </c>
      <c r="U6" s="170" t="b">
        <f t="shared" si="8"/>
        <v>0</v>
      </c>
      <c r="V6" s="15" t="str">
        <f t="shared" si="26"/>
        <v xml:space="preserve"> </v>
      </c>
      <c r="W6" s="15" t="str">
        <f t="shared" si="27"/>
        <v xml:space="preserve"> </v>
      </c>
      <c r="X6" s="170" t="str">
        <f t="shared" si="28"/>
        <v xml:space="preserve"> </v>
      </c>
      <c r="Y6" s="15" t="str">
        <f t="shared" si="9"/>
        <v>n/a</v>
      </c>
      <c r="Z6" s="170" t="b">
        <f t="shared" si="10"/>
        <v>0</v>
      </c>
      <c r="AA6" s="15" t="str">
        <f t="shared" si="11"/>
        <v xml:space="preserve"> </v>
      </c>
      <c r="AB6" s="15" t="str">
        <f t="shared" si="12"/>
        <v xml:space="preserve"> </v>
      </c>
      <c r="AC6" s="170" t="str">
        <f t="shared" si="13"/>
        <v xml:space="preserve"> </v>
      </c>
      <c r="AD6" s="15" t="str">
        <f t="shared" si="14"/>
        <v>n/a</v>
      </c>
      <c r="AE6" s="170" t="b">
        <f t="shared" si="15"/>
        <v>0</v>
      </c>
      <c r="AF6" s="15" t="str">
        <f t="shared" si="16"/>
        <v xml:space="preserve"> </v>
      </c>
      <c r="AG6" s="15" t="str">
        <f t="shared" si="17"/>
        <v xml:space="preserve"> </v>
      </c>
      <c r="AH6" s="170" t="str">
        <f t="shared" si="18"/>
        <v xml:space="preserve"> </v>
      </c>
      <c r="AI6" s="15" t="str">
        <f t="shared" si="19"/>
        <v>n/a</v>
      </c>
      <c r="AJ6" s="170" t="b">
        <f t="shared" si="20"/>
        <v>0</v>
      </c>
      <c r="AK6" s="15" t="str">
        <f t="shared" si="21"/>
        <v xml:space="preserve"> </v>
      </c>
      <c r="AL6" s="15" t="str">
        <f t="shared" si="22"/>
        <v xml:space="preserve"> </v>
      </c>
      <c r="AM6" s="170" t="str">
        <f t="shared" si="23"/>
        <v xml:space="preserve"> </v>
      </c>
    </row>
    <row r="7" spans="1:39" ht="18.75" customHeight="1" x14ac:dyDescent="0.25">
      <c r="A7" s="15" t="str">
        <f t="shared" si="24"/>
        <v>/</v>
      </c>
      <c r="B7" s="134">
        <v>4</v>
      </c>
      <c r="C7" s="187"/>
      <c r="D7" s="187"/>
      <c r="E7" s="184"/>
      <c r="F7" s="184"/>
      <c r="G7" s="164" t="str">
        <f t="shared" si="25"/>
        <v xml:space="preserve"> </v>
      </c>
      <c r="H7" s="160"/>
      <c r="I7" s="165" t="str">
        <f>IF(H7="Y",IFERROR(VLOOKUP(CONCATENATE(C7,"/",D7),'Time Youth'!A$4:F$165,5,FALSE),IFERROR(VLOOKUP(CONCATENATE(C7,"/",D7),'Time Select'!A$4:F$165,5,FALSE),"Can't find in Youth/Select")),"")</f>
        <v/>
      </c>
      <c r="J7" s="165" t="str">
        <f>IF(H7="Y",IFERROR(VLOOKUP(CONCATENATE(C7,"/",D7),'Time Youth'!A$4:F$165,6,FALSE),IFERROR(VLOOKUP(CONCATENATE(C7,"/",D7),'Time Select'!A$4:F$165,6,FALSE),"Can't find in Youth/Select")),"")</f>
        <v/>
      </c>
      <c r="K7" s="164" t="str">
        <f t="shared" si="0"/>
        <v>n/a</v>
      </c>
      <c r="L7" s="171">
        <f t="shared" si="1"/>
        <v>0</v>
      </c>
      <c r="M7" s="171">
        <f t="shared" si="2"/>
        <v>0</v>
      </c>
      <c r="N7" s="171">
        <f t="shared" si="3"/>
        <v>0</v>
      </c>
      <c r="O7" s="164">
        <f t="shared" si="4"/>
        <v>0</v>
      </c>
      <c r="P7" s="172" t="str">
        <f t="shared" si="5"/>
        <v xml:space="preserve"> </v>
      </c>
      <c r="Q7" s="168">
        <f>IF(OpenDivisions="3D",Q6+1,Q6+1)</f>
        <v>3</v>
      </c>
      <c r="R7" s="169" t="s">
        <v>7</v>
      </c>
      <c r="S7" s="15">
        <f t="shared" si="6"/>
        <v>0</v>
      </c>
      <c r="T7" s="15" t="str">
        <f t="shared" si="7"/>
        <v>n/a</v>
      </c>
      <c r="U7" s="170" t="b">
        <f t="shared" si="8"/>
        <v>0</v>
      </c>
      <c r="V7" s="15" t="str">
        <f t="shared" si="26"/>
        <v xml:space="preserve"> </v>
      </c>
      <c r="W7" s="15" t="str">
        <f t="shared" si="27"/>
        <v xml:space="preserve"> </v>
      </c>
      <c r="X7" s="170" t="str">
        <f t="shared" si="28"/>
        <v xml:space="preserve"> </v>
      </c>
      <c r="Y7" s="15" t="str">
        <f t="shared" si="9"/>
        <v>n/a</v>
      </c>
      <c r="Z7" s="170" t="b">
        <f t="shared" si="10"/>
        <v>0</v>
      </c>
      <c r="AA7" s="15" t="str">
        <f t="shared" si="11"/>
        <v xml:space="preserve"> </v>
      </c>
      <c r="AB7" s="15" t="str">
        <f t="shared" si="12"/>
        <v xml:space="preserve"> </v>
      </c>
      <c r="AC7" s="170" t="str">
        <f t="shared" si="13"/>
        <v xml:space="preserve"> </v>
      </c>
      <c r="AD7" s="15" t="str">
        <f t="shared" si="14"/>
        <v>n/a</v>
      </c>
      <c r="AE7" s="170" t="b">
        <f t="shared" si="15"/>
        <v>0</v>
      </c>
      <c r="AF7" s="15" t="str">
        <f t="shared" si="16"/>
        <v xml:space="preserve"> </v>
      </c>
      <c r="AG7" s="15" t="str">
        <f t="shared" si="17"/>
        <v xml:space="preserve"> </v>
      </c>
      <c r="AH7" s="170" t="str">
        <f t="shared" si="18"/>
        <v xml:space="preserve"> </v>
      </c>
      <c r="AI7" s="15" t="str">
        <f t="shared" si="19"/>
        <v>n/a</v>
      </c>
      <c r="AJ7" s="170" t="b">
        <f t="shared" si="20"/>
        <v>0</v>
      </c>
      <c r="AK7" s="15" t="str">
        <f t="shared" si="21"/>
        <v xml:space="preserve"> </v>
      </c>
      <c r="AL7" s="15" t="str">
        <f t="shared" si="22"/>
        <v xml:space="preserve"> </v>
      </c>
      <c r="AM7" s="170" t="str">
        <f t="shared" si="23"/>
        <v xml:space="preserve"> </v>
      </c>
    </row>
    <row r="8" spans="1:39" ht="18.75" customHeight="1" x14ac:dyDescent="0.25">
      <c r="A8" s="15" t="str">
        <f t="shared" si="24"/>
        <v>/</v>
      </c>
      <c r="B8" s="134">
        <v>5</v>
      </c>
      <c r="C8" s="187"/>
      <c r="D8" s="187"/>
      <c r="E8" s="184"/>
      <c r="F8" s="184"/>
      <c r="G8" s="164" t="str">
        <f t="shared" si="25"/>
        <v xml:space="preserve"> </v>
      </c>
      <c r="H8" s="160"/>
      <c r="I8" s="165" t="str">
        <f>IF(H8="Y",IFERROR(VLOOKUP(CONCATENATE(C8,"/",D8),'Time Youth'!A$4:F$165,5,FALSE),IFERROR(VLOOKUP(CONCATENATE(C8,"/",D8),'Time Select'!A$4:F$165,5,FALSE),"Can't find in Youth/Select")),"")</f>
        <v/>
      </c>
      <c r="J8" s="165" t="str">
        <f>IF(H8="Y",IFERROR(VLOOKUP(CONCATENATE(C8,"/",D8),'Time Youth'!A$4:F$165,6,FALSE),IFERROR(VLOOKUP(CONCATENATE(C8,"/",D8),'Time Select'!A$4:F$165,6,FALSE),"Can't find in Youth/Select")),"")</f>
        <v/>
      </c>
      <c r="K8" s="164" t="str">
        <f t="shared" si="0"/>
        <v>n/a</v>
      </c>
      <c r="L8" s="171">
        <f t="shared" si="1"/>
        <v>0</v>
      </c>
      <c r="M8" s="171">
        <f t="shared" si="2"/>
        <v>0</v>
      </c>
      <c r="N8" s="171">
        <f t="shared" si="3"/>
        <v>0</v>
      </c>
      <c r="O8" s="164">
        <f t="shared" si="4"/>
        <v>0</v>
      </c>
      <c r="P8" s="172" t="str">
        <f t="shared" si="5"/>
        <v xml:space="preserve"> </v>
      </c>
      <c r="S8" s="15">
        <f t="shared" si="6"/>
        <v>0</v>
      </c>
      <c r="T8" s="15" t="str">
        <f t="shared" si="7"/>
        <v>n/a</v>
      </c>
      <c r="U8" s="170" t="b">
        <f t="shared" si="8"/>
        <v>0</v>
      </c>
      <c r="V8" s="15" t="str">
        <f t="shared" si="26"/>
        <v xml:space="preserve"> </v>
      </c>
      <c r="W8" s="15" t="str">
        <f t="shared" si="27"/>
        <v xml:space="preserve"> </v>
      </c>
      <c r="X8" s="170" t="str">
        <f t="shared" si="28"/>
        <v xml:space="preserve"> </v>
      </c>
      <c r="Y8" s="15" t="str">
        <f t="shared" si="9"/>
        <v>n/a</v>
      </c>
      <c r="Z8" s="170" t="b">
        <f t="shared" si="10"/>
        <v>0</v>
      </c>
      <c r="AA8" s="15" t="str">
        <f t="shared" si="11"/>
        <v xml:space="preserve"> </v>
      </c>
      <c r="AB8" s="15" t="str">
        <f t="shared" si="12"/>
        <v xml:space="preserve"> </v>
      </c>
      <c r="AC8" s="170" t="str">
        <f t="shared" si="13"/>
        <v xml:space="preserve"> </v>
      </c>
      <c r="AD8" s="15" t="str">
        <f t="shared" si="14"/>
        <v>n/a</v>
      </c>
      <c r="AE8" s="170" t="b">
        <f t="shared" si="15"/>
        <v>0</v>
      </c>
      <c r="AF8" s="15" t="str">
        <f t="shared" si="16"/>
        <v xml:space="preserve"> </v>
      </c>
      <c r="AG8" s="15" t="str">
        <f t="shared" si="17"/>
        <v xml:space="preserve"> </v>
      </c>
      <c r="AH8" s="170" t="str">
        <f t="shared" si="18"/>
        <v xml:space="preserve"> </v>
      </c>
      <c r="AI8" s="15" t="str">
        <f t="shared" si="19"/>
        <v>n/a</v>
      </c>
      <c r="AJ8" s="170" t="b">
        <f t="shared" si="20"/>
        <v>0</v>
      </c>
      <c r="AK8" s="15" t="str">
        <f t="shared" si="21"/>
        <v xml:space="preserve"> </v>
      </c>
      <c r="AL8" s="15" t="str">
        <f t="shared" si="22"/>
        <v xml:space="preserve"> </v>
      </c>
      <c r="AM8" s="170" t="str">
        <f t="shared" si="23"/>
        <v xml:space="preserve"> </v>
      </c>
    </row>
    <row r="9" spans="1:39" ht="18.75" customHeight="1" x14ac:dyDescent="0.25">
      <c r="A9" s="15" t="str">
        <f t="shared" si="24"/>
        <v>/</v>
      </c>
      <c r="B9" s="134">
        <v>6</v>
      </c>
      <c r="C9" s="187"/>
      <c r="D9" s="187"/>
      <c r="E9" s="184"/>
      <c r="F9" s="184"/>
      <c r="G9" s="164" t="str">
        <f t="shared" si="25"/>
        <v xml:space="preserve"> </v>
      </c>
      <c r="H9" s="160"/>
      <c r="I9" s="165" t="str">
        <f>IF(H9="Y",IFERROR(VLOOKUP(CONCATENATE(C9,"/",D9),'Time Youth'!A$4:F$165,5,FALSE),IFERROR(VLOOKUP(CONCATENATE(C9,"/",D9),'Time Select'!A$4:F$165,5,FALSE),"Can't find in Youth/Select")),"")</f>
        <v/>
      </c>
      <c r="J9" s="165" t="str">
        <f>IF(H9="Y",IFERROR(VLOOKUP(CONCATENATE(C9,"/",D9),'Time Youth'!A$4:F$165,6,FALSE),IFERROR(VLOOKUP(CONCATENATE(C9,"/",D9),'Time Select'!A$4:F$165,6,FALSE),"Can't find in Youth/Select")),"")</f>
        <v/>
      </c>
      <c r="K9" s="164" t="str">
        <f t="shared" si="0"/>
        <v>n/a</v>
      </c>
      <c r="L9" s="171">
        <f t="shared" si="1"/>
        <v>0</v>
      </c>
      <c r="M9" s="171">
        <f t="shared" si="2"/>
        <v>0</v>
      </c>
      <c r="N9" s="171">
        <f t="shared" si="3"/>
        <v>0</v>
      </c>
      <c r="O9" s="164">
        <f t="shared" si="4"/>
        <v>0</v>
      </c>
      <c r="P9" s="172" t="str">
        <f t="shared" si="5"/>
        <v xml:space="preserve"> </v>
      </c>
      <c r="Q9" s="208"/>
      <c r="R9" s="208"/>
      <c r="S9" s="15">
        <f t="shared" si="6"/>
        <v>0</v>
      </c>
      <c r="T9" s="15" t="str">
        <f t="shared" si="7"/>
        <v>n/a</v>
      </c>
      <c r="U9" s="170" t="b">
        <f t="shared" si="8"/>
        <v>0</v>
      </c>
      <c r="V9" s="15" t="str">
        <f t="shared" si="26"/>
        <v xml:space="preserve"> </v>
      </c>
      <c r="W9" s="15" t="str">
        <f t="shared" si="27"/>
        <v xml:space="preserve"> </v>
      </c>
      <c r="X9" s="170" t="str">
        <f t="shared" si="28"/>
        <v xml:space="preserve"> </v>
      </c>
      <c r="Y9" s="15" t="str">
        <f t="shared" si="9"/>
        <v>n/a</v>
      </c>
      <c r="Z9" s="170" t="b">
        <f t="shared" si="10"/>
        <v>0</v>
      </c>
      <c r="AA9" s="15" t="str">
        <f t="shared" si="11"/>
        <v xml:space="preserve"> </v>
      </c>
      <c r="AB9" s="15" t="str">
        <f t="shared" si="12"/>
        <v xml:space="preserve"> </v>
      </c>
      <c r="AC9" s="170" t="str">
        <f t="shared" si="13"/>
        <v xml:space="preserve"> </v>
      </c>
      <c r="AD9" s="15" t="str">
        <f t="shared" si="14"/>
        <v>n/a</v>
      </c>
      <c r="AE9" s="170" t="b">
        <f t="shared" si="15"/>
        <v>0</v>
      </c>
      <c r="AF9" s="15" t="str">
        <f t="shared" si="16"/>
        <v xml:space="preserve"> </v>
      </c>
      <c r="AG9" s="15" t="str">
        <f t="shared" si="17"/>
        <v xml:space="preserve"> </v>
      </c>
      <c r="AH9" s="170" t="str">
        <f t="shared" si="18"/>
        <v xml:space="preserve"> </v>
      </c>
      <c r="AI9" s="15" t="str">
        <f t="shared" si="19"/>
        <v>n/a</v>
      </c>
      <c r="AJ9" s="170" t="b">
        <f t="shared" si="20"/>
        <v>0</v>
      </c>
      <c r="AK9" s="15" t="str">
        <f t="shared" si="21"/>
        <v xml:space="preserve"> </v>
      </c>
      <c r="AL9" s="15" t="str">
        <f t="shared" si="22"/>
        <v xml:space="preserve"> </v>
      </c>
      <c r="AM9" s="170" t="str">
        <f t="shared" si="23"/>
        <v xml:space="preserve"> </v>
      </c>
    </row>
    <row r="10" spans="1:39" ht="18.75" customHeight="1" x14ac:dyDescent="0.25">
      <c r="A10" s="15" t="str">
        <f t="shared" si="24"/>
        <v>/</v>
      </c>
      <c r="B10" s="134">
        <v>7</v>
      </c>
      <c r="C10" s="187"/>
      <c r="D10" s="187"/>
      <c r="E10" s="184"/>
      <c r="F10" s="184"/>
      <c r="G10" s="164" t="str">
        <f t="shared" si="25"/>
        <v xml:space="preserve"> </v>
      </c>
      <c r="H10" s="160"/>
      <c r="I10" s="165" t="str">
        <f>IF(H10="Y",IFERROR(VLOOKUP(CONCATENATE(C10,"/",D10),'Time Youth'!A$4:F$165,5,FALSE),IFERROR(VLOOKUP(CONCATENATE(C10,"/",D10),'Time Select'!A$4:F$165,5,FALSE),"Can't find in Youth/Select")),"")</f>
        <v/>
      </c>
      <c r="J10" s="165" t="str">
        <f>IF(H10="Y",IFERROR(VLOOKUP(CONCATENATE(C10,"/",D10),'Time Youth'!A$4:F$165,6,FALSE),IFERROR(VLOOKUP(CONCATENATE(C10,"/",D10),'Time Select'!A$4:F$165,6,FALSE),"Can't find in Youth/Select")),"")</f>
        <v/>
      </c>
      <c r="K10" s="164" t="str">
        <f t="shared" si="0"/>
        <v>n/a</v>
      </c>
      <c r="L10" s="171">
        <f t="shared" si="1"/>
        <v>0</v>
      </c>
      <c r="M10" s="171">
        <f t="shared" si="2"/>
        <v>0</v>
      </c>
      <c r="N10" s="171">
        <f t="shared" si="3"/>
        <v>0</v>
      </c>
      <c r="O10" s="164">
        <f t="shared" si="4"/>
        <v>0</v>
      </c>
      <c r="P10" s="172" t="str">
        <f t="shared" si="5"/>
        <v xml:space="preserve"> </v>
      </c>
      <c r="S10" s="15">
        <f t="shared" si="6"/>
        <v>0</v>
      </c>
      <c r="T10" s="15" t="str">
        <f t="shared" si="7"/>
        <v>n/a</v>
      </c>
      <c r="U10" s="170" t="b">
        <f t="shared" si="8"/>
        <v>0</v>
      </c>
      <c r="V10" s="15" t="str">
        <f t="shared" si="26"/>
        <v xml:space="preserve"> </v>
      </c>
      <c r="W10" s="15" t="str">
        <f t="shared" si="27"/>
        <v xml:space="preserve"> </v>
      </c>
      <c r="X10" s="170" t="str">
        <f t="shared" si="28"/>
        <v xml:space="preserve"> </v>
      </c>
      <c r="Y10" s="15" t="str">
        <f t="shared" si="9"/>
        <v>n/a</v>
      </c>
      <c r="Z10" s="170" t="b">
        <f t="shared" si="10"/>
        <v>0</v>
      </c>
      <c r="AA10" s="15" t="str">
        <f t="shared" si="11"/>
        <v xml:space="preserve"> </v>
      </c>
      <c r="AB10" s="15" t="str">
        <f t="shared" si="12"/>
        <v xml:space="preserve"> </v>
      </c>
      <c r="AC10" s="170" t="str">
        <f t="shared" si="13"/>
        <v xml:space="preserve"> </v>
      </c>
      <c r="AD10" s="15" t="str">
        <f t="shared" si="14"/>
        <v>n/a</v>
      </c>
      <c r="AE10" s="170" t="b">
        <f t="shared" si="15"/>
        <v>0</v>
      </c>
      <c r="AF10" s="15" t="str">
        <f t="shared" si="16"/>
        <v xml:space="preserve"> </v>
      </c>
      <c r="AG10" s="15" t="str">
        <f t="shared" si="17"/>
        <v xml:space="preserve"> </v>
      </c>
      <c r="AH10" s="170" t="str">
        <f t="shared" si="18"/>
        <v xml:space="preserve"> </v>
      </c>
      <c r="AI10" s="15" t="str">
        <f t="shared" si="19"/>
        <v>n/a</v>
      </c>
      <c r="AJ10" s="170" t="b">
        <f t="shared" si="20"/>
        <v>0</v>
      </c>
      <c r="AK10" s="15" t="str">
        <f t="shared" si="21"/>
        <v xml:space="preserve"> </v>
      </c>
      <c r="AL10" s="15" t="str">
        <f t="shared" si="22"/>
        <v xml:space="preserve"> </v>
      </c>
      <c r="AM10" s="170" t="str">
        <f t="shared" si="23"/>
        <v xml:space="preserve"> </v>
      </c>
    </row>
    <row r="11" spans="1:39" ht="18.75" customHeight="1" x14ac:dyDescent="0.25">
      <c r="A11" s="15" t="str">
        <f t="shared" si="24"/>
        <v>/</v>
      </c>
      <c r="B11" s="134">
        <v>8</v>
      </c>
      <c r="C11" s="187"/>
      <c r="D11" s="187"/>
      <c r="E11" s="184"/>
      <c r="F11" s="184"/>
      <c r="G11" s="164" t="str">
        <f t="shared" si="25"/>
        <v xml:space="preserve"> </v>
      </c>
      <c r="H11" s="160"/>
      <c r="I11" s="165" t="str">
        <f>IF(H11="Y",IFERROR(VLOOKUP(CONCATENATE(C11,"/",D11),'Time Youth'!A$4:F$165,5,FALSE),IFERROR(VLOOKUP(CONCATENATE(C11,"/",D11),'Time Select'!A$4:F$165,5,FALSE),"Can't find in Youth/Select")),"")</f>
        <v/>
      </c>
      <c r="J11" s="165" t="str">
        <f>IF(H11="Y",IFERROR(VLOOKUP(CONCATENATE(C11,"/",D11),'Time Youth'!A$4:F$165,6,FALSE),IFERROR(VLOOKUP(CONCATENATE(C11,"/",D11),'Time Select'!A$4:F$165,6,FALSE),"Can't find in Youth/Select")),"")</f>
        <v/>
      </c>
      <c r="K11" s="164" t="str">
        <f t="shared" si="0"/>
        <v>n/a</v>
      </c>
      <c r="L11" s="171">
        <f t="shared" si="1"/>
        <v>0</v>
      </c>
      <c r="M11" s="171">
        <f t="shared" si="2"/>
        <v>0</v>
      </c>
      <c r="N11" s="171">
        <f t="shared" si="3"/>
        <v>0</v>
      </c>
      <c r="O11" s="164">
        <f t="shared" si="4"/>
        <v>0</v>
      </c>
      <c r="P11" s="172" t="str">
        <f t="shared" si="5"/>
        <v xml:space="preserve"> </v>
      </c>
      <c r="S11" s="15">
        <f t="shared" si="6"/>
        <v>0</v>
      </c>
      <c r="T11" s="15" t="str">
        <f t="shared" si="7"/>
        <v>n/a</v>
      </c>
      <c r="U11" s="170" t="b">
        <f t="shared" si="8"/>
        <v>0</v>
      </c>
      <c r="V11" s="15" t="str">
        <f t="shared" si="26"/>
        <v xml:space="preserve"> </v>
      </c>
      <c r="W11" s="15" t="str">
        <f t="shared" si="27"/>
        <v xml:space="preserve"> </v>
      </c>
      <c r="X11" s="170" t="str">
        <f t="shared" si="28"/>
        <v xml:space="preserve"> </v>
      </c>
      <c r="Y11" s="15" t="str">
        <f t="shared" si="9"/>
        <v>n/a</v>
      </c>
      <c r="Z11" s="170" t="b">
        <f t="shared" si="10"/>
        <v>0</v>
      </c>
      <c r="AA11" s="15" t="str">
        <f t="shared" si="11"/>
        <v xml:space="preserve"> </v>
      </c>
      <c r="AB11" s="15" t="str">
        <f t="shared" si="12"/>
        <v xml:space="preserve"> </v>
      </c>
      <c r="AC11" s="170" t="str">
        <f t="shared" si="13"/>
        <v xml:space="preserve"> </v>
      </c>
      <c r="AD11" s="15" t="str">
        <f t="shared" si="14"/>
        <v>n/a</v>
      </c>
      <c r="AE11" s="170" t="b">
        <f t="shared" si="15"/>
        <v>0</v>
      </c>
      <c r="AF11" s="15" t="str">
        <f t="shared" si="16"/>
        <v xml:space="preserve"> </v>
      </c>
      <c r="AG11" s="15" t="str">
        <f t="shared" si="17"/>
        <v xml:space="preserve"> </v>
      </c>
      <c r="AH11" s="170" t="str">
        <f t="shared" si="18"/>
        <v xml:space="preserve"> </v>
      </c>
      <c r="AI11" s="15" t="str">
        <f t="shared" si="19"/>
        <v>n/a</v>
      </c>
      <c r="AJ11" s="170" t="b">
        <f t="shared" si="20"/>
        <v>0</v>
      </c>
      <c r="AK11" s="15" t="str">
        <f t="shared" si="21"/>
        <v xml:space="preserve"> </v>
      </c>
      <c r="AL11" s="15" t="str">
        <f t="shared" si="22"/>
        <v xml:space="preserve"> </v>
      </c>
      <c r="AM11" s="170" t="str">
        <f t="shared" si="23"/>
        <v xml:space="preserve"> </v>
      </c>
    </row>
    <row r="12" spans="1:39" ht="18.75" customHeight="1" x14ac:dyDescent="0.25">
      <c r="A12" s="15" t="str">
        <f t="shared" si="24"/>
        <v>/</v>
      </c>
      <c r="B12" s="134">
        <v>9</v>
      </c>
      <c r="C12" s="187"/>
      <c r="D12" s="187"/>
      <c r="E12" s="184"/>
      <c r="F12" s="184"/>
      <c r="G12" s="164" t="str">
        <f t="shared" si="25"/>
        <v xml:space="preserve"> </v>
      </c>
      <c r="H12" s="160"/>
      <c r="I12" s="165" t="str">
        <f>IF(H12="Y",IFERROR(VLOOKUP(CONCATENATE(C12,"/",D12),'Time Youth'!A$4:F$165,5,FALSE),IFERROR(VLOOKUP(CONCATENATE(C12,"/",D12),'Time Select'!A$4:F$165,5,FALSE),"Can't find in Youth/Select")),"")</f>
        <v/>
      </c>
      <c r="J12" s="165" t="str">
        <f>IF(H12="Y",IFERROR(VLOOKUP(CONCATENATE(C12,"/",D12),'Time Youth'!A$4:F$165,6,FALSE),IFERROR(VLOOKUP(CONCATENATE(C12,"/",D12),'Time Select'!A$4:F$165,6,FALSE),"Can't find in Youth/Select")),"")</f>
        <v/>
      </c>
      <c r="K12" s="164" t="str">
        <f t="shared" si="0"/>
        <v>n/a</v>
      </c>
      <c r="L12" s="171">
        <f t="shared" si="1"/>
        <v>0</v>
      </c>
      <c r="M12" s="171">
        <f t="shared" si="2"/>
        <v>0</v>
      </c>
      <c r="N12" s="171">
        <f t="shared" si="3"/>
        <v>0</v>
      </c>
      <c r="O12" s="164">
        <f t="shared" si="4"/>
        <v>0</v>
      </c>
      <c r="P12" s="172" t="str">
        <f t="shared" si="5"/>
        <v xml:space="preserve"> </v>
      </c>
      <c r="Q12" s="15" t="s">
        <v>61</v>
      </c>
      <c r="S12" s="15">
        <f t="shared" si="6"/>
        <v>0</v>
      </c>
      <c r="T12" s="173" t="str">
        <f t="shared" si="7"/>
        <v>n/a</v>
      </c>
      <c r="U12" s="170" t="b">
        <f t="shared" si="8"/>
        <v>0</v>
      </c>
      <c r="V12" s="15" t="str">
        <f t="shared" si="26"/>
        <v xml:space="preserve"> </v>
      </c>
      <c r="W12" s="15" t="str">
        <f t="shared" si="27"/>
        <v xml:space="preserve"> </v>
      </c>
      <c r="X12" s="170" t="str">
        <f t="shared" si="28"/>
        <v xml:space="preserve"> </v>
      </c>
      <c r="Y12" s="15" t="str">
        <f t="shared" si="9"/>
        <v>n/a</v>
      </c>
      <c r="Z12" s="170" t="b">
        <f t="shared" si="10"/>
        <v>0</v>
      </c>
      <c r="AA12" s="15" t="str">
        <f t="shared" si="11"/>
        <v xml:space="preserve"> </v>
      </c>
      <c r="AB12" s="15" t="str">
        <f t="shared" si="12"/>
        <v xml:space="preserve"> </v>
      </c>
      <c r="AC12" s="170" t="str">
        <f t="shared" si="13"/>
        <v xml:space="preserve"> </v>
      </c>
      <c r="AD12" s="15" t="str">
        <f t="shared" si="14"/>
        <v>n/a</v>
      </c>
      <c r="AE12" s="170" t="b">
        <f t="shared" si="15"/>
        <v>0</v>
      </c>
      <c r="AF12" s="15" t="str">
        <f t="shared" si="16"/>
        <v xml:space="preserve"> </v>
      </c>
      <c r="AG12" s="15" t="str">
        <f t="shared" si="17"/>
        <v xml:space="preserve"> </v>
      </c>
      <c r="AH12" s="170" t="str">
        <f t="shared" si="18"/>
        <v xml:space="preserve"> </v>
      </c>
      <c r="AI12" s="15" t="str">
        <f t="shared" si="19"/>
        <v>n/a</v>
      </c>
      <c r="AJ12" s="170" t="b">
        <f t="shared" si="20"/>
        <v>0</v>
      </c>
      <c r="AK12" s="15" t="str">
        <f t="shared" si="21"/>
        <v xml:space="preserve"> </v>
      </c>
      <c r="AL12" s="15" t="str">
        <f t="shared" si="22"/>
        <v xml:space="preserve"> </v>
      </c>
      <c r="AM12" s="170" t="str">
        <f t="shared" si="23"/>
        <v xml:space="preserve"> </v>
      </c>
    </row>
    <row r="13" spans="1:39" ht="18.75" customHeight="1" x14ac:dyDescent="0.25">
      <c r="A13" s="15" t="str">
        <f t="shared" si="24"/>
        <v>/</v>
      </c>
      <c r="B13" s="134">
        <v>10</v>
      </c>
      <c r="C13" s="187"/>
      <c r="D13" s="187"/>
      <c r="E13" s="184"/>
      <c r="F13" s="184"/>
      <c r="G13" s="164" t="str">
        <f t="shared" si="25"/>
        <v xml:space="preserve"> </v>
      </c>
      <c r="H13" s="160"/>
      <c r="I13" s="165" t="str">
        <f>IF(H13="Y",IFERROR(VLOOKUP(CONCATENATE(C13,"/",D13),'Time Youth'!A$4:F$165,5,FALSE),IFERROR(VLOOKUP(CONCATENATE(C13,"/",D13),'Time Select'!A$4:F$165,5,FALSE),"Can't find in Youth/Select")),"")</f>
        <v/>
      </c>
      <c r="J13" s="165" t="str">
        <f>IF(H13="Y",IFERROR(VLOOKUP(CONCATENATE(C13,"/",D13),'Time Youth'!A$4:F$165,6,FALSE),IFERROR(VLOOKUP(CONCATENATE(C13,"/",D13),'Time Select'!A$4:F$165,6,FALSE),"Can't find in Youth/Select")),"")</f>
        <v/>
      </c>
      <c r="K13" s="164" t="str">
        <f t="shared" si="0"/>
        <v>n/a</v>
      </c>
      <c r="L13" s="171">
        <f t="shared" si="1"/>
        <v>0</v>
      </c>
      <c r="M13" s="171">
        <f t="shared" si="2"/>
        <v>0</v>
      </c>
      <c r="N13" s="171">
        <f t="shared" si="3"/>
        <v>0</v>
      </c>
      <c r="O13" s="164">
        <f t="shared" si="4"/>
        <v>0</v>
      </c>
      <c r="P13" s="172" t="str">
        <f t="shared" si="5"/>
        <v xml:space="preserve"> </v>
      </c>
      <c r="Q13" s="173">
        <f>COUNTIF(U4:U165,"FALSE")</f>
        <v>162</v>
      </c>
      <c r="R13" s="173">
        <f>-Q13+162</f>
        <v>0</v>
      </c>
      <c r="S13" s="15">
        <f t="shared" si="6"/>
        <v>0</v>
      </c>
      <c r="T13" s="15" t="str">
        <f t="shared" si="7"/>
        <v>n/a</v>
      </c>
      <c r="U13" s="170" t="b">
        <f t="shared" si="8"/>
        <v>0</v>
      </c>
      <c r="V13" s="15" t="str">
        <f t="shared" si="26"/>
        <v xml:space="preserve"> </v>
      </c>
      <c r="W13" s="15" t="str">
        <f t="shared" si="27"/>
        <v xml:space="preserve"> </v>
      </c>
      <c r="X13" s="170" t="str">
        <f t="shared" si="28"/>
        <v xml:space="preserve"> </v>
      </c>
      <c r="Y13" s="15" t="str">
        <f t="shared" si="9"/>
        <v>n/a</v>
      </c>
      <c r="Z13" s="170" t="b">
        <f t="shared" si="10"/>
        <v>0</v>
      </c>
      <c r="AA13" s="15" t="str">
        <f t="shared" ref="AA13:AA25" si="29">IF(Y13="n/a"," ",$C13)</f>
        <v xml:space="preserve"> </v>
      </c>
      <c r="AB13" s="15" t="str">
        <f t="shared" si="12"/>
        <v xml:space="preserve"> </v>
      </c>
      <c r="AC13" s="170" t="str">
        <f t="shared" si="13"/>
        <v xml:space="preserve"> </v>
      </c>
      <c r="AD13" s="15" t="str">
        <f t="shared" si="14"/>
        <v>n/a</v>
      </c>
      <c r="AE13" s="170" t="b">
        <f t="shared" si="15"/>
        <v>0</v>
      </c>
      <c r="AF13" s="15" t="str">
        <f t="shared" ref="AF13:AF25" si="30">IF(AD13="n/a"," ",$C13)</f>
        <v xml:space="preserve"> </v>
      </c>
      <c r="AG13" s="15" t="str">
        <f t="shared" si="17"/>
        <v xml:space="preserve"> </v>
      </c>
      <c r="AH13" s="170" t="str">
        <f t="shared" si="18"/>
        <v xml:space="preserve"> </v>
      </c>
      <c r="AI13" s="15" t="str">
        <f t="shared" si="19"/>
        <v>n/a</v>
      </c>
      <c r="AJ13" s="170" t="b">
        <f t="shared" si="20"/>
        <v>0</v>
      </c>
      <c r="AK13" s="15" t="str">
        <f t="shared" ref="AK13:AK25" si="31">IF(AI13="n/a"," ",$C13)</f>
        <v xml:space="preserve"> </v>
      </c>
      <c r="AL13" s="15" t="str">
        <f t="shared" si="22"/>
        <v xml:space="preserve"> </v>
      </c>
      <c r="AM13" s="170" t="str">
        <f t="shared" si="23"/>
        <v xml:space="preserve"> </v>
      </c>
    </row>
    <row r="14" spans="1:39" ht="18.75" customHeight="1" x14ac:dyDescent="0.25">
      <c r="A14" s="15" t="str">
        <f t="shared" si="24"/>
        <v>/</v>
      </c>
      <c r="B14" s="134">
        <v>11</v>
      </c>
      <c r="C14" s="187"/>
      <c r="D14" s="187"/>
      <c r="E14" s="184"/>
      <c r="F14" s="184"/>
      <c r="G14" s="164" t="str">
        <f t="shared" si="25"/>
        <v xml:space="preserve"> </v>
      </c>
      <c r="H14" s="160"/>
      <c r="I14" s="165" t="str">
        <f>IF(H14="Y",IFERROR(VLOOKUP(CONCATENATE(C14,"/",D14),'Time Youth'!A$4:F$165,5,FALSE),IFERROR(VLOOKUP(CONCATENATE(C14,"/",D14),'Time Select'!A$4:F$165,5,FALSE),"Can't find in Youth/Select")),"")</f>
        <v/>
      </c>
      <c r="J14" s="165" t="str">
        <f>IF(H14="Y",IFERROR(VLOOKUP(CONCATENATE(C14,"/",D14),'Time Youth'!A$4:F$165,6,FALSE),IFERROR(VLOOKUP(CONCATENATE(C14,"/",D14),'Time Select'!A$4:F$165,6,FALSE),"Can't find in Youth/Select")),"")</f>
        <v/>
      </c>
      <c r="K14" s="164" t="str">
        <f t="shared" si="0"/>
        <v>n/a</v>
      </c>
      <c r="L14" s="171">
        <f t="shared" si="1"/>
        <v>0</v>
      </c>
      <c r="M14" s="171">
        <f t="shared" si="2"/>
        <v>0</v>
      </c>
      <c r="N14" s="171">
        <f t="shared" si="3"/>
        <v>0</v>
      </c>
      <c r="O14" s="164">
        <f t="shared" si="4"/>
        <v>0</v>
      </c>
      <c r="P14" s="172" t="str">
        <f t="shared" si="5"/>
        <v xml:space="preserve"> </v>
      </c>
      <c r="Q14" s="173"/>
      <c r="S14" s="15">
        <f t="shared" si="6"/>
        <v>0</v>
      </c>
      <c r="T14" s="15" t="str">
        <f t="shared" si="7"/>
        <v>n/a</v>
      </c>
      <c r="U14" s="170" t="b">
        <f t="shared" si="8"/>
        <v>0</v>
      </c>
      <c r="V14" s="15" t="str">
        <f t="shared" si="26"/>
        <v xml:space="preserve"> </v>
      </c>
      <c r="W14" s="15" t="str">
        <f t="shared" si="27"/>
        <v xml:space="preserve"> </v>
      </c>
      <c r="X14" s="170" t="str">
        <f t="shared" si="28"/>
        <v xml:space="preserve"> </v>
      </c>
      <c r="Y14" s="15" t="str">
        <f t="shared" si="9"/>
        <v>n/a</v>
      </c>
      <c r="Z14" s="170" t="b">
        <f t="shared" si="10"/>
        <v>0</v>
      </c>
      <c r="AA14" s="15" t="str">
        <f t="shared" si="29"/>
        <v xml:space="preserve"> </v>
      </c>
      <c r="AB14" s="15" t="str">
        <f t="shared" si="12"/>
        <v xml:space="preserve"> </v>
      </c>
      <c r="AC14" s="170" t="str">
        <f t="shared" si="13"/>
        <v xml:space="preserve"> </v>
      </c>
      <c r="AD14" s="15" t="str">
        <f t="shared" si="14"/>
        <v>n/a</v>
      </c>
      <c r="AE14" s="170" t="b">
        <f t="shared" si="15"/>
        <v>0</v>
      </c>
      <c r="AF14" s="15" t="str">
        <f t="shared" si="30"/>
        <v xml:space="preserve"> </v>
      </c>
      <c r="AG14" s="15" t="str">
        <f t="shared" si="17"/>
        <v xml:space="preserve"> </v>
      </c>
      <c r="AH14" s="170" t="str">
        <f t="shared" si="18"/>
        <v xml:space="preserve"> </v>
      </c>
      <c r="AI14" s="15" t="str">
        <f t="shared" si="19"/>
        <v>n/a</v>
      </c>
      <c r="AJ14" s="170" t="b">
        <f t="shared" si="20"/>
        <v>0</v>
      </c>
      <c r="AK14" s="15" t="str">
        <f t="shared" si="31"/>
        <v xml:space="preserve"> </v>
      </c>
      <c r="AL14" s="15" t="str">
        <f t="shared" si="22"/>
        <v xml:space="preserve"> </v>
      </c>
      <c r="AM14" s="170" t="str">
        <f t="shared" si="23"/>
        <v xml:space="preserve"> </v>
      </c>
    </row>
    <row r="15" spans="1:39" ht="18.75" customHeight="1" x14ac:dyDescent="0.25">
      <c r="A15" s="15" t="str">
        <f t="shared" si="24"/>
        <v>/</v>
      </c>
      <c r="B15" s="134">
        <v>12</v>
      </c>
      <c r="C15" s="187"/>
      <c r="D15" s="187"/>
      <c r="E15" s="184"/>
      <c r="F15" s="184"/>
      <c r="G15" s="164" t="str">
        <f t="shared" si="25"/>
        <v xml:space="preserve"> </v>
      </c>
      <c r="H15" s="160"/>
      <c r="I15" s="165" t="str">
        <f>IF(H15="Y",IFERROR(VLOOKUP(CONCATENATE(C15,"/",D15),'Time Youth'!A$4:F$165,5,FALSE),IFERROR(VLOOKUP(CONCATENATE(C15,"/",D15),'Time Select'!A$4:F$165,5,FALSE),"Can't find in Youth/Select")),"")</f>
        <v/>
      </c>
      <c r="J15" s="165" t="str">
        <f>IF(H15="Y",IFERROR(VLOOKUP(CONCATENATE(C15,"/",D15),'Time Youth'!A$4:F$165,6,FALSE),IFERROR(VLOOKUP(CONCATENATE(C15,"/",D15),'Time Select'!A$4:F$165,6,FALSE),"Can't find in Youth/Select")),"")</f>
        <v/>
      </c>
      <c r="K15" s="164" t="str">
        <f t="shared" si="0"/>
        <v>n/a</v>
      </c>
      <c r="L15" s="171">
        <f t="shared" si="1"/>
        <v>0</v>
      </c>
      <c r="M15" s="171">
        <f t="shared" si="2"/>
        <v>0</v>
      </c>
      <c r="N15" s="171">
        <f t="shared" si="3"/>
        <v>0</v>
      </c>
      <c r="O15" s="164">
        <f t="shared" si="4"/>
        <v>0</v>
      </c>
      <c r="P15" s="172" t="str">
        <f t="shared" si="5"/>
        <v xml:space="preserve"> </v>
      </c>
      <c r="Q15" s="174" t="s">
        <v>52</v>
      </c>
      <c r="R15" s="175"/>
      <c r="S15" s="15">
        <f t="shared" si="6"/>
        <v>0</v>
      </c>
      <c r="T15" s="15" t="str">
        <f t="shared" si="7"/>
        <v>n/a</v>
      </c>
      <c r="U15" s="170" t="b">
        <f t="shared" si="8"/>
        <v>0</v>
      </c>
      <c r="V15" s="15" t="str">
        <f t="shared" si="26"/>
        <v xml:space="preserve"> </v>
      </c>
      <c r="W15" s="15" t="str">
        <f t="shared" si="27"/>
        <v xml:space="preserve"> </v>
      </c>
      <c r="X15" s="170" t="str">
        <f t="shared" si="28"/>
        <v xml:space="preserve"> </v>
      </c>
      <c r="Y15" s="15" t="str">
        <f t="shared" si="9"/>
        <v>n/a</v>
      </c>
      <c r="Z15" s="170" t="b">
        <f t="shared" si="10"/>
        <v>0</v>
      </c>
      <c r="AA15" s="15" t="str">
        <f t="shared" si="29"/>
        <v xml:space="preserve"> </v>
      </c>
      <c r="AB15" s="15" t="str">
        <f t="shared" si="12"/>
        <v xml:space="preserve"> </v>
      </c>
      <c r="AC15" s="170" t="str">
        <f t="shared" si="13"/>
        <v xml:space="preserve"> </v>
      </c>
      <c r="AD15" s="15" t="str">
        <f t="shared" si="14"/>
        <v>n/a</v>
      </c>
      <c r="AE15" s="170" t="b">
        <f t="shared" si="15"/>
        <v>0</v>
      </c>
      <c r="AF15" s="15" t="str">
        <f t="shared" si="30"/>
        <v xml:space="preserve"> </v>
      </c>
      <c r="AG15" s="15" t="str">
        <f t="shared" si="17"/>
        <v xml:space="preserve"> </v>
      </c>
      <c r="AH15" s="170" t="str">
        <f t="shared" si="18"/>
        <v xml:space="preserve"> </v>
      </c>
      <c r="AI15" s="15" t="str">
        <f t="shared" si="19"/>
        <v>n/a</v>
      </c>
      <c r="AJ15" s="170" t="b">
        <f t="shared" si="20"/>
        <v>0</v>
      </c>
      <c r="AK15" s="15" t="str">
        <f t="shared" si="31"/>
        <v xml:space="preserve"> </v>
      </c>
      <c r="AL15" s="15" t="str">
        <f t="shared" si="22"/>
        <v xml:space="preserve"> </v>
      </c>
      <c r="AM15" s="170" t="str">
        <f t="shared" si="23"/>
        <v xml:space="preserve"> </v>
      </c>
    </row>
    <row r="16" spans="1:39" ht="18.75" customHeight="1" x14ac:dyDescent="0.25">
      <c r="A16" s="15" t="str">
        <f t="shared" si="24"/>
        <v>/</v>
      </c>
      <c r="B16" s="134">
        <v>13</v>
      </c>
      <c r="C16" s="187"/>
      <c r="D16" s="187"/>
      <c r="E16" s="184"/>
      <c r="F16" s="184"/>
      <c r="G16" s="164" t="str">
        <f t="shared" si="25"/>
        <v xml:space="preserve"> </v>
      </c>
      <c r="H16" s="160"/>
      <c r="I16" s="165" t="str">
        <f>IF(H16="Y",IFERROR(VLOOKUP(CONCATENATE(C16,"/",D16),'Time Youth'!A$4:F$165,5,FALSE),IFERROR(VLOOKUP(CONCATENATE(C16,"/",D16),'Time Select'!A$4:F$165,5,FALSE),"Can't find in Youth/Select")),"")</f>
        <v/>
      </c>
      <c r="J16" s="165" t="str">
        <f>IF(H16="Y",IFERROR(VLOOKUP(CONCATENATE(C16,"/",D16),'Time Youth'!A$4:F$165,6,FALSE),IFERROR(VLOOKUP(CONCATENATE(C16,"/",D16),'Time Select'!A$4:F$165,6,FALSE),"Can't find in Youth/Select")),"")</f>
        <v/>
      </c>
      <c r="K16" s="164" t="str">
        <f t="shared" si="0"/>
        <v>n/a</v>
      </c>
      <c r="L16" s="171">
        <f t="shared" si="1"/>
        <v>0</v>
      </c>
      <c r="M16" s="171">
        <f t="shared" si="2"/>
        <v>0</v>
      </c>
      <c r="N16" s="171">
        <f t="shared" si="3"/>
        <v>0</v>
      </c>
      <c r="O16" s="164">
        <f t="shared" si="4"/>
        <v>0</v>
      </c>
      <c r="P16" s="172" t="str">
        <f t="shared" si="5"/>
        <v xml:space="preserve"> </v>
      </c>
      <c r="Q16" s="175" t="s">
        <v>4</v>
      </c>
      <c r="R16" s="176">
        <f>COUNTIF(L4:L165,"&gt;0")</f>
        <v>0</v>
      </c>
      <c r="S16" s="15">
        <f t="shared" si="6"/>
        <v>0</v>
      </c>
      <c r="T16" s="15" t="str">
        <f t="shared" si="7"/>
        <v>n/a</v>
      </c>
      <c r="U16" s="170" t="b">
        <f t="shared" si="8"/>
        <v>0</v>
      </c>
      <c r="V16" s="15" t="str">
        <f t="shared" si="26"/>
        <v xml:space="preserve"> </v>
      </c>
      <c r="W16" s="15" t="str">
        <f t="shared" si="27"/>
        <v xml:space="preserve"> </v>
      </c>
      <c r="X16" s="170" t="str">
        <f t="shared" si="28"/>
        <v xml:space="preserve"> </v>
      </c>
      <c r="Y16" s="15" t="str">
        <f t="shared" si="9"/>
        <v>n/a</v>
      </c>
      <c r="Z16" s="170" t="b">
        <f t="shared" si="10"/>
        <v>0</v>
      </c>
      <c r="AA16" s="15" t="str">
        <f t="shared" si="29"/>
        <v xml:space="preserve"> </v>
      </c>
      <c r="AB16" s="15" t="str">
        <f t="shared" si="12"/>
        <v xml:space="preserve"> </v>
      </c>
      <c r="AC16" s="170" t="str">
        <f t="shared" si="13"/>
        <v xml:space="preserve"> </v>
      </c>
      <c r="AD16" s="15" t="str">
        <f t="shared" si="14"/>
        <v>n/a</v>
      </c>
      <c r="AE16" s="170" t="b">
        <f t="shared" si="15"/>
        <v>0</v>
      </c>
      <c r="AF16" s="15" t="str">
        <f t="shared" si="30"/>
        <v xml:space="preserve"> </v>
      </c>
      <c r="AG16" s="15" t="str">
        <f t="shared" si="17"/>
        <v xml:space="preserve"> </v>
      </c>
      <c r="AH16" s="170" t="str">
        <f t="shared" si="18"/>
        <v xml:space="preserve"> </v>
      </c>
      <c r="AI16" s="15" t="str">
        <f t="shared" si="19"/>
        <v>n/a</v>
      </c>
      <c r="AJ16" s="170" t="b">
        <f t="shared" si="20"/>
        <v>0</v>
      </c>
      <c r="AK16" s="15" t="str">
        <f t="shared" si="31"/>
        <v xml:space="preserve"> </v>
      </c>
      <c r="AL16" s="15" t="str">
        <f t="shared" si="22"/>
        <v xml:space="preserve"> </v>
      </c>
      <c r="AM16" s="170" t="str">
        <f t="shared" si="23"/>
        <v xml:space="preserve"> </v>
      </c>
    </row>
    <row r="17" spans="1:39" ht="18.75" customHeight="1" x14ac:dyDescent="0.25">
      <c r="A17" s="15" t="str">
        <f t="shared" si="24"/>
        <v>/</v>
      </c>
      <c r="B17" s="134">
        <v>14</v>
      </c>
      <c r="C17" s="187"/>
      <c r="D17" s="187"/>
      <c r="E17" s="184"/>
      <c r="F17" s="184"/>
      <c r="G17" s="164" t="str">
        <f t="shared" si="25"/>
        <v xml:space="preserve"> </v>
      </c>
      <c r="H17" s="160"/>
      <c r="I17" s="165" t="str">
        <f>IF(H17="Y",IFERROR(VLOOKUP(CONCATENATE(C17,"/",D17),'Time Youth'!A$4:F$165,5,FALSE),IFERROR(VLOOKUP(CONCATENATE(C17,"/",D17),'Time Select'!A$4:F$165,5,FALSE),"Can't find in Youth/Select")),"")</f>
        <v/>
      </c>
      <c r="J17" s="165" t="str">
        <f>IF(H17="Y",IFERROR(VLOOKUP(CONCATENATE(C17,"/",D17),'Time Youth'!A$4:F$165,6,FALSE),IFERROR(VLOOKUP(CONCATENATE(C17,"/",D17),'Time Select'!A$4:F$165,6,FALSE),"Can't find in Youth/Select")),"")</f>
        <v/>
      </c>
      <c r="K17" s="164" t="str">
        <f t="shared" si="0"/>
        <v>n/a</v>
      </c>
      <c r="L17" s="171">
        <f t="shared" si="1"/>
        <v>0</v>
      </c>
      <c r="M17" s="171">
        <f t="shared" si="2"/>
        <v>0</v>
      </c>
      <c r="N17" s="171">
        <f t="shared" si="3"/>
        <v>0</v>
      </c>
      <c r="O17" s="164">
        <f t="shared" si="4"/>
        <v>0</v>
      </c>
      <c r="P17" s="172" t="str">
        <f t="shared" si="5"/>
        <v xml:space="preserve"> </v>
      </c>
      <c r="Q17" s="175" t="s">
        <v>10</v>
      </c>
      <c r="R17" s="176">
        <f>COUNTIF(M4:M165,"&gt;0")</f>
        <v>0</v>
      </c>
      <c r="S17" s="15">
        <f t="shared" si="6"/>
        <v>0</v>
      </c>
      <c r="T17" s="15" t="str">
        <f t="shared" si="7"/>
        <v>n/a</v>
      </c>
      <c r="U17" s="170" t="b">
        <f t="shared" si="8"/>
        <v>0</v>
      </c>
      <c r="V17" s="15" t="str">
        <f t="shared" si="26"/>
        <v xml:space="preserve"> </v>
      </c>
      <c r="W17" s="15" t="str">
        <f t="shared" si="27"/>
        <v xml:space="preserve"> </v>
      </c>
      <c r="X17" s="170" t="str">
        <f t="shared" si="28"/>
        <v xml:space="preserve"> </v>
      </c>
      <c r="Y17" s="15" t="str">
        <f t="shared" si="9"/>
        <v>n/a</v>
      </c>
      <c r="Z17" s="170" t="b">
        <f t="shared" si="10"/>
        <v>0</v>
      </c>
      <c r="AA17" s="15" t="str">
        <f t="shared" si="29"/>
        <v xml:space="preserve"> </v>
      </c>
      <c r="AB17" s="15" t="str">
        <f t="shared" si="12"/>
        <v xml:space="preserve"> </v>
      </c>
      <c r="AC17" s="170" t="str">
        <f t="shared" si="13"/>
        <v xml:space="preserve"> </v>
      </c>
      <c r="AD17" s="15" t="str">
        <f t="shared" si="14"/>
        <v>n/a</v>
      </c>
      <c r="AE17" s="170" t="b">
        <f t="shared" si="15"/>
        <v>0</v>
      </c>
      <c r="AF17" s="15" t="str">
        <f t="shared" si="30"/>
        <v xml:space="preserve"> </v>
      </c>
      <c r="AG17" s="15" t="str">
        <f t="shared" si="17"/>
        <v xml:space="preserve"> </v>
      </c>
      <c r="AH17" s="170" t="str">
        <f t="shared" si="18"/>
        <v xml:space="preserve"> </v>
      </c>
      <c r="AI17" s="15" t="str">
        <f t="shared" si="19"/>
        <v>n/a</v>
      </c>
      <c r="AJ17" s="170" t="b">
        <f t="shared" si="20"/>
        <v>0</v>
      </c>
      <c r="AK17" s="15" t="str">
        <f t="shared" si="31"/>
        <v xml:space="preserve"> </v>
      </c>
      <c r="AL17" s="15" t="str">
        <f t="shared" si="22"/>
        <v xml:space="preserve"> </v>
      </c>
      <c r="AM17" s="170" t="str">
        <f t="shared" si="23"/>
        <v xml:space="preserve"> </v>
      </c>
    </row>
    <row r="18" spans="1:39" ht="18.75" customHeight="1" x14ac:dyDescent="0.25">
      <c r="A18" s="15" t="str">
        <f t="shared" si="24"/>
        <v>/</v>
      </c>
      <c r="B18" s="134">
        <v>15</v>
      </c>
      <c r="C18" s="187"/>
      <c r="D18" s="187"/>
      <c r="E18" s="184"/>
      <c r="F18" s="184"/>
      <c r="G18" s="164" t="str">
        <f t="shared" si="25"/>
        <v xml:space="preserve"> </v>
      </c>
      <c r="H18" s="160"/>
      <c r="I18" s="165" t="str">
        <f>IF(H18="Y",IFERROR(VLOOKUP(CONCATENATE(C18,"/",D18),'Time Youth'!A$4:F$165,5,FALSE),IFERROR(VLOOKUP(CONCATENATE(C18,"/",D18),'Time Select'!A$4:F$165,5,FALSE),"Can't find in Youth/Select")),"")</f>
        <v/>
      </c>
      <c r="J18" s="165" t="str">
        <f>IF(H18="Y",IFERROR(VLOOKUP(CONCATENATE(C18,"/",D18),'Time Youth'!A$4:F$165,6,FALSE),IFERROR(VLOOKUP(CONCATENATE(C18,"/",D18),'Time Select'!A$4:F$165,6,FALSE),"Can't find in Youth/Select")),"")</f>
        <v/>
      </c>
      <c r="K18" s="164" t="str">
        <f t="shared" si="0"/>
        <v>n/a</v>
      </c>
      <c r="L18" s="171">
        <f t="shared" si="1"/>
        <v>0</v>
      </c>
      <c r="M18" s="171">
        <f t="shared" si="2"/>
        <v>0</v>
      </c>
      <c r="N18" s="171">
        <f t="shared" si="3"/>
        <v>0</v>
      </c>
      <c r="O18" s="164">
        <f t="shared" si="4"/>
        <v>0</v>
      </c>
      <c r="P18" s="172" t="str">
        <f t="shared" si="5"/>
        <v xml:space="preserve"> </v>
      </c>
      <c r="Q18" s="175" t="s">
        <v>6</v>
      </c>
      <c r="R18" s="176">
        <f>COUNTIF(N4:N165,"&gt;0")</f>
        <v>0</v>
      </c>
      <c r="S18" s="15">
        <f t="shared" si="6"/>
        <v>0</v>
      </c>
      <c r="T18" s="15" t="str">
        <f t="shared" si="7"/>
        <v>n/a</v>
      </c>
      <c r="U18" s="170" t="b">
        <f t="shared" si="8"/>
        <v>0</v>
      </c>
      <c r="V18" s="15" t="str">
        <f t="shared" si="26"/>
        <v xml:space="preserve"> </v>
      </c>
      <c r="W18" s="15" t="str">
        <f t="shared" si="27"/>
        <v xml:space="preserve"> </v>
      </c>
      <c r="X18" s="170" t="str">
        <f t="shared" si="28"/>
        <v xml:space="preserve"> </v>
      </c>
      <c r="Y18" s="15" t="str">
        <f t="shared" si="9"/>
        <v>n/a</v>
      </c>
      <c r="Z18" s="170" t="b">
        <f t="shared" si="10"/>
        <v>0</v>
      </c>
      <c r="AA18" s="15" t="str">
        <f t="shared" si="29"/>
        <v xml:space="preserve"> </v>
      </c>
      <c r="AB18" s="15" t="str">
        <f t="shared" si="12"/>
        <v xml:space="preserve"> </v>
      </c>
      <c r="AC18" s="170" t="str">
        <f t="shared" si="13"/>
        <v xml:space="preserve"> </v>
      </c>
      <c r="AD18" s="15" t="str">
        <f t="shared" si="14"/>
        <v>n/a</v>
      </c>
      <c r="AE18" s="170" t="b">
        <f t="shared" si="15"/>
        <v>0</v>
      </c>
      <c r="AF18" s="15" t="str">
        <f t="shared" si="30"/>
        <v xml:space="preserve"> </v>
      </c>
      <c r="AG18" s="15" t="str">
        <f t="shared" si="17"/>
        <v xml:space="preserve"> </v>
      </c>
      <c r="AH18" s="170" t="str">
        <f t="shared" si="18"/>
        <v xml:space="preserve"> </v>
      </c>
      <c r="AI18" s="15" t="str">
        <f t="shared" si="19"/>
        <v>n/a</v>
      </c>
      <c r="AJ18" s="170" t="b">
        <f t="shared" si="20"/>
        <v>0</v>
      </c>
      <c r="AK18" s="15" t="str">
        <f t="shared" si="31"/>
        <v xml:space="preserve"> </v>
      </c>
      <c r="AL18" s="15" t="str">
        <f t="shared" si="22"/>
        <v xml:space="preserve"> </v>
      </c>
      <c r="AM18" s="170" t="str">
        <f t="shared" si="23"/>
        <v xml:space="preserve"> </v>
      </c>
    </row>
    <row r="19" spans="1:39" ht="18.75" customHeight="1" x14ac:dyDescent="0.25">
      <c r="A19" s="15" t="str">
        <f t="shared" si="24"/>
        <v>/</v>
      </c>
      <c r="B19" s="134">
        <v>16</v>
      </c>
      <c r="C19" s="187"/>
      <c r="D19" s="187"/>
      <c r="E19" s="184"/>
      <c r="F19" s="184"/>
      <c r="G19" s="164" t="str">
        <f t="shared" si="25"/>
        <v xml:space="preserve"> </v>
      </c>
      <c r="H19" s="160"/>
      <c r="I19" s="165" t="str">
        <f>IF(H19="Y",IFERROR(VLOOKUP(CONCATENATE(C19,"/",D19),'Time Youth'!A$4:F$165,5,FALSE),IFERROR(VLOOKUP(CONCATENATE(C19,"/",D19),'Time Select'!A$4:F$165,5,FALSE),"Can't find in Youth/Select")),"")</f>
        <v/>
      </c>
      <c r="J19" s="165" t="str">
        <f>IF(H19="Y",IFERROR(VLOOKUP(CONCATENATE(C19,"/",D19),'Time Youth'!A$4:F$165,6,FALSE),IFERROR(VLOOKUP(CONCATENATE(C19,"/",D19),'Time Select'!A$4:F$165,6,FALSE),"Can't find in Youth/Select")),"")</f>
        <v/>
      </c>
      <c r="K19" s="164" t="str">
        <f t="shared" si="0"/>
        <v>n/a</v>
      </c>
      <c r="L19" s="171">
        <f t="shared" si="1"/>
        <v>0</v>
      </c>
      <c r="M19" s="171">
        <f t="shared" si="2"/>
        <v>0</v>
      </c>
      <c r="N19" s="171">
        <f t="shared" si="3"/>
        <v>0</v>
      </c>
      <c r="O19" s="164">
        <f t="shared" si="4"/>
        <v>0</v>
      </c>
      <c r="P19" s="172" t="str">
        <f t="shared" si="5"/>
        <v xml:space="preserve"> </v>
      </c>
      <c r="Q19" s="175" t="s">
        <v>7</v>
      </c>
      <c r="R19" s="176">
        <f>COUNTIF(O4:O165,"&gt;0")</f>
        <v>0</v>
      </c>
      <c r="S19" s="15">
        <f t="shared" si="6"/>
        <v>0</v>
      </c>
      <c r="T19" s="15" t="str">
        <f t="shared" si="7"/>
        <v>n/a</v>
      </c>
      <c r="U19" s="170" t="b">
        <f t="shared" si="8"/>
        <v>0</v>
      </c>
      <c r="V19" s="15" t="str">
        <f t="shared" si="26"/>
        <v xml:space="preserve"> </v>
      </c>
      <c r="W19" s="15" t="str">
        <f t="shared" si="27"/>
        <v xml:space="preserve"> </v>
      </c>
      <c r="X19" s="170" t="str">
        <f t="shared" si="28"/>
        <v xml:space="preserve"> </v>
      </c>
      <c r="Y19" s="15" t="str">
        <f t="shared" si="9"/>
        <v>n/a</v>
      </c>
      <c r="Z19" s="170" t="b">
        <f t="shared" si="10"/>
        <v>0</v>
      </c>
      <c r="AA19" s="15" t="str">
        <f t="shared" si="29"/>
        <v xml:space="preserve"> </v>
      </c>
      <c r="AB19" s="15" t="str">
        <f t="shared" si="12"/>
        <v xml:space="preserve"> </v>
      </c>
      <c r="AC19" s="170" t="str">
        <f t="shared" si="13"/>
        <v xml:space="preserve"> </v>
      </c>
      <c r="AD19" s="15" t="str">
        <f t="shared" si="14"/>
        <v>n/a</v>
      </c>
      <c r="AE19" s="170" t="b">
        <f t="shared" si="15"/>
        <v>0</v>
      </c>
      <c r="AF19" s="15" t="str">
        <f t="shared" si="30"/>
        <v xml:space="preserve"> </v>
      </c>
      <c r="AG19" s="15" t="str">
        <f t="shared" si="17"/>
        <v xml:space="preserve"> </v>
      </c>
      <c r="AH19" s="170" t="str">
        <f t="shared" si="18"/>
        <v xml:space="preserve"> </v>
      </c>
      <c r="AI19" s="15" t="str">
        <f t="shared" si="19"/>
        <v>n/a</v>
      </c>
      <c r="AJ19" s="170" t="b">
        <f t="shared" si="20"/>
        <v>0</v>
      </c>
      <c r="AK19" s="15" t="str">
        <f t="shared" si="31"/>
        <v xml:space="preserve"> </v>
      </c>
      <c r="AL19" s="15" t="str">
        <f t="shared" si="22"/>
        <v xml:space="preserve"> </v>
      </c>
      <c r="AM19" s="170" t="str">
        <f t="shared" si="23"/>
        <v xml:space="preserve"> </v>
      </c>
    </row>
    <row r="20" spans="1:39" ht="18.75" customHeight="1" x14ac:dyDescent="0.25">
      <c r="A20" s="15" t="str">
        <f t="shared" si="24"/>
        <v>/</v>
      </c>
      <c r="B20" s="134">
        <v>17</v>
      </c>
      <c r="C20" s="187"/>
      <c r="D20" s="187"/>
      <c r="E20" s="184"/>
      <c r="F20" s="184"/>
      <c r="G20" s="164" t="str">
        <f t="shared" si="25"/>
        <v xml:space="preserve"> </v>
      </c>
      <c r="H20" s="160"/>
      <c r="I20" s="165" t="str">
        <f>IF(H20="Y",IFERROR(VLOOKUP(CONCATENATE(C20,"/",D20),'Time Youth'!A$4:F$165,5,FALSE),IFERROR(VLOOKUP(CONCATENATE(C20,"/",D20),'Time Select'!A$4:F$165,5,FALSE),"Can't find in Youth/Select")),"")</f>
        <v/>
      </c>
      <c r="J20" s="165" t="str">
        <f>IF(H20="Y",IFERROR(VLOOKUP(CONCATENATE(C20,"/",D20),'Time Youth'!A$4:F$165,6,FALSE),IFERROR(VLOOKUP(CONCATENATE(C20,"/",D20),'Time Select'!A$4:F$165,6,FALSE),"Can't find in Youth/Select")),"")</f>
        <v/>
      </c>
      <c r="K20" s="164" t="str">
        <f t="shared" si="0"/>
        <v>n/a</v>
      </c>
      <c r="L20" s="171">
        <f t="shared" si="1"/>
        <v>0</v>
      </c>
      <c r="M20" s="171">
        <f t="shared" si="2"/>
        <v>0</v>
      </c>
      <c r="N20" s="171">
        <f t="shared" si="3"/>
        <v>0</v>
      </c>
      <c r="O20" s="164">
        <f t="shared" si="4"/>
        <v>0</v>
      </c>
      <c r="P20" s="172" t="str">
        <f t="shared" si="5"/>
        <v xml:space="preserve"> </v>
      </c>
      <c r="S20" s="15">
        <f t="shared" si="6"/>
        <v>0</v>
      </c>
      <c r="T20" s="15" t="str">
        <f t="shared" si="7"/>
        <v>n/a</v>
      </c>
      <c r="U20" s="170" t="b">
        <f t="shared" si="8"/>
        <v>0</v>
      </c>
      <c r="V20" s="15" t="str">
        <f t="shared" si="26"/>
        <v xml:space="preserve"> </v>
      </c>
      <c r="W20" s="15" t="str">
        <f t="shared" si="27"/>
        <v xml:space="preserve"> </v>
      </c>
      <c r="X20" s="170" t="str">
        <f t="shared" si="28"/>
        <v xml:space="preserve"> </v>
      </c>
      <c r="Y20" s="15" t="str">
        <f t="shared" si="9"/>
        <v>n/a</v>
      </c>
      <c r="Z20" s="170" t="b">
        <f t="shared" si="10"/>
        <v>0</v>
      </c>
      <c r="AA20" s="15" t="str">
        <f t="shared" si="29"/>
        <v xml:space="preserve"> </v>
      </c>
      <c r="AB20" s="15" t="str">
        <f t="shared" si="12"/>
        <v xml:space="preserve"> </v>
      </c>
      <c r="AC20" s="170" t="str">
        <f t="shared" si="13"/>
        <v xml:space="preserve"> </v>
      </c>
      <c r="AD20" s="15" t="str">
        <f t="shared" si="14"/>
        <v>n/a</v>
      </c>
      <c r="AE20" s="170" t="b">
        <f t="shared" si="15"/>
        <v>0</v>
      </c>
      <c r="AF20" s="15" t="str">
        <f t="shared" si="30"/>
        <v xml:space="preserve"> </v>
      </c>
      <c r="AG20" s="15" t="str">
        <f t="shared" si="17"/>
        <v xml:space="preserve"> </v>
      </c>
      <c r="AH20" s="170" t="str">
        <f t="shared" si="18"/>
        <v xml:space="preserve"> </v>
      </c>
      <c r="AI20" s="15" t="str">
        <f t="shared" si="19"/>
        <v>n/a</v>
      </c>
      <c r="AJ20" s="170" t="b">
        <f t="shared" si="20"/>
        <v>0</v>
      </c>
      <c r="AK20" s="15" t="str">
        <f t="shared" si="31"/>
        <v xml:space="preserve"> </v>
      </c>
      <c r="AL20" s="15" t="str">
        <f t="shared" si="22"/>
        <v xml:space="preserve"> </v>
      </c>
      <c r="AM20" s="170" t="str">
        <f t="shared" si="23"/>
        <v xml:space="preserve"> </v>
      </c>
    </row>
    <row r="21" spans="1:39" ht="18.75" customHeight="1" x14ac:dyDescent="0.25">
      <c r="A21" s="15" t="str">
        <f t="shared" si="24"/>
        <v>/</v>
      </c>
      <c r="B21" s="134">
        <v>18</v>
      </c>
      <c r="C21" s="187"/>
      <c r="D21" s="187"/>
      <c r="E21" s="184"/>
      <c r="F21" s="184"/>
      <c r="G21" s="164" t="str">
        <f t="shared" si="25"/>
        <v xml:space="preserve"> </v>
      </c>
      <c r="H21" s="160"/>
      <c r="I21" s="165" t="str">
        <f>IF(H21="Y",IFERROR(VLOOKUP(CONCATENATE(C21,"/",D21),'Time Youth'!A$4:F$165,5,FALSE),IFERROR(VLOOKUP(CONCATENATE(C21,"/",D21),'Time Select'!A$4:F$165,5,FALSE),"Can't find in Youth/Select")),"")</f>
        <v/>
      </c>
      <c r="J21" s="165" t="str">
        <f>IF(H21="Y",IFERROR(VLOOKUP(CONCATENATE(C21,"/",D21),'Time Youth'!A$4:F$165,6,FALSE),IFERROR(VLOOKUP(CONCATENATE(C21,"/",D21),'Time Select'!A$4:F$165,6,FALSE),"Can't find in Youth/Select")),"")</f>
        <v/>
      </c>
      <c r="K21" s="164" t="str">
        <f t="shared" si="0"/>
        <v>n/a</v>
      </c>
      <c r="L21" s="171">
        <f t="shared" si="1"/>
        <v>0</v>
      </c>
      <c r="M21" s="171">
        <f t="shared" si="2"/>
        <v>0</v>
      </c>
      <c r="N21" s="171">
        <f t="shared" si="3"/>
        <v>0</v>
      </c>
      <c r="O21" s="164">
        <f t="shared" si="4"/>
        <v>0</v>
      </c>
      <c r="P21" s="172" t="str">
        <f t="shared" si="5"/>
        <v xml:space="preserve"> </v>
      </c>
      <c r="Q21" s="15" t="s">
        <v>60</v>
      </c>
      <c r="S21" s="15">
        <f t="shared" si="6"/>
        <v>0</v>
      </c>
      <c r="T21" s="15" t="str">
        <f t="shared" si="7"/>
        <v>n/a</v>
      </c>
      <c r="U21" s="170" t="b">
        <f t="shared" si="8"/>
        <v>0</v>
      </c>
      <c r="V21" s="15" t="str">
        <f t="shared" si="26"/>
        <v xml:space="preserve"> </v>
      </c>
      <c r="W21" s="15" t="str">
        <f t="shared" si="27"/>
        <v xml:space="preserve"> </v>
      </c>
      <c r="X21" s="170" t="str">
        <f t="shared" si="28"/>
        <v xml:space="preserve"> </v>
      </c>
      <c r="Y21" s="15" t="str">
        <f t="shared" si="9"/>
        <v>n/a</v>
      </c>
      <c r="Z21" s="170" t="b">
        <f t="shared" si="10"/>
        <v>0</v>
      </c>
      <c r="AA21" s="15" t="str">
        <f t="shared" si="29"/>
        <v xml:space="preserve"> </v>
      </c>
      <c r="AB21" s="15" t="str">
        <f t="shared" si="12"/>
        <v xml:space="preserve"> </v>
      </c>
      <c r="AC21" s="170" t="str">
        <f t="shared" si="13"/>
        <v xml:space="preserve"> </v>
      </c>
      <c r="AD21" s="15" t="str">
        <f t="shared" si="14"/>
        <v>n/a</v>
      </c>
      <c r="AE21" s="170" t="b">
        <f t="shared" si="15"/>
        <v>0</v>
      </c>
      <c r="AF21" s="15" t="str">
        <f t="shared" si="30"/>
        <v xml:space="preserve"> </v>
      </c>
      <c r="AG21" s="15" t="str">
        <f t="shared" si="17"/>
        <v xml:space="preserve"> </v>
      </c>
      <c r="AH21" s="170" t="str">
        <f t="shared" si="18"/>
        <v xml:space="preserve"> </v>
      </c>
      <c r="AI21" s="15" t="str">
        <f t="shared" si="19"/>
        <v>n/a</v>
      </c>
      <c r="AJ21" s="170" t="b">
        <f t="shared" si="20"/>
        <v>0</v>
      </c>
      <c r="AK21" s="15" t="str">
        <f t="shared" si="31"/>
        <v xml:space="preserve"> </v>
      </c>
      <c r="AL21" s="15" t="str">
        <f t="shared" si="22"/>
        <v xml:space="preserve"> </v>
      </c>
      <c r="AM21" s="170" t="str">
        <f t="shared" si="23"/>
        <v xml:space="preserve"> </v>
      </c>
    </row>
    <row r="22" spans="1:39" ht="18.75" customHeight="1" x14ac:dyDescent="0.25">
      <c r="A22" s="15" t="str">
        <f t="shared" si="24"/>
        <v>/</v>
      </c>
      <c r="B22" s="134">
        <v>19</v>
      </c>
      <c r="C22" s="187"/>
      <c r="D22" s="187"/>
      <c r="E22" s="184"/>
      <c r="F22" s="184"/>
      <c r="G22" s="164" t="str">
        <f t="shared" si="25"/>
        <v xml:space="preserve"> </v>
      </c>
      <c r="H22" s="160"/>
      <c r="I22" s="165" t="str">
        <f>IF(H22="Y",IFERROR(VLOOKUP(CONCATENATE(C22,"/",D22),'Time Youth'!A$4:F$165,5,FALSE),IFERROR(VLOOKUP(CONCATENATE(C22,"/",D22),'Time Select'!A$4:F$165,5,FALSE),"Can't find in Youth/Select")),"")</f>
        <v/>
      </c>
      <c r="J22" s="165" t="str">
        <f>IF(H22="Y",IFERROR(VLOOKUP(CONCATENATE(C22,"/",D22),'Time Youth'!A$4:F$165,6,FALSE),IFERROR(VLOOKUP(CONCATENATE(C22,"/",D22),'Time Select'!A$4:F$165,6,FALSE),"Can't find in Youth/Select")),"")</f>
        <v/>
      </c>
      <c r="K22" s="164" t="str">
        <f t="shared" si="0"/>
        <v>n/a</v>
      </c>
      <c r="L22" s="171">
        <f t="shared" si="1"/>
        <v>0</v>
      </c>
      <c r="M22" s="171">
        <f t="shared" si="2"/>
        <v>0</v>
      </c>
      <c r="N22" s="171">
        <f t="shared" si="3"/>
        <v>0</v>
      </c>
      <c r="O22" s="164">
        <f t="shared" si="4"/>
        <v>0</v>
      </c>
      <c r="P22" s="172" t="str">
        <f t="shared" si="5"/>
        <v xml:space="preserve"> </v>
      </c>
      <c r="Q22" s="15">
        <f>COUNTIF(Z4:Z165,FALSE)</f>
        <v>162</v>
      </c>
      <c r="R22" s="15">
        <f>-Q22+162</f>
        <v>0</v>
      </c>
      <c r="S22" s="15">
        <f t="shared" si="6"/>
        <v>0</v>
      </c>
      <c r="T22" s="15" t="str">
        <f t="shared" si="7"/>
        <v>n/a</v>
      </c>
      <c r="U22" s="170" t="b">
        <f t="shared" si="8"/>
        <v>0</v>
      </c>
      <c r="V22" s="15" t="str">
        <f t="shared" si="26"/>
        <v xml:space="preserve"> </v>
      </c>
      <c r="W22" s="15" t="str">
        <f t="shared" si="27"/>
        <v xml:space="preserve"> </v>
      </c>
      <c r="X22" s="170" t="str">
        <f t="shared" si="28"/>
        <v xml:space="preserve"> </v>
      </c>
      <c r="Y22" s="15" t="str">
        <f t="shared" si="9"/>
        <v>n/a</v>
      </c>
      <c r="Z22" s="170" t="b">
        <f t="shared" si="10"/>
        <v>0</v>
      </c>
      <c r="AA22" s="15" t="str">
        <f t="shared" si="29"/>
        <v xml:space="preserve"> </v>
      </c>
      <c r="AB22" s="15" t="str">
        <f t="shared" si="12"/>
        <v xml:space="preserve"> </v>
      </c>
      <c r="AC22" s="170" t="str">
        <f t="shared" si="13"/>
        <v xml:space="preserve"> </v>
      </c>
      <c r="AD22" s="15" t="str">
        <f t="shared" si="14"/>
        <v>n/a</v>
      </c>
      <c r="AE22" s="170" t="b">
        <f t="shared" si="15"/>
        <v>0</v>
      </c>
      <c r="AF22" s="15" t="str">
        <f t="shared" si="30"/>
        <v xml:space="preserve"> </v>
      </c>
      <c r="AG22" s="15" t="str">
        <f t="shared" si="17"/>
        <v xml:space="preserve"> </v>
      </c>
      <c r="AH22" s="170" t="str">
        <f t="shared" si="18"/>
        <v xml:space="preserve"> </v>
      </c>
      <c r="AI22" s="15" t="str">
        <f t="shared" si="19"/>
        <v>n/a</v>
      </c>
      <c r="AJ22" s="170" t="b">
        <f t="shared" si="20"/>
        <v>0</v>
      </c>
      <c r="AK22" s="15" t="str">
        <f t="shared" si="31"/>
        <v xml:space="preserve"> </v>
      </c>
      <c r="AL22" s="15" t="str">
        <f t="shared" si="22"/>
        <v xml:space="preserve"> </v>
      </c>
      <c r="AM22" s="170" t="str">
        <f t="shared" si="23"/>
        <v xml:space="preserve"> </v>
      </c>
    </row>
    <row r="23" spans="1:39" ht="18.75" customHeight="1" x14ac:dyDescent="0.25">
      <c r="A23" s="15" t="str">
        <f t="shared" si="24"/>
        <v>/</v>
      </c>
      <c r="B23" s="134">
        <v>20</v>
      </c>
      <c r="C23" s="187"/>
      <c r="D23" s="187"/>
      <c r="E23" s="184"/>
      <c r="F23" s="184"/>
      <c r="G23" s="164" t="str">
        <f t="shared" si="25"/>
        <v xml:space="preserve"> </v>
      </c>
      <c r="H23" s="160"/>
      <c r="I23" s="165" t="str">
        <f>IF(H23="Y",IFERROR(VLOOKUP(CONCATENATE(C23,"/",D23),'Time Youth'!A$4:F$165,5,FALSE),IFERROR(VLOOKUP(CONCATENATE(C23,"/",D23),'Time Select'!A$4:F$165,5,FALSE),"Can't find in Youth/Select")),"")</f>
        <v/>
      </c>
      <c r="J23" s="165" t="str">
        <f>IF(H23="Y",IFERROR(VLOOKUP(CONCATENATE(C23,"/",D23),'Time Youth'!A$4:F$165,6,FALSE),IFERROR(VLOOKUP(CONCATENATE(C23,"/",D23),'Time Select'!A$4:F$165,6,FALSE),"Can't find in Youth/Select")),"")</f>
        <v/>
      </c>
      <c r="K23" s="164" t="str">
        <f t="shared" si="0"/>
        <v>n/a</v>
      </c>
      <c r="L23" s="171">
        <f t="shared" si="1"/>
        <v>0</v>
      </c>
      <c r="M23" s="171">
        <f t="shared" si="2"/>
        <v>0</v>
      </c>
      <c r="N23" s="171">
        <f t="shared" si="3"/>
        <v>0</v>
      </c>
      <c r="O23" s="164">
        <f t="shared" si="4"/>
        <v>0</v>
      </c>
      <c r="P23" s="172" t="str">
        <f t="shared" si="5"/>
        <v xml:space="preserve"> </v>
      </c>
      <c r="Q23" s="15" t="s">
        <v>62</v>
      </c>
      <c r="S23" s="15">
        <f t="shared" si="6"/>
        <v>0</v>
      </c>
      <c r="T23" s="15" t="str">
        <f t="shared" si="7"/>
        <v>n/a</v>
      </c>
      <c r="U23" s="170" t="b">
        <f t="shared" si="8"/>
        <v>0</v>
      </c>
      <c r="V23" s="15" t="str">
        <f t="shared" si="26"/>
        <v xml:space="preserve"> </v>
      </c>
      <c r="W23" s="15" t="str">
        <f t="shared" si="27"/>
        <v xml:space="preserve"> </v>
      </c>
      <c r="X23" s="170" t="str">
        <f t="shared" si="28"/>
        <v xml:space="preserve"> </v>
      </c>
      <c r="Y23" s="15" t="str">
        <f t="shared" si="9"/>
        <v>n/a</v>
      </c>
      <c r="Z23" s="170" t="b">
        <f t="shared" si="10"/>
        <v>0</v>
      </c>
      <c r="AA23" s="15" t="str">
        <f t="shared" si="29"/>
        <v xml:space="preserve"> </v>
      </c>
      <c r="AB23" s="15" t="str">
        <f t="shared" si="12"/>
        <v xml:space="preserve"> </v>
      </c>
      <c r="AC23" s="170" t="str">
        <f t="shared" si="13"/>
        <v xml:space="preserve"> </v>
      </c>
      <c r="AD23" s="15" t="str">
        <f t="shared" si="14"/>
        <v>n/a</v>
      </c>
      <c r="AE23" s="170" t="b">
        <f t="shared" si="15"/>
        <v>0</v>
      </c>
      <c r="AF23" s="15" t="str">
        <f t="shared" si="30"/>
        <v xml:space="preserve"> </v>
      </c>
      <c r="AG23" s="15" t="str">
        <f t="shared" si="17"/>
        <v xml:space="preserve"> </v>
      </c>
      <c r="AH23" s="170" t="str">
        <f t="shared" si="18"/>
        <v xml:space="preserve"> </v>
      </c>
      <c r="AI23" s="15" t="str">
        <f t="shared" si="19"/>
        <v>n/a</v>
      </c>
      <c r="AJ23" s="170" t="b">
        <f t="shared" si="20"/>
        <v>0</v>
      </c>
      <c r="AK23" s="15" t="str">
        <f t="shared" si="31"/>
        <v xml:space="preserve"> </v>
      </c>
      <c r="AL23" s="15" t="str">
        <f t="shared" si="22"/>
        <v xml:space="preserve"> </v>
      </c>
      <c r="AM23" s="170" t="str">
        <f t="shared" si="23"/>
        <v xml:space="preserve"> </v>
      </c>
    </row>
    <row r="24" spans="1:39" ht="18.75" customHeight="1" x14ac:dyDescent="0.25">
      <c r="A24" s="15" t="str">
        <f t="shared" si="24"/>
        <v>/</v>
      </c>
      <c r="B24" s="134">
        <v>21</v>
      </c>
      <c r="C24" s="187"/>
      <c r="D24" s="187"/>
      <c r="E24" s="184"/>
      <c r="F24" s="184"/>
      <c r="G24" s="164" t="str">
        <f t="shared" si="25"/>
        <v xml:space="preserve"> </v>
      </c>
      <c r="H24" s="160"/>
      <c r="I24" s="165" t="str">
        <f>IF(H24="Y",IFERROR(VLOOKUP(CONCATENATE(C24,"/",D24),'Time Youth'!A$4:F$165,5,FALSE),IFERROR(VLOOKUP(CONCATENATE(C24,"/",D24),'Time Select'!A$4:F$165,5,FALSE),"Can't find in Youth/Select")),"")</f>
        <v/>
      </c>
      <c r="J24" s="165" t="str">
        <f>IF(H24="Y",IFERROR(VLOOKUP(CONCATENATE(C24,"/",D24),'Time Youth'!A$4:F$165,6,FALSE),IFERROR(VLOOKUP(CONCATENATE(C24,"/",D24),'Time Select'!A$4:F$165,6,FALSE),"Can't find in Youth/Select")),"")</f>
        <v/>
      </c>
      <c r="K24" s="164" t="str">
        <f t="shared" si="0"/>
        <v>n/a</v>
      </c>
      <c r="L24" s="171">
        <f t="shared" si="1"/>
        <v>0</v>
      </c>
      <c r="M24" s="171">
        <f t="shared" si="2"/>
        <v>0</v>
      </c>
      <c r="N24" s="171">
        <f t="shared" si="3"/>
        <v>0</v>
      </c>
      <c r="O24" s="164">
        <f t="shared" si="4"/>
        <v>0</v>
      </c>
      <c r="P24" s="172" t="str">
        <f t="shared" si="5"/>
        <v xml:space="preserve"> </v>
      </c>
      <c r="Q24" s="15">
        <f>COUNTIF(AE4:AE165,FALSE)</f>
        <v>162</v>
      </c>
      <c r="R24" s="15">
        <f>-Q24+162</f>
        <v>0</v>
      </c>
      <c r="S24" s="15">
        <f t="shared" si="6"/>
        <v>0</v>
      </c>
      <c r="T24" s="15" t="str">
        <f t="shared" si="7"/>
        <v>n/a</v>
      </c>
      <c r="U24" s="170" t="b">
        <f t="shared" si="8"/>
        <v>0</v>
      </c>
      <c r="V24" s="15" t="str">
        <f t="shared" si="26"/>
        <v xml:space="preserve"> </v>
      </c>
      <c r="W24" s="15" t="str">
        <f t="shared" si="27"/>
        <v xml:space="preserve"> </v>
      </c>
      <c r="X24" s="170" t="str">
        <f t="shared" si="28"/>
        <v xml:space="preserve"> </v>
      </c>
      <c r="Y24" s="15" t="str">
        <f t="shared" si="9"/>
        <v>n/a</v>
      </c>
      <c r="Z24" s="170" t="b">
        <f t="shared" si="10"/>
        <v>0</v>
      </c>
      <c r="AA24" s="15" t="str">
        <f t="shared" si="29"/>
        <v xml:space="preserve"> </v>
      </c>
      <c r="AB24" s="15" t="str">
        <f t="shared" si="12"/>
        <v xml:space="preserve"> </v>
      </c>
      <c r="AC24" s="170" t="str">
        <f t="shared" si="13"/>
        <v xml:space="preserve"> </v>
      </c>
      <c r="AD24" s="15" t="str">
        <f t="shared" si="14"/>
        <v>n/a</v>
      </c>
      <c r="AE24" s="170" t="b">
        <f t="shared" si="15"/>
        <v>0</v>
      </c>
      <c r="AF24" s="15" t="str">
        <f t="shared" si="30"/>
        <v xml:space="preserve"> </v>
      </c>
      <c r="AG24" s="15" t="str">
        <f t="shared" si="17"/>
        <v xml:space="preserve"> </v>
      </c>
      <c r="AH24" s="170" t="str">
        <f t="shared" si="18"/>
        <v xml:space="preserve"> </v>
      </c>
      <c r="AI24" s="15" t="str">
        <f t="shared" si="19"/>
        <v>n/a</v>
      </c>
      <c r="AJ24" s="170" t="b">
        <f t="shared" si="20"/>
        <v>0</v>
      </c>
      <c r="AK24" s="15" t="str">
        <f t="shared" si="31"/>
        <v xml:space="preserve"> </v>
      </c>
      <c r="AL24" s="15" t="str">
        <f t="shared" si="22"/>
        <v xml:space="preserve"> </v>
      </c>
      <c r="AM24" s="170" t="str">
        <f t="shared" si="23"/>
        <v xml:space="preserve"> </v>
      </c>
    </row>
    <row r="25" spans="1:39" ht="18.75" customHeight="1" x14ac:dyDescent="0.25">
      <c r="A25" s="15" t="str">
        <f t="shared" si="24"/>
        <v>/</v>
      </c>
      <c r="B25" s="134">
        <v>22</v>
      </c>
      <c r="C25" s="187"/>
      <c r="D25" s="187"/>
      <c r="E25" s="184"/>
      <c r="F25" s="184"/>
      <c r="G25" s="164" t="str">
        <f t="shared" si="25"/>
        <v xml:space="preserve"> </v>
      </c>
      <c r="H25" s="160"/>
      <c r="I25" s="165" t="str">
        <f>IF(H25="Y",IFERROR(VLOOKUP(CONCATENATE(C25,"/",D25),'Time Youth'!A$4:F$165,5,FALSE),IFERROR(VLOOKUP(CONCATENATE(C25,"/",D25),'Time Select'!A$4:F$165,5,FALSE),"Can't find in Youth/Select")),"")</f>
        <v/>
      </c>
      <c r="J25" s="165" t="str">
        <f>IF(H25="Y",IFERROR(VLOOKUP(CONCATENATE(C25,"/",D25),'Time Youth'!A$4:F$165,6,FALSE),IFERROR(VLOOKUP(CONCATENATE(C25,"/",D25),'Time Select'!A$4:F$165,6,FALSE),"Can't find in Youth/Select")),"")</f>
        <v/>
      </c>
      <c r="K25" s="164" t="str">
        <f t="shared" si="0"/>
        <v>n/a</v>
      </c>
      <c r="L25" s="171">
        <f t="shared" si="1"/>
        <v>0</v>
      </c>
      <c r="M25" s="171">
        <f t="shared" si="2"/>
        <v>0</v>
      </c>
      <c r="N25" s="171">
        <f t="shared" si="3"/>
        <v>0</v>
      </c>
      <c r="O25" s="164">
        <f t="shared" si="4"/>
        <v>0</v>
      </c>
      <c r="P25" s="172" t="str">
        <f t="shared" si="5"/>
        <v xml:space="preserve"> </v>
      </c>
      <c r="Q25" s="15" t="s">
        <v>63</v>
      </c>
      <c r="S25" s="15">
        <f t="shared" si="6"/>
        <v>0</v>
      </c>
      <c r="T25" s="15" t="str">
        <f t="shared" si="7"/>
        <v>n/a</v>
      </c>
      <c r="U25" s="170" t="b">
        <f t="shared" si="8"/>
        <v>0</v>
      </c>
      <c r="V25" s="15" t="str">
        <f t="shared" si="26"/>
        <v xml:space="preserve"> </v>
      </c>
      <c r="W25" s="15" t="str">
        <f t="shared" si="27"/>
        <v xml:space="preserve"> </v>
      </c>
      <c r="X25" s="170" t="str">
        <f t="shared" si="28"/>
        <v xml:space="preserve"> </v>
      </c>
      <c r="Y25" s="15" t="str">
        <f t="shared" si="9"/>
        <v>n/a</v>
      </c>
      <c r="Z25" s="170" t="b">
        <f t="shared" si="10"/>
        <v>0</v>
      </c>
      <c r="AA25" s="15" t="str">
        <f t="shared" si="29"/>
        <v xml:space="preserve"> </v>
      </c>
      <c r="AB25" s="15" t="str">
        <f t="shared" si="12"/>
        <v xml:space="preserve"> </v>
      </c>
      <c r="AC25" s="170" t="str">
        <f t="shared" si="13"/>
        <v xml:space="preserve"> </v>
      </c>
      <c r="AD25" s="15" t="str">
        <f t="shared" si="14"/>
        <v>n/a</v>
      </c>
      <c r="AE25" s="170" t="b">
        <f t="shared" si="15"/>
        <v>0</v>
      </c>
      <c r="AF25" s="15" t="str">
        <f t="shared" si="30"/>
        <v xml:space="preserve"> </v>
      </c>
      <c r="AG25" s="15" t="str">
        <f t="shared" si="17"/>
        <v xml:space="preserve"> </v>
      </c>
      <c r="AH25" s="170" t="str">
        <f t="shared" si="18"/>
        <v xml:space="preserve"> </v>
      </c>
      <c r="AI25" s="15" t="str">
        <f t="shared" si="19"/>
        <v>n/a</v>
      </c>
      <c r="AJ25" s="170" t="b">
        <f t="shared" si="20"/>
        <v>0</v>
      </c>
      <c r="AK25" s="15" t="str">
        <f t="shared" si="31"/>
        <v xml:space="preserve"> </v>
      </c>
      <c r="AL25" s="15" t="str">
        <f t="shared" si="22"/>
        <v xml:space="preserve"> </v>
      </c>
      <c r="AM25" s="170" t="str">
        <f t="shared" si="23"/>
        <v xml:space="preserve"> </v>
      </c>
    </row>
    <row r="26" spans="1:39" ht="18.75" customHeight="1" x14ac:dyDescent="0.25">
      <c r="A26" s="15" t="str">
        <f>CONCATENATE(C26,"/",D26)</f>
        <v>/</v>
      </c>
      <c r="B26" s="134">
        <v>23</v>
      </c>
      <c r="C26" s="187"/>
      <c r="D26" s="187"/>
      <c r="E26" s="184"/>
      <c r="F26" s="184"/>
      <c r="G26" s="164" t="str">
        <f t="shared" si="25"/>
        <v xml:space="preserve"> </v>
      </c>
      <c r="H26" s="160"/>
      <c r="I26" s="165" t="str">
        <f>IF(H26="Y",IFERROR(VLOOKUP(CONCATENATE(C26,"/",D26),'Time Youth'!A$4:F$165,5,FALSE),IFERROR(VLOOKUP(CONCATENATE(C26,"/",D26),'Time Select'!A$4:F$165,5,FALSE),"Can't find in Youth/Select")),"")</f>
        <v/>
      </c>
      <c r="J26" s="165" t="str">
        <f>IF(H26="Y",IFERROR(VLOOKUP(CONCATENATE(C26,"/",D26),'Time Youth'!A$4:F$165,6,FALSE),IFERROR(VLOOKUP(CONCATENATE(C26,"/",D26),'Time Select'!A$4:F$165,6,FALSE),"Can't find in Youth/Select")),"")</f>
        <v/>
      </c>
      <c r="K26" s="164" t="str">
        <f t="shared" si="0"/>
        <v>n/a</v>
      </c>
      <c r="L26" s="171">
        <f t="shared" si="1"/>
        <v>0</v>
      </c>
      <c r="M26" s="171">
        <f t="shared" si="2"/>
        <v>0</v>
      </c>
      <c r="N26" s="171">
        <f t="shared" si="3"/>
        <v>0</v>
      </c>
      <c r="O26" s="164">
        <f t="shared" si="4"/>
        <v>0</v>
      </c>
      <c r="P26" s="172" t="str">
        <f t="shared" si="5"/>
        <v xml:space="preserve"> </v>
      </c>
      <c r="Q26" s="15">
        <f>COUNTIF(AJ4:AJ165,FALSE)</f>
        <v>162</v>
      </c>
      <c r="R26" s="15">
        <f>-Q26+162</f>
        <v>0</v>
      </c>
      <c r="S26" s="15">
        <f t="shared" si="6"/>
        <v>0</v>
      </c>
      <c r="T26" s="15" t="str">
        <f t="shared" si="7"/>
        <v>n/a</v>
      </c>
      <c r="U26" s="170" t="b">
        <f t="shared" si="8"/>
        <v>0</v>
      </c>
      <c r="V26" s="15" t="str">
        <f>IF(T26="n/a"," ",C26)</f>
        <v xml:space="preserve"> </v>
      </c>
      <c r="W26" s="15" t="str">
        <f>IF(T26="n/a"," ",D26)</f>
        <v xml:space="preserve"> </v>
      </c>
      <c r="X26" s="170" t="str">
        <f t="shared" si="28"/>
        <v xml:space="preserve"> </v>
      </c>
      <c r="Y26" s="15" t="str">
        <f t="shared" si="9"/>
        <v>n/a</v>
      </c>
      <c r="Z26" s="170" t="b">
        <f t="shared" si="10"/>
        <v>0</v>
      </c>
      <c r="AA26" s="15" t="str">
        <f>IF(Y26="n/a"," ",$C26)</f>
        <v xml:space="preserve"> </v>
      </c>
      <c r="AB26" s="15" t="str">
        <f>IF(Y26="n/a"," ",$D26)</f>
        <v xml:space="preserve"> </v>
      </c>
      <c r="AC26" s="170" t="str">
        <f t="shared" si="13"/>
        <v xml:space="preserve"> </v>
      </c>
      <c r="AD26" s="15" t="str">
        <f t="shared" si="14"/>
        <v>n/a</v>
      </c>
      <c r="AE26" s="170" t="b">
        <f t="shared" si="15"/>
        <v>0</v>
      </c>
      <c r="AF26" s="15" t="str">
        <f>IF(AD26="n/a"," ",$C26)</f>
        <v xml:space="preserve"> </v>
      </c>
      <c r="AG26" s="15" t="str">
        <f>IF(AD26="n/a"," ",$D26)</f>
        <v xml:space="preserve"> </v>
      </c>
      <c r="AH26" s="170" t="str">
        <f t="shared" si="18"/>
        <v xml:space="preserve"> </v>
      </c>
      <c r="AI26" s="15" t="str">
        <f t="shared" si="19"/>
        <v>n/a</v>
      </c>
      <c r="AJ26" s="170" t="b">
        <f t="shared" si="20"/>
        <v>0</v>
      </c>
      <c r="AK26" s="15" t="str">
        <f>IF(AI26="n/a"," ",$C26)</f>
        <v xml:space="preserve"> </v>
      </c>
      <c r="AL26" s="15" t="str">
        <f>IF(AI26="n/a"," ",$D26)</f>
        <v xml:space="preserve"> </v>
      </c>
      <c r="AM26" s="170" t="str">
        <f t="shared" si="23"/>
        <v xml:space="preserve"> </v>
      </c>
    </row>
    <row r="27" spans="1:39" ht="18.75" customHeight="1" x14ac:dyDescent="0.25">
      <c r="A27" s="15" t="str">
        <f t="shared" si="24"/>
        <v>/</v>
      </c>
      <c r="B27" s="134">
        <v>24</v>
      </c>
      <c r="C27" s="187"/>
      <c r="D27" s="187"/>
      <c r="E27" s="185"/>
      <c r="F27" s="185"/>
      <c r="G27" s="164" t="str">
        <f t="shared" si="25"/>
        <v xml:space="preserve"> </v>
      </c>
      <c r="H27" s="160"/>
      <c r="I27" s="165" t="str">
        <f>IF(H27="Y",IFERROR(VLOOKUP(CONCATENATE(C27,"/",D27),'Time Youth'!A$4:F$165,5,FALSE),IFERROR(VLOOKUP(CONCATENATE(C27,"/",D27),'Time Select'!A$4:F$165,5,FALSE),"Can't find in Youth/Select")),"")</f>
        <v/>
      </c>
      <c r="J27" s="165" t="str">
        <f>IF(H27="Y",IFERROR(VLOOKUP(CONCATENATE(C27,"/",D27),'Time Youth'!A$4:F$165,6,FALSE),IFERROR(VLOOKUP(CONCATENATE(C27,"/",D27),'Time Select'!A$4:F$165,6,FALSE),"Can't find in Youth/Select")),"")</f>
        <v/>
      </c>
      <c r="K27" s="164" t="str">
        <f t="shared" si="0"/>
        <v>n/a</v>
      </c>
      <c r="L27" s="171">
        <f t="shared" si="1"/>
        <v>0</v>
      </c>
      <c r="M27" s="171">
        <f t="shared" si="2"/>
        <v>0</v>
      </c>
      <c r="N27" s="171">
        <f t="shared" si="3"/>
        <v>0</v>
      </c>
      <c r="O27" s="164">
        <f t="shared" si="4"/>
        <v>0</v>
      </c>
      <c r="P27" s="172" t="str">
        <f t="shared" si="5"/>
        <v xml:space="preserve"> </v>
      </c>
      <c r="S27" s="15">
        <f t="shared" si="6"/>
        <v>0</v>
      </c>
      <c r="T27" s="15" t="str">
        <f t="shared" si="7"/>
        <v>n/a</v>
      </c>
      <c r="U27" s="170" t="b">
        <f t="shared" si="8"/>
        <v>0</v>
      </c>
      <c r="V27" s="15" t="str">
        <f t="shared" si="26"/>
        <v xml:space="preserve"> </v>
      </c>
      <c r="W27" s="15" t="str">
        <f t="shared" si="27"/>
        <v xml:space="preserve"> </v>
      </c>
      <c r="X27" s="170" t="str">
        <f t="shared" si="28"/>
        <v xml:space="preserve"> </v>
      </c>
      <c r="Y27" s="15" t="str">
        <f t="shared" si="9"/>
        <v>n/a</v>
      </c>
      <c r="Z27" s="170" t="b">
        <f t="shared" si="10"/>
        <v>0</v>
      </c>
      <c r="AA27" s="15" t="str">
        <f t="shared" ref="AA27:AA42" si="32">IF(Y27="n/a"," ",$C27)</f>
        <v xml:space="preserve"> </v>
      </c>
      <c r="AB27" s="15" t="str">
        <f t="shared" si="12"/>
        <v xml:space="preserve"> </v>
      </c>
      <c r="AC27" s="170" t="str">
        <f t="shared" si="13"/>
        <v xml:space="preserve"> </v>
      </c>
      <c r="AD27" s="15" t="str">
        <f t="shared" si="14"/>
        <v>n/a</v>
      </c>
      <c r="AE27" s="170" t="b">
        <f t="shared" si="15"/>
        <v>0</v>
      </c>
      <c r="AF27" s="15" t="str">
        <f t="shared" ref="AF27:AF42" si="33">IF(AD27="n/a"," ",$C27)</f>
        <v xml:space="preserve"> </v>
      </c>
      <c r="AG27" s="15" t="str">
        <f t="shared" si="17"/>
        <v xml:space="preserve"> </v>
      </c>
      <c r="AH27" s="170" t="str">
        <f t="shared" si="18"/>
        <v xml:space="preserve"> </v>
      </c>
      <c r="AI27" s="15" t="str">
        <f t="shared" si="19"/>
        <v>n/a</v>
      </c>
      <c r="AJ27" s="170" t="b">
        <f t="shared" si="20"/>
        <v>0</v>
      </c>
      <c r="AK27" s="15" t="str">
        <f t="shared" ref="AK27:AK42" si="34">IF(AI27="n/a"," ",$C27)</f>
        <v xml:space="preserve"> </v>
      </c>
      <c r="AL27" s="15" t="str">
        <f t="shared" si="22"/>
        <v xml:space="preserve"> </v>
      </c>
      <c r="AM27" s="170" t="str">
        <f t="shared" si="23"/>
        <v xml:space="preserve"> </v>
      </c>
    </row>
    <row r="28" spans="1:39" ht="18.75" customHeight="1" x14ac:dyDescent="0.25">
      <c r="A28" s="15" t="str">
        <f t="shared" si="24"/>
        <v>/</v>
      </c>
      <c r="B28" s="134">
        <v>25</v>
      </c>
      <c r="C28" s="187"/>
      <c r="D28" s="187"/>
      <c r="E28" s="184"/>
      <c r="F28" s="184"/>
      <c r="G28" s="164" t="str">
        <f t="shared" si="25"/>
        <v xml:space="preserve"> </v>
      </c>
      <c r="H28" s="160"/>
      <c r="I28" s="165" t="str">
        <f>IF(H28="Y",IFERROR(VLOOKUP(CONCATENATE(C28,"/",D28),'Time Youth'!A$4:F$165,5,FALSE),IFERROR(VLOOKUP(CONCATENATE(C28,"/",D28),'Time Select'!A$4:F$165,5,FALSE),"Can't find in Youth/Select")),"")</f>
        <v/>
      </c>
      <c r="J28" s="165" t="str">
        <f>IF(H28="Y",IFERROR(VLOOKUP(CONCATENATE(C28,"/",D28),'Time Youth'!A$4:F$165,6,FALSE),IFERROR(VLOOKUP(CONCATENATE(C28,"/",D28),'Time Select'!A$4:F$165,6,FALSE),"Can't find in Youth/Select")),"")</f>
        <v/>
      </c>
      <c r="K28" s="164" t="str">
        <f t="shared" si="0"/>
        <v>n/a</v>
      </c>
      <c r="L28" s="171">
        <f t="shared" si="1"/>
        <v>0</v>
      </c>
      <c r="M28" s="171">
        <f t="shared" si="2"/>
        <v>0</v>
      </c>
      <c r="N28" s="171">
        <f t="shared" si="3"/>
        <v>0</v>
      </c>
      <c r="O28" s="164">
        <f t="shared" si="4"/>
        <v>0</v>
      </c>
      <c r="P28" s="172" t="str">
        <f t="shared" si="5"/>
        <v xml:space="preserve"> </v>
      </c>
      <c r="S28" s="15">
        <f t="shared" si="6"/>
        <v>0</v>
      </c>
      <c r="T28" s="15" t="str">
        <f t="shared" si="7"/>
        <v>n/a</v>
      </c>
      <c r="U28" s="170" t="b">
        <f t="shared" si="8"/>
        <v>0</v>
      </c>
      <c r="V28" s="15" t="str">
        <f t="shared" si="26"/>
        <v xml:space="preserve"> </v>
      </c>
      <c r="W28" s="15" t="str">
        <f t="shared" si="27"/>
        <v xml:space="preserve"> </v>
      </c>
      <c r="X28" s="170" t="str">
        <f t="shared" si="28"/>
        <v xml:space="preserve"> </v>
      </c>
      <c r="Y28" s="15" t="str">
        <f t="shared" si="9"/>
        <v>n/a</v>
      </c>
      <c r="Z28" s="170" t="b">
        <f t="shared" si="10"/>
        <v>0</v>
      </c>
      <c r="AA28" s="15" t="str">
        <f t="shared" si="32"/>
        <v xml:space="preserve"> </v>
      </c>
      <c r="AB28" s="15" t="str">
        <f t="shared" si="12"/>
        <v xml:space="preserve"> </v>
      </c>
      <c r="AC28" s="170" t="str">
        <f t="shared" si="13"/>
        <v xml:space="preserve"> </v>
      </c>
      <c r="AD28" s="15" t="str">
        <f t="shared" si="14"/>
        <v>n/a</v>
      </c>
      <c r="AE28" s="170" t="b">
        <f t="shared" si="15"/>
        <v>0</v>
      </c>
      <c r="AF28" s="15" t="str">
        <f t="shared" si="33"/>
        <v xml:space="preserve"> </v>
      </c>
      <c r="AG28" s="15" t="str">
        <f t="shared" si="17"/>
        <v xml:space="preserve"> </v>
      </c>
      <c r="AH28" s="170" t="str">
        <f t="shared" si="18"/>
        <v xml:space="preserve"> </v>
      </c>
      <c r="AI28" s="15" t="str">
        <f t="shared" si="19"/>
        <v>n/a</v>
      </c>
      <c r="AJ28" s="170" t="b">
        <f t="shared" si="20"/>
        <v>0</v>
      </c>
      <c r="AK28" s="15" t="str">
        <f t="shared" si="34"/>
        <v xml:space="preserve"> </v>
      </c>
      <c r="AL28" s="15" t="str">
        <f t="shared" si="22"/>
        <v xml:space="preserve"> </v>
      </c>
      <c r="AM28" s="170" t="str">
        <f t="shared" si="23"/>
        <v xml:space="preserve"> </v>
      </c>
    </row>
    <row r="29" spans="1:39" ht="18.75" customHeight="1" x14ac:dyDescent="0.25">
      <c r="A29" s="15" t="str">
        <f t="shared" si="24"/>
        <v>/</v>
      </c>
      <c r="B29" s="134">
        <v>26</v>
      </c>
      <c r="C29" s="187"/>
      <c r="D29" s="187"/>
      <c r="E29" s="184"/>
      <c r="F29" s="184"/>
      <c r="G29" s="164" t="str">
        <f t="shared" si="25"/>
        <v xml:space="preserve"> </v>
      </c>
      <c r="H29" s="160"/>
      <c r="I29" s="165" t="str">
        <f>IF(H29="Y",IFERROR(VLOOKUP(CONCATENATE(C29,"/",D29),'Time Youth'!A$4:F$165,5,FALSE),IFERROR(VLOOKUP(CONCATENATE(C29,"/",D29),'Time Select'!A$4:F$165,5,FALSE),"Can't find in Youth/Select")),"")</f>
        <v/>
      </c>
      <c r="J29" s="165" t="str">
        <f>IF(H29="Y",IFERROR(VLOOKUP(CONCATENATE(C29,"/",D29),'Time Youth'!A$4:F$165,6,FALSE),IFERROR(VLOOKUP(CONCATENATE(C29,"/",D29),'Time Select'!A$4:F$165,6,FALSE),"Can't find in Youth/Select")),"")</f>
        <v/>
      </c>
      <c r="K29" s="164" t="str">
        <f t="shared" si="0"/>
        <v>n/a</v>
      </c>
      <c r="L29" s="171">
        <f t="shared" si="1"/>
        <v>0</v>
      </c>
      <c r="M29" s="171">
        <f t="shared" si="2"/>
        <v>0</v>
      </c>
      <c r="N29" s="171">
        <f t="shared" si="3"/>
        <v>0</v>
      </c>
      <c r="O29" s="164">
        <f t="shared" si="4"/>
        <v>0</v>
      </c>
      <c r="P29" s="172" t="str">
        <f t="shared" si="5"/>
        <v xml:space="preserve"> </v>
      </c>
      <c r="S29" s="15">
        <f t="shared" si="6"/>
        <v>0</v>
      </c>
      <c r="T29" s="15" t="str">
        <f t="shared" si="7"/>
        <v>n/a</v>
      </c>
      <c r="U29" s="170" t="b">
        <f t="shared" si="8"/>
        <v>0</v>
      </c>
      <c r="V29" s="15" t="str">
        <f t="shared" si="26"/>
        <v xml:space="preserve"> </v>
      </c>
      <c r="W29" s="15" t="str">
        <f t="shared" si="27"/>
        <v xml:space="preserve"> </v>
      </c>
      <c r="X29" s="170" t="str">
        <f t="shared" si="28"/>
        <v xml:space="preserve"> </v>
      </c>
      <c r="Y29" s="15" t="str">
        <f t="shared" si="9"/>
        <v>n/a</v>
      </c>
      <c r="Z29" s="170" t="b">
        <f t="shared" si="10"/>
        <v>0</v>
      </c>
      <c r="AA29" s="15" t="str">
        <f t="shared" si="32"/>
        <v xml:space="preserve"> </v>
      </c>
      <c r="AB29" s="15" t="str">
        <f t="shared" si="12"/>
        <v xml:space="preserve"> </v>
      </c>
      <c r="AC29" s="170" t="str">
        <f t="shared" si="13"/>
        <v xml:space="preserve"> </v>
      </c>
      <c r="AD29" s="15" t="str">
        <f t="shared" si="14"/>
        <v>n/a</v>
      </c>
      <c r="AE29" s="170" t="b">
        <f t="shared" si="15"/>
        <v>0</v>
      </c>
      <c r="AF29" s="15" t="str">
        <f t="shared" si="33"/>
        <v xml:space="preserve"> </v>
      </c>
      <c r="AG29" s="15" t="str">
        <f t="shared" si="17"/>
        <v xml:space="preserve"> </v>
      </c>
      <c r="AH29" s="170" t="str">
        <f t="shared" si="18"/>
        <v xml:space="preserve"> </v>
      </c>
      <c r="AI29" s="15" t="str">
        <f t="shared" si="19"/>
        <v>n/a</v>
      </c>
      <c r="AJ29" s="170" t="b">
        <f t="shared" si="20"/>
        <v>0</v>
      </c>
      <c r="AK29" s="15" t="str">
        <f t="shared" si="34"/>
        <v xml:space="preserve"> </v>
      </c>
      <c r="AL29" s="15" t="str">
        <f t="shared" si="22"/>
        <v xml:space="preserve"> </v>
      </c>
      <c r="AM29" s="170" t="str">
        <f t="shared" si="23"/>
        <v xml:space="preserve"> </v>
      </c>
    </row>
    <row r="30" spans="1:39" ht="18.75" customHeight="1" x14ac:dyDescent="0.25">
      <c r="A30" s="15" t="str">
        <f t="shared" si="24"/>
        <v>/</v>
      </c>
      <c r="B30" s="134">
        <v>27</v>
      </c>
      <c r="C30" s="187"/>
      <c r="D30" s="187"/>
      <c r="E30" s="184"/>
      <c r="F30" s="184"/>
      <c r="G30" s="164" t="str">
        <f t="shared" si="25"/>
        <v xml:space="preserve"> </v>
      </c>
      <c r="H30" s="160"/>
      <c r="I30" s="165" t="str">
        <f>IF(H30="Y",IFERROR(VLOOKUP(CONCATENATE(C30,"/",D30),'Time Youth'!A$4:F$165,5,FALSE),IFERROR(VLOOKUP(CONCATENATE(C30,"/",D30),'Time Select'!A$4:F$165,5,FALSE),"Can't find in Youth/Select")),"")</f>
        <v/>
      </c>
      <c r="J30" s="165" t="str">
        <f>IF(H30="Y",IFERROR(VLOOKUP(CONCATENATE(C30,"/",D30),'Time Youth'!A$4:F$165,6,FALSE),IFERROR(VLOOKUP(CONCATENATE(C30,"/",D30),'Time Select'!A$4:F$165,6,FALSE),"Can't find in Youth/Select")),"")</f>
        <v/>
      </c>
      <c r="K30" s="164" t="str">
        <f t="shared" si="0"/>
        <v>n/a</v>
      </c>
      <c r="L30" s="171">
        <f t="shared" si="1"/>
        <v>0</v>
      </c>
      <c r="M30" s="171">
        <f t="shared" si="2"/>
        <v>0</v>
      </c>
      <c r="N30" s="171">
        <f t="shared" si="3"/>
        <v>0</v>
      </c>
      <c r="O30" s="164">
        <f t="shared" si="4"/>
        <v>0</v>
      </c>
      <c r="P30" s="172" t="str">
        <f t="shared" si="5"/>
        <v xml:space="preserve"> </v>
      </c>
      <c r="S30" s="15">
        <f t="shared" si="6"/>
        <v>0</v>
      </c>
      <c r="T30" s="15" t="str">
        <f t="shared" si="7"/>
        <v>n/a</v>
      </c>
      <c r="U30" s="170" t="b">
        <f t="shared" si="8"/>
        <v>0</v>
      </c>
      <c r="V30" s="15" t="str">
        <f t="shared" si="26"/>
        <v xml:space="preserve"> </v>
      </c>
      <c r="W30" s="15" t="str">
        <f t="shared" si="27"/>
        <v xml:space="preserve"> </v>
      </c>
      <c r="X30" s="170" t="str">
        <f t="shared" si="28"/>
        <v xml:space="preserve"> </v>
      </c>
      <c r="Y30" s="15" t="str">
        <f t="shared" si="9"/>
        <v>n/a</v>
      </c>
      <c r="Z30" s="170" t="b">
        <f t="shared" si="10"/>
        <v>0</v>
      </c>
      <c r="AA30" s="15" t="str">
        <f t="shared" si="32"/>
        <v xml:space="preserve"> </v>
      </c>
      <c r="AB30" s="15" t="str">
        <f t="shared" si="12"/>
        <v xml:space="preserve"> </v>
      </c>
      <c r="AC30" s="170" t="str">
        <f t="shared" si="13"/>
        <v xml:space="preserve"> </v>
      </c>
      <c r="AD30" s="15" t="str">
        <f t="shared" si="14"/>
        <v>n/a</v>
      </c>
      <c r="AE30" s="170" t="b">
        <f t="shared" si="15"/>
        <v>0</v>
      </c>
      <c r="AF30" s="15" t="str">
        <f t="shared" si="33"/>
        <v xml:space="preserve"> </v>
      </c>
      <c r="AG30" s="15" t="str">
        <f t="shared" si="17"/>
        <v xml:space="preserve"> </v>
      </c>
      <c r="AH30" s="170" t="str">
        <f t="shared" si="18"/>
        <v xml:space="preserve"> </v>
      </c>
      <c r="AI30" s="15" t="str">
        <f t="shared" si="19"/>
        <v>n/a</v>
      </c>
      <c r="AJ30" s="170" t="b">
        <f t="shared" si="20"/>
        <v>0</v>
      </c>
      <c r="AK30" s="15" t="str">
        <f t="shared" si="34"/>
        <v xml:space="preserve"> </v>
      </c>
      <c r="AL30" s="15" t="str">
        <f t="shared" si="22"/>
        <v xml:space="preserve"> </v>
      </c>
      <c r="AM30" s="170" t="str">
        <f t="shared" si="23"/>
        <v xml:space="preserve"> </v>
      </c>
    </row>
    <row r="31" spans="1:39" ht="18.75" customHeight="1" x14ac:dyDescent="0.25">
      <c r="A31" s="15" t="str">
        <f>CONCATENATE(C31,"/",D31)</f>
        <v>/</v>
      </c>
      <c r="B31" s="134">
        <v>28</v>
      </c>
      <c r="C31" s="187"/>
      <c r="D31" s="187"/>
      <c r="E31" s="184"/>
      <c r="F31" s="184"/>
      <c r="G31" s="164" t="str">
        <f t="shared" si="25"/>
        <v xml:space="preserve"> </v>
      </c>
      <c r="H31" s="160"/>
      <c r="I31" s="165" t="str">
        <f>IF(H31="Y",IFERROR(VLOOKUP(CONCATENATE(C31,"/",D31),'Time Youth'!A$4:F$165,5,FALSE),IFERROR(VLOOKUP(CONCATENATE(C31,"/",D31),'Time Select'!A$4:F$165,5,FALSE),"Can't find in Youth/Select")),"")</f>
        <v/>
      </c>
      <c r="J31" s="165" t="str">
        <f>IF(H31="Y",IFERROR(VLOOKUP(CONCATENATE(C31,"/",D31),'Time Youth'!A$4:F$165,6,FALSE),IFERROR(VLOOKUP(CONCATENATE(C31,"/",D31),'Time Select'!A$4:F$165,6,FALSE),"Can't find in Youth/Select")),"")</f>
        <v/>
      </c>
      <c r="K31" s="164" t="str">
        <f t="shared" si="0"/>
        <v>n/a</v>
      </c>
      <c r="L31" s="171">
        <f t="shared" si="1"/>
        <v>0</v>
      </c>
      <c r="M31" s="171">
        <f t="shared" si="2"/>
        <v>0</v>
      </c>
      <c r="N31" s="171">
        <f t="shared" si="3"/>
        <v>0</v>
      </c>
      <c r="O31" s="164">
        <f t="shared" si="4"/>
        <v>0</v>
      </c>
      <c r="P31" s="172" t="str">
        <f t="shared" si="5"/>
        <v xml:space="preserve"> </v>
      </c>
      <c r="S31" s="15">
        <f t="shared" si="6"/>
        <v>0</v>
      </c>
      <c r="T31" s="15" t="str">
        <f t="shared" si="7"/>
        <v>n/a</v>
      </c>
      <c r="U31" s="170" t="b">
        <f t="shared" si="8"/>
        <v>0</v>
      </c>
      <c r="V31" s="15" t="str">
        <f>IF(T31="n/a"," ",C31)</f>
        <v xml:space="preserve"> </v>
      </c>
      <c r="W31" s="15" t="str">
        <f>IF(T31="n/a"," ",D31)</f>
        <v xml:space="preserve"> </v>
      </c>
      <c r="X31" s="170" t="str">
        <f t="shared" si="28"/>
        <v xml:space="preserve"> </v>
      </c>
      <c r="Y31" s="15" t="str">
        <f t="shared" si="9"/>
        <v>n/a</v>
      </c>
      <c r="Z31" s="170" t="b">
        <f t="shared" si="10"/>
        <v>0</v>
      </c>
      <c r="AA31" s="15" t="str">
        <f>IF(Y31="n/a"," ",$C31)</f>
        <v xml:space="preserve"> </v>
      </c>
      <c r="AB31" s="15" t="str">
        <f>IF(Y31="n/a"," ",$D31)</f>
        <v xml:space="preserve"> </v>
      </c>
      <c r="AC31" s="170" t="str">
        <f t="shared" si="13"/>
        <v xml:space="preserve"> </v>
      </c>
      <c r="AD31" s="15" t="str">
        <f t="shared" si="14"/>
        <v>n/a</v>
      </c>
      <c r="AE31" s="170" t="b">
        <f t="shared" si="15"/>
        <v>0</v>
      </c>
      <c r="AF31" s="15" t="str">
        <f>IF(AD31="n/a"," ",$C31)</f>
        <v xml:space="preserve"> </v>
      </c>
      <c r="AG31" s="15" t="str">
        <f>IF(AD31="n/a"," ",$D31)</f>
        <v xml:space="preserve"> </v>
      </c>
      <c r="AH31" s="170" t="str">
        <f t="shared" si="18"/>
        <v xml:space="preserve"> </v>
      </c>
      <c r="AI31" s="15" t="str">
        <f t="shared" si="19"/>
        <v>n/a</v>
      </c>
      <c r="AJ31" s="170" t="b">
        <f t="shared" si="20"/>
        <v>0</v>
      </c>
      <c r="AK31" s="15" t="str">
        <f>IF(AI31="n/a"," ",$C31)</f>
        <v xml:space="preserve"> </v>
      </c>
      <c r="AL31" s="15" t="str">
        <f>IF(AI31="n/a"," ",$D31)</f>
        <v xml:space="preserve"> </v>
      </c>
      <c r="AM31" s="170" t="str">
        <f t="shared" si="23"/>
        <v xml:space="preserve"> </v>
      </c>
    </row>
    <row r="32" spans="1:39" ht="18.75" customHeight="1" x14ac:dyDescent="0.25">
      <c r="A32" s="15" t="str">
        <f t="shared" si="24"/>
        <v>/</v>
      </c>
      <c r="B32" s="134">
        <v>29</v>
      </c>
      <c r="C32" s="187"/>
      <c r="D32" s="187"/>
      <c r="E32" s="184"/>
      <c r="F32" s="184"/>
      <c r="G32" s="164" t="str">
        <f t="shared" si="25"/>
        <v xml:space="preserve"> </v>
      </c>
      <c r="H32" s="160"/>
      <c r="I32" s="165" t="str">
        <f>IF(H32="Y",IFERROR(VLOOKUP(CONCATENATE(C32,"/",D32),'Time Youth'!A$4:F$165,5,FALSE),IFERROR(VLOOKUP(CONCATENATE(C32,"/",D32),'Time Select'!A$4:F$165,5,FALSE),"Can't find in Youth/Select")),"")</f>
        <v/>
      </c>
      <c r="J32" s="165" t="str">
        <f>IF(H32="Y",IFERROR(VLOOKUP(CONCATENATE(C32,"/",D32),'Time Youth'!A$4:F$165,6,FALSE),IFERROR(VLOOKUP(CONCATENATE(C32,"/",D32),'Time Select'!A$4:F$165,6,FALSE),"Can't find in Youth/Select")),"")</f>
        <v/>
      </c>
      <c r="K32" s="164" t="str">
        <f t="shared" si="0"/>
        <v>n/a</v>
      </c>
      <c r="L32" s="171">
        <f t="shared" si="1"/>
        <v>0</v>
      </c>
      <c r="M32" s="171">
        <f t="shared" si="2"/>
        <v>0</v>
      </c>
      <c r="N32" s="171">
        <f t="shared" si="3"/>
        <v>0</v>
      </c>
      <c r="O32" s="164">
        <f t="shared" si="4"/>
        <v>0</v>
      </c>
      <c r="P32" s="172" t="str">
        <f t="shared" si="5"/>
        <v xml:space="preserve"> </v>
      </c>
      <c r="S32" s="15">
        <f t="shared" si="6"/>
        <v>0</v>
      </c>
      <c r="T32" s="15" t="str">
        <f t="shared" si="7"/>
        <v>n/a</v>
      </c>
      <c r="U32" s="170" t="b">
        <f t="shared" si="8"/>
        <v>0</v>
      </c>
      <c r="V32" s="15" t="str">
        <f t="shared" si="26"/>
        <v xml:space="preserve"> </v>
      </c>
      <c r="W32" s="15" t="str">
        <f t="shared" si="27"/>
        <v xml:space="preserve"> </v>
      </c>
      <c r="X32" s="170" t="str">
        <f t="shared" si="28"/>
        <v xml:space="preserve"> </v>
      </c>
      <c r="Y32" s="15" t="str">
        <f t="shared" si="9"/>
        <v>n/a</v>
      </c>
      <c r="Z32" s="170" t="b">
        <f t="shared" si="10"/>
        <v>0</v>
      </c>
      <c r="AA32" s="15" t="str">
        <f t="shared" si="32"/>
        <v xml:space="preserve"> </v>
      </c>
      <c r="AB32" s="15" t="str">
        <f t="shared" si="12"/>
        <v xml:space="preserve"> </v>
      </c>
      <c r="AC32" s="170" t="str">
        <f t="shared" si="13"/>
        <v xml:space="preserve"> </v>
      </c>
      <c r="AD32" s="15" t="str">
        <f t="shared" si="14"/>
        <v>n/a</v>
      </c>
      <c r="AE32" s="170" t="b">
        <f t="shared" si="15"/>
        <v>0</v>
      </c>
      <c r="AF32" s="15" t="str">
        <f t="shared" si="33"/>
        <v xml:space="preserve"> </v>
      </c>
      <c r="AG32" s="15" t="str">
        <f t="shared" si="17"/>
        <v xml:space="preserve"> </v>
      </c>
      <c r="AH32" s="170" t="str">
        <f t="shared" si="18"/>
        <v xml:space="preserve"> </v>
      </c>
      <c r="AI32" s="15" t="str">
        <f t="shared" si="19"/>
        <v>n/a</v>
      </c>
      <c r="AJ32" s="170" t="b">
        <f t="shared" si="20"/>
        <v>0</v>
      </c>
      <c r="AK32" s="15" t="str">
        <f t="shared" si="34"/>
        <v xml:space="preserve"> </v>
      </c>
      <c r="AL32" s="15" t="str">
        <f t="shared" si="22"/>
        <v xml:space="preserve"> </v>
      </c>
      <c r="AM32" s="170" t="str">
        <f t="shared" si="23"/>
        <v xml:space="preserve"> </v>
      </c>
    </row>
    <row r="33" spans="1:39" ht="18.75" customHeight="1" x14ac:dyDescent="0.25">
      <c r="A33" s="15" t="str">
        <f t="shared" si="24"/>
        <v>/</v>
      </c>
      <c r="B33" s="134">
        <v>30</v>
      </c>
      <c r="C33" s="187"/>
      <c r="D33" s="187"/>
      <c r="E33" s="184"/>
      <c r="F33" s="184"/>
      <c r="G33" s="164" t="str">
        <f t="shared" si="25"/>
        <v xml:space="preserve"> </v>
      </c>
      <c r="H33" s="160"/>
      <c r="I33" s="165" t="str">
        <f>IF(H33="Y",IFERROR(VLOOKUP(CONCATENATE(C33,"/",D33),'Time Youth'!A$4:F$165,5,FALSE),IFERROR(VLOOKUP(CONCATENATE(C33,"/",D33),'Time Select'!A$4:F$165,5,FALSE),"Can't find in Youth/Select")),"")</f>
        <v/>
      </c>
      <c r="J33" s="165" t="str">
        <f>IF(H33="Y",IFERROR(VLOOKUP(CONCATENATE(C33,"/",D33),'Time Youth'!A$4:F$165,6,FALSE),IFERROR(VLOOKUP(CONCATENATE(C33,"/",D33),'Time Select'!A$4:F$165,6,FALSE),"Can't find in Youth/Select")),"")</f>
        <v/>
      </c>
      <c r="K33" s="164" t="str">
        <f t="shared" si="0"/>
        <v>n/a</v>
      </c>
      <c r="L33" s="171">
        <f t="shared" si="1"/>
        <v>0</v>
      </c>
      <c r="M33" s="171">
        <f t="shared" si="2"/>
        <v>0</v>
      </c>
      <c r="N33" s="171">
        <f t="shared" si="3"/>
        <v>0</v>
      </c>
      <c r="O33" s="164">
        <f t="shared" si="4"/>
        <v>0</v>
      </c>
      <c r="P33" s="172" t="str">
        <f t="shared" si="5"/>
        <v xml:space="preserve"> </v>
      </c>
      <c r="S33" s="15">
        <f t="shared" si="6"/>
        <v>0</v>
      </c>
      <c r="T33" s="15" t="str">
        <f t="shared" si="7"/>
        <v>n/a</v>
      </c>
      <c r="U33" s="170" t="b">
        <f t="shared" si="8"/>
        <v>0</v>
      </c>
      <c r="V33" s="15" t="str">
        <f t="shared" si="26"/>
        <v xml:space="preserve"> </v>
      </c>
      <c r="W33" s="15" t="str">
        <f t="shared" si="27"/>
        <v xml:space="preserve"> </v>
      </c>
      <c r="X33" s="170" t="str">
        <f t="shared" si="28"/>
        <v xml:space="preserve"> </v>
      </c>
      <c r="Y33" s="15" t="str">
        <f t="shared" si="9"/>
        <v>n/a</v>
      </c>
      <c r="Z33" s="170" t="b">
        <f t="shared" si="10"/>
        <v>0</v>
      </c>
      <c r="AA33" s="15" t="str">
        <f t="shared" si="32"/>
        <v xml:space="preserve"> </v>
      </c>
      <c r="AB33" s="15" t="str">
        <f t="shared" si="12"/>
        <v xml:space="preserve"> </v>
      </c>
      <c r="AC33" s="170" t="str">
        <f t="shared" si="13"/>
        <v xml:space="preserve"> </v>
      </c>
      <c r="AD33" s="15" t="str">
        <f t="shared" si="14"/>
        <v>n/a</v>
      </c>
      <c r="AE33" s="170" t="b">
        <f t="shared" si="15"/>
        <v>0</v>
      </c>
      <c r="AF33" s="15" t="str">
        <f t="shared" si="33"/>
        <v xml:space="preserve"> </v>
      </c>
      <c r="AG33" s="15" t="str">
        <f t="shared" si="17"/>
        <v xml:space="preserve"> </v>
      </c>
      <c r="AH33" s="170" t="str">
        <f t="shared" si="18"/>
        <v xml:space="preserve"> </v>
      </c>
      <c r="AI33" s="15" t="str">
        <f t="shared" si="19"/>
        <v>n/a</v>
      </c>
      <c r="AJ33" s="170" t="b">
        <f t="shared" si="20"/>
        <v>0</v>
      </c>
      <c r="AK33" s="15" t="str">
        <f t="shared" si="34"/>
        <v xml:space="preserve"> </v>
      </c>
      <c r="AL33" s="15" t="str">
        <f t="shared" si="22"/>
        <v xml:space="preserve"> </v>
      </c>
      <c r="AM33" s="170" t="str">
        <f t="shared" si="23"/>
        <v xml:space="preserve"> </v>
      </c>
    </row>
    <row r="34" spans="1:39" ht="18.75" customHeight="1" x14ac:dyDescent="0.25">
      <c r="A34" s="15" t="str">
        <f t="shared" si="24"/>
        <v>/</v>
      </c>
      <c r="B34" s="134">
        <v>31</v>
      </c>
      <c r="C34" s="187"/>
      <c r="D34" s="187"/>
      <c r="E34" s="184"/>
      <c r="F34" s="184"/>
      <c r="G34" s="164" t="str">
        <f t="shared" si="25"/>
        <v xml:space="preserve"> </v>
      </c>
      <c r="H34" s="160"/>
      <c r="I34" s="165" t="str">
        <f>IF(H34="Y",IFERROR(VLOOKUP(CONCATENATE(C34,"/",D34),'Time Youth'!A$4:F$165,5,FALSE),IFERROR(VLOOKUP(CONCATENATE(C34,"/",D34),'Time Select'!A$4:F$165,5,FALSE),"Can't find in Youth/Select")),"")</f>
        <v/>
      </c>
      <c r="J34" s="165" t="str">
        <f>IF(H34="Y",IFERROR(VLOOKUP(CONCATENATE(C34,"/",D34),'Time Youth'!A$4:F$165,6,FALSE),IFERROR(VLOOKUP(CONCATENATE(C34,"/",D34),'Time Select'!A$4:F$165,6,FALSE),"Can't find in Youth/Select")),"")</f>
        <v/>
      </c>
      <c r="K34" s="164" t="str">
        <f t="shared" si="0"/>
        <v>n/a</v>
      </c>
      <c r="L34" s="171">
        <f t="shared" si="1"/>
        <v>0</v>
      </c>
      <c r="M34" s="171">
        <f t="shared" si="2"/>
        <v>0</v>
      </c>
      <c r="N34" s="171">
        <f t="shared" si="3"/>
        <v>0</v>
      </c>
      <c r="O34" s="164">
        <f t="shared" si="4"/>
        <v>0</v>
      </c>
      <c r="P34" s="172" t="str">
        <f t="shared" si="5"/>
        <v xml:space="preserve"> </v>
      </c>
      <c r="S34" s="15">
        <f t="shared" si="6"/>
        <v>0</v>
      </c>
      <c r="T34" s="15" t="str">
        <f t="shared" si="7"/>
        <v>n/a</v>
      </c>
      <c r="U34" s="170" t="b">
        <f t="shared" si="8"/>
        <v>0</v>
      </c>
      <c r="V34" s="15" t="str">
        <f t="shared" si="26"/>
        <v xml:space="preserve"> </v>
      </c>
      <c r="W34" s="15" t="str">
        <f t="shared" si="27"/>
        <v xml:space="preserve"> </v>
      </c>
      <c r="X34" s="170" t="str">
        <f t="shared" si="28"/>
        <v xml:space="preserve"> </v>
      </c>
      <c r="Y34" s="15" t="str">
        <f t="shared" si="9"/>
        <v>n/a</v>
      </c>
      <c r="Z34" s="170" t="b">
        <f t="shared" si="10"/>
        <v>0</v>
      </c>
      <c r="AA34" s="15" t="str">
        <f t="shared" si="32"/>
        <v xml:space="preserve"> </v>
      </c>
      <c r="AB34" s="15" t="str">
        <f t="shared" si="12"/>
        <v xml:space="preserve"> </v>
      </c>
      <c r="AC34" s="170" t="str">
        <f t="shared" si="13"/>
        <v xml:space="preserve"> </v>
      </c>
      <c r="AD34" s="15" t="str">
        <f t="shared" si="14"/>
        <v>n/a</v>
      </c>
      <c r="AE34" s="170" t="b">
        <f t="shared" si="15"/>
        <v>0</v>
      </c>
      <c r="AF34" s="15" t="str">
        <f t="shared" si="33"/>
        <v xml:space="preserve"> </v>
      </c>
      <c r="AG34" s="15" t="str">
        <f t="shared" si="17"/>
        <v xml:space="preserve"> </v>
      </c>
      <c r="AH34" s="170" t="str">
        <f t="shared" si="18"/>
        <v xml:space="preserve"> </v>
      </c>
      <c r="AI34" s="15" t="str">
        <f t="shared" si="19"/>
        <v>n/a</v>
      </c>
      <c r="AJ34" s="170" t="b">
        <f t="shared" si="20"/>
        <v>0</v>
      </c>
      <c r="AK34" s="15" t="str">
        <f t="shared" si="34"/>
        <v xml:space="preserve"> </v>
      </c>
      <c r="AL34" s="15" t="str">
        <f t="shared" si="22"/>
        <v xml:space="preserve"> </v>
      </c>
      <c r="AM34" s="170" t="str">
        <f t="shared" si="23"/>
        <v xml:space="preserve"> </v>
      </c>
    </row>
    <row r="35" spans="1:39" ht="18.75" customHeight="1" x14ac:dyDescent="0.25">
      <c r="A35" s="15" t="str">
        <f t="shared" si="24"/>
        <v>/</v>
      </c>
      <c r="B35" s="134">
        <v>32</v>
      </c>
      <c r="C35" s="187"/>
      <c r="D35" s="187"/>
      <c r="E35" s="184"/>
      <c r="F35" s="184"/>
      <c r="G35" s="164" t="str">
        <f t="shared" si="25"/>
        <v xml:space="preserve"> </v>
      </c>
      <c r="H35" s="160"/>
      <c r="I35" s="165" t="str">
        <f>IF(H35="Y",IFERROR(VLOOKUP(CONCATENATE(C35,"/",D35),'Time Youth'!A$4:F$165,5,FALSE),IFERROR(VLOOKUP(CONCATENATE(C35,"/",D35),'Time Select'!A$4:F$165,5,FALSE),"Can't find in Youth/Select")),"")</f>
        <v/>
      </c>
      <c r="J35" s="165" t="str">
        <f>IF(H35="Y",IFERROR(VLOOKUP(CONCATENATE(C35,"/",D35),'Time Youth'!A$4:F$165,6,FALSE),IFERROR(VLOOKUP(CONCATENATE(C35,"/",D35),'Time Select'!A$4:F$165,6,FALSE),"Can't find in Youth/Select")),"")</f>
        <v/>
      </c>
      <c r="K35" s="164" t="str">
        <f t="shared" si="0"/>
        <v>n/a</v>
      </c>
      <c r="L35" s="171">
        <f t="shared" si="1"/>
        <v>0</v>
      </c>
      <c r="M35" s="171">
        <f t="shared" si="2"/>
        <v>0</v>
      </c>
      <c r="N35" s="171">
        <f t="shared" si="3"/>
        <v>0</v>
      </c>
      <c r="O35" s="164">
        <f t="shared" si="4"/>
        <v>0</v>
      </c>
      <c r="P35" s="172" t="str">
        <f t="shared" si="5"/>
        <v xml:space="preserve"> </v>
      </c>
      <c r="S35" s="15">
        <f t="shared" si="6"/>
        <v>0</v>
      </c>
      <c r="T35" s="15" t="str">
        <f t="shared" si="7"/>
        <v>n/a</v>
      </c>
      <c r="U35" s="170" t="b">
        <f t="shared" si="8"/>
        <v>0</v>
      </c>
      <c r="V35" s="15" t="str">
        <f t="shared" si="26"/>
        <v xml:space="preserve"> </v>
      </c>
      <c r="W35" s="15" t="str">
        <f t="shared" si="27"/>
        <v xml:space="preserve"> </v>
      </c>
      <c r="X35" s="170" t="str">
        <f t="shared" si="28"/>
        <v xml:space="preserve"> </v>
      </c>
      <c r="Y35" s="15" t="str">
        <f t="shared" si="9"/>
        <v>n/a</v>
      </c>
      <c r="Z35" s="170" t="b">
        <f t="shared" si="10"/>
        <v>0</v>
      </c>
      <c r="AA35" s="15" t="str">
        <f t="shared" si="32"/>
        <v xml:space="preserve"> </v>
      </c>
      <c r="AB35" s="15" t="str">
        <f t="shared" si="12"/>
        <v xml:space="preserve"> </v>
      </c>
      <c r="AC35" s="170" t="str">
        <f t="shared" si="13"/>
        <v xml:space="preserve"> </v>
      </c>
      <c r="AD35" s="15" t="str">
        <f t="shared" si="14"/>
        <v>n/a</v>
      </c>
      <c r="AE35" s="170" t="b">
        <f t="shared" si="15"/>
        <v>0</v>
      </c>
      <c r="AF35" s="15" t="str">
        <f t="shared" si="33"/>
        <v xml:space="preserve"> </v>
      </c>
      <c r="AG35" s="15" t="str">
        <f t="shared" si="17"/>
        <v xml:space="preserve"> </v>
      </c>
      <c r="AH35" s="170" t="str">
        <f t="shared" si="18"/>
        <v xml:space="preserve"> </v>
      </c>
      <c r="AI35" s="15" t="str">
        <f t="shared" si="19"/>
        <v>n/a</v>
      </c>
      <c r="AJ35" s="170" t="b">
        <f t="shared" si="20"/>
        <v>0</v>
      </c>
      <c r="AK35" s="15" t="str">
        <f t="shared" si="34"/>
        <v xml:space="preserve"> </v>
      </c>
      <c r="AL35" s="15" t="str">
        <f t="shared" si="22"/>
        <v xml:space="preserve"> </v>
      </c>
      <c r="AM35" s="170" t="str">
        <f t="shared" si="23"/>
        <v xml:space="preserve"> </v>
      </c>
    </row>
    <row r="36" spans="1:39" ht="18.75" customHeight="1" x14ac:dyDescent="0.25">
      <c r="A36" s="15" t="str">
        <f t="shared" si="24"/>
        <v>/</v>
      </c>
      <c r="B36" s="134">
        <v>33</v>
      </c>
      <c r="C36" s="187"/>
      <c r="D36" s="187"/>
      <c r="E36" s="184"/>
      <c r="F36" s="184"/>
      <c r="G36" s="164" t="str">
        <f t="shared" si="25"/>
        <v xml:space="preserve"> </v>
      </c>
      <c r="H36" s="160"/>
      <c r="I36" s="165" t="str">
        <f>IF(H36="Y",IFERROR(VLOOKUP(CONCATENATE(C36,"/",D36),'Time Youth'!A$4:F$165,5,FALSE),IFERROR(VLOOKUP(CONCATENATE(C36,"/",D36),'Time Select'!A$4:F$165,5,FALSE),"Can't find in Youth/Select")),"")</f>
        <v/>
      </c>
      <c r="J36" s="165" t="str">
        <f>IF(H36="Y",IFERROR(VLOOKUP(CONCATENATE(C36,"/",D36),'Time Youth'!A$4:F$165,6,FALSE),IFERROR(VLOOKUP(CONCATENATE(C36,"/",D36),'Time Select'!A$4:F$165,6,FALSE),"Can't find in Youth/Select")),"")</f>
        <v/>
      </c>
      <c r="K36" s="164" t="str">
        <f t="shared" ref="K36:K67" si="35">IF(G36="No Time","5D",IF($G36=" ","n/a",IF($G36&lt;$Q$5,"1D",IF($G36&lt;$Q$6,"2D",IF($G36&lt;$Q$7,"3D",IF($G36&gt;=$Q$7,IF(OpenDivisions="4D","4D","3D")))))))</f>
        <v>n/a</v>
      </c>
      <c r="L36" s="171">
        <f t="shared" ref="L36:L67" si="36">IF(K36="1D",G36,0)</f>
        <v>0</v>
      </c>
      <c r="M36" s="171">
        <f t="shared" ref="M36:M67" si="37">IF(K36="2D",G36,0)</f>
        <v>0</v>
      </c>
      <c r="N36" s="171">
        <f t="shared" ref="N36:N67" si="38">IF(K36="3D",G36,0)</f>
        <v>0</v>
      </c>
      <c r="O36" s="164">
        <f t="shared" ref="O36:O67" si="39">IF(K36="4D",G36,0)</f>
        <v>0</v>
      </c>
      <c r="P36" s="172" t="str">
        <f t="shared" si="5"/>
        <v xml:space="preserve"> </v>
      </c>
      <c r="S36" s="15">
        <f t="shared" ref="S36:S67" si="40">IF(G36=0,0,IF(G36=" ",0,RANK(G36,$G$4:$G$165)))</f>
        <v>0</v>
      </c>
      <c r="T36" s="15" t="str">
        <f t="shared" si="7"/>
        <v>n/a</v>
      </c>
      <c r="U36" s="170" t="b">
        <f t="shared" si="8"/>
        <v>0</v>
      </c>
      <c r="V36" s="15" t="str">
        <f t="shared" si="26"/>
        <v xml:space="preserve"> </v>
      </c>
      <c r="W36" s="15" t="str">
        <f t="shared" si="27"/>
        <v xml:space="preserve"> </v>
      </c>
      <c r="X36" s="170" t="str">
        <f t="shared" si="28"/>
        <v xml:space="preserve"> </v>
      </c>
      <c r="Y36" s="15" t="str">
        <f t="shared" si="9"/>
        <v>n/a</v>
      </c>
      <c r="Z36" s="170" t="b">
        <f t="shared" si="10"/>
        <v>0</v>
      </c>
      <c r="AA36" s="15" t="str">
        <f t="shared" si="32"/>
        <v xml:space="preserve"> </v>
      </c>
      <c r="AB36" s="15" t="str">
        <f t="shared" si="12"/>
        <v xml:space="preserve"> </v>
      </c>
      <c r="AC36" s="170" t="str">
        <f t="shared" si="13"/>
        <v xml:space="preserve"> </v>
      </c>
      <c r="AD36" s="15" t="str">
        <f t="shared" si="14"/>
        <v>n/a</v>
      </c>
      <c r="AE36" s="170" t="b">
        <f t="shared" si="15"/>
        <v>0</v>
      </c>
      <c r="AF36" s="15" t="str">
        <f t="shared" si="33"/>
        <v xml:space="preserve"> </v>
      </c>
      <c r="AG36" s="15" t="str">
        <f t="shared" si="17"/>
        <v xml:space="preserve"> </v>
      </c>
      <c r="AH36" s="170" t="str">
        <f t="shared" si="18"/>
        <v xml:space="preserve"> </v>
      </c>
      <c r="AI36" s="15" t="str">
        <f t="shared" si="19"/>
        <v>n/a</v>
      </c>
      <c r="AJ36" s="170" t="b">
        <f t="shared" si="20"/>
        <v>0</v>
      </c>
      <c r="AK36" s="15" t="str">
        <f t="shared" si="34"/>
        <v xml:space="preserve"> </v>
      </c>
      <c r="AL36" s="15" t="str">
        <f t="shared" si="22"/>
        <v xml:space="preserve"> </v>
      </c>
      <c r="AM36" s="170" t="str">
        <f t="shared" si="23"/>
        <v xml:space="preserve"> </v>
      </c>
    </row>
    <row r="37" spans="1:39" ht="18.75" customHeight="1" x14ac:dyDescent="0.25">
      <c r="A37" s="15" t="str">
        <f t="shared" si="24"/>
        <v>/</v>
      </c>
      <c r="B37" s="134">
        <v>34</v>
      </c>
      <c r="C37" s="187"/>
      <c r="D37" s="187"/>
      <c r="E37" s="184"/>
      <c r="F37" s="184"/>
      <c r="G37" s="164" t="str">
        <f t="shared" si="25"/>
        <v xml:space="preserve"> </v>
      </c>
      <c r="H37" s="160"/>
      <c r="I37" s="165" t="str">
        <f>IF(H37="Y",IFERROR(VLOOKUP(CONCATENATE(C37,"/",D37),'Time Youth'!A$4:F$165,5,FALSE),IFERROR(VLOOKUP(CONCATENATE(C37,"/",D37),'Time Select'!A$4:F$165,5,FALSE),"Can't find in Youth/Select")),"")</f>
        <v/>
      </c>
      <c r="J37" s="165" t="str">
        <f>IF(H37="Y",IFERROR(VLOOKUP(CONCATENATE(C37,"/",D37),'Time Youth'!A$4:F$165,6,FALSE),IFERROR(VLOOKUP(CONCATENATE(C37,"/",D37),'Time Select'!A$4:F$165,6,FALSE),"Can't find in Youth/Select")),"")</f>
        <v/>
      </c>
      <c r="K37" s="164" t="str">
        <f t="shared" si="35"/>
        <v>n/a</v>
      </c>
      <c r="L37" s="171">
        <f t="shared" si="36"/>
        <v>0</v>
      </c>
      <c r="M37" s="171">
        <f t="shared" si="37"/>
        <v>0</v>
      </c>
      <c r="N37" s="171">
        <f t="shared" si="38"/>
        <v>0</v>
      </c>
      <c r="O37" s="164">
        <f t="shared" si="39"/>
        <v>0</v>
      </c>
      <c r="P37" s="172" t="str">
        <f t="shared" si="5"/>
        <v xml:space="preserve"> </v>
      </c>
      <c r="S37" s="15">
        <f t="shared" si="40"/>
        <v>0</v>
      </c>
      <c r="T37" s="15" t="str">
        <f t="shared" si="7"/>
        <v>n/a</v>
      </c>
      <c r="U37" s="170" t="b">
        <f t="shared" si="8"/>
        <v>0</v>
      </c>
      <c r="V37" s="15" t="str">
        <f t="shared" ref="V37:V68" si="41">IF(T37="n/a"," ",C37)</f>
        <v xml:space="preserve"> </v>
      </c>
      <c r="W37" s="15" t="str">
        <f t="shared" ref="W37:W68" si="42">IF(T37="n/a"," ",D37)</f>
        <v xml:space="preserve"> </v>
      </c>
      <c r="X37" s="170" t="str">
        <f t="shared" ref="X37:X68" si="43">IF(T37="n/a"," ",G37)</f>
        <v xml:space="preserve"> </v>
      </c>
      <c r="Y37" s="15" t="str">
        <f t="shared" si="9"/>
        <v>n/a</v>
      </c>
      <c r="Z37" s="170" t="b">
        <f t="shared" si="10"/>
        <v>0</v>
      </c>
      <c r="AA37" s="15" t="str">
        <f t="shared" si="32"/>
        <v xml:space="preserve"> </v>
      </c>
      <c r="AB37" s="15" t="str">
        <f t="shared" si="12"/>
        <v xml:space="preserve"> </v>
      </c>
      <c r="AC37" s="170" t="str">
        <f t="shared" si="13"/>
        <v xml:space="preserve"> </v>
      </c>
      <c r="AD37" s="15" t="str">
        <f t="shared" si="14"/>
        <v>n/a</v>
      </c>
      <c r="AE37" s="170" t="b">
        <f t="shared" si="15"/>
        <v>0</v>
      </c>
      <c r="AF37" s="15" t="str">
        <f t="shared" si="33"/>
        <v xml:space="preserve"> </v>
      </c>
      <c r="AG37" s="15" t="str">
        <f t="shared" si="17"/>
        <v xml:space="preserve"> </v>
      </c>
      <c r="AH37" s="170" t="str">
        <f t="shared" si="18"/>
        <v xml:space="preserve"> </v>
      </c>
      <c r="AI37" s="15" t="str">
        <f t="shared" si="19"/>
        <v>n/a</v>
      </c>
      <c r="AJ37" s="170" t="b">
        <f t="shared" si="20"/>
        <v>0</v>
      </c>
      <c r="AK37" s="15" t="str">
        <f t="shared" si="34"/>
        <v xml:space="preserve"> </v>
      </c>
      <c r="AL37" s="15" t="str">
        <f t="shared" si="22"/>
        <v xml:space="preserve"> </v>
      </c>
      <c r="AM37" s="170" t="str">
        <f t="shared" si="23"/>
        <v xml:space="preserve"> </v>
      </c>
    </row>
    <row r="38" spans="1:39" ht="18.75" customHeight="1" x14ac:dyDescent="0.25">
      <c r="A38" s="15" t="str">
        <f t="shared" si="24"/>
        <v>/</v>
      </c>
      <c r="B38" s="134">
        <v>35</v>
      </c>
      <c r="C38" s="187"/>
      <c r="D38" s="187"/>
      <c r="E38" s="184"/>
      <c r="F38" s="184"/>
      <c r="G38" s="164" t="str">
        <f t="shared" si="25"/>
        <v xml:space="preserve"> </v>
      </c>
      <c r="H38" s="160"/>
      <c r="I38" s="165" t="str">
        <f>IF(H38="Y",IFERROR(VLOOKUP(CONCATENATE(C38,"/",D38),'Time Youth'!A$4:F$165,5,FALSE),IFERROR(VLOOKUP(CONCATENATE(C38,"/",D38),'Time Select'!A$4:F$165,5,FALSE),"Can't find in Youth/Select")),"")</f>
        <v/>
      </c>
      <c r="J38" s="165" t="str">
        <f>IF(H38="Y",IFERROR(VLOOKUP(CONCATENATE(C38,"/",D38),'Time Youth'!A$4:F$165,6,FALSE),IFERROR(VLOOKUP(CONCATENATE(C38,"/",D38),'Time Select'!A$4:F$165,6,FALSE),"Can't find in Youth/Select")),"")</f>
        <v/>
      </c>
      <c r="K38" s="164" t="str">
        <f t="shared" si="35"/>
        <v>n/a</v>
      </c>
      <c r="L38" s="171">
        <f t="shared" si="36"/>
        <v>0</v>
      </c>
      <c r="M38" s="171">
        <f t="shared" si="37"/>
        <v>0</v>
      </c>
      <c r="N38" s="171">
        <f t="shared" si="38"/>
        <v>0</v>
      </c>
      <c r="O38" s="164">
        <f t="shared" si="39"/>
        <v>0</v>
      </c>
      <c r="P38" s="172" t="str">
        <f t="shared" si="5"/>
        <v xml:space="preserve"> </v>
      </c>
      <c r="S38" s="15">
        <f t="shared" si="40"/>
        <v>0</v>
      </c>
      <c r="T38" s="15" t="str">
        <f t="shared" si="7"/>
        <v>n/a</v>
      </c>
      <c r="U38" s="170" t="b">
        <f t="shared" si="8"/>
        <v>0</v>
      </c>
      <c r="V38" s="15" t="str">
        <f t="shared" si="41"/>
        <v xml:space="preserve"> </v>
      </c>
      <c r="W38" s="15" t="str">
        <f t="shared" si="42"/>
        <v xml:space="preserve"> </v>
      </c>
      <c r="X38" s="170" t="str">
        <f t="shared" si="43"/>
        <v xml:space="preserve"> </v>
      </c>
      <c r="Y38" s="15" t="str">
        <f t="shared" si="9"/>
        <v>n/a</v>
      </c>
      <c r="Z38" s="170" t="b">
        <f t="shared" si="10"/>
        <v>0</v>
      </c>
      <c r="AA38" s="15" t="str">
        <f t="shared" si="32"/>
        <v xml:space="preserve"> </v>
      </c>
      <c r="AB38" s="15" t="str">
        <f t="shared" si="12"/>
        <v xml:space="preserve"> </v>
      </c>
      <c r="AC38" s="170" t="str">
        <f t="shared" si="13"/>
        <v xml:space="preserve"> </v>
      </c>
      <c r="AD38" s="15" t="str">
        <f t="shared" si="14"/>
        <v>n/a</v>
      </c>
      <c r="AE38" s="170" t="b">
        <f t="shared" si="15"/>
        <v>0</v>
      </c>
      <c r="AF38" s="15" t="str">
        <f t="shared" si="33"/>
        <v xml:space="preserve"> </v>
      </c>
      <c r="AG38" s="15" t="str">
        <f t="shared" si="17"/>
        <v xml:space="preserve"> </v>
      </c>
      <c r="AH38" s="170" t="str">
        <f t="shared" si="18"/>
        <v xml:space="preserve"> </v>
      </c>
      <c r="AI38" s="15" t="str">
        <f t="shared" si="19"/>
        <v>n/a</v>
      </c>
      <c r="AJ38" s="170" t="b">
        <f t="shared" si="20"/>
        <v>0</v>
      </c>
      <c r="AK38" s="15" t="str">
        <f t="shared" si="34"/>
        <v xml:space="preserve"> </v>
      </c>
      <c r="AL38" s="15" t="str">
        <f t="shared" si="22"/>
        <v xml:space="preserve"> </v>
      </c>
      <c r="AM38" s="170" t="str">
        <f t="shared" si="23"/>
        <v xml:space="preserve"> </v>
      </c>
    </row>
    <row r="39" spans="1:39" ht="18.75" customHeight="1" x14ac:dyDescent="0.25">
      <c r="A39" s="15" t="str">
        <f t="shared" si="24"/>
        <v>/</v>
      </c>
      <c r="B39" s="134">
        <v>36</v>
      </c>
      <c r="C39" s="187"/>
      <c r="D39" s="187"/>
      <c r="E39" s="184"/>
      <c r="F39" s="184"/>
      <c r="G39" s="164" t="str">
        <f t="shared" si="25"/>
        <v xml:space="preserve"> </v>
      </c>
      <c r="H39" s="160"/>
      <c r="I39" s="165" t="str">
        <f>IF(H39="Y",IFERROR(VLOOKUP(CONCATENATE(C39,"/",D39),'Time Youth'!A$4:F$165,5,FALSE),IFERROR(VLOOKUP(CONCATENATE(C39,"/",D39),'Time Select'!A$4:F$165,5,FALSE),"Can't find in Youth/Select")),"")</f>
        <v/>
      </c>
      <c r="J39" s="165" t="str">
        <f>IF(H39="Y",IFERROR(VLOOKUP(CONCATENATE(C39,"/",D39),'Time Youth'!A$4:F$165,6,FALSE),IFERROR(VLOOKUP(CONCATENATE(C39,"/",D39),'Time Select'!A$4:F$165,6,FALSE),"Can't find in Youth/Select")),"")</f>
        <v/>
      </c>
      <c r="K39" s="164" t="str">
        <f t="shared" si="35"/>
        <v>n/a</v>
      </c>
      <c r="L39" s="171">
        <f t="shared" si="36"/>
        <v>0</v>
      </c>
      <c r="M39" s="171">
        <f t="shared" si="37"/>
        <v>0</v>
      </c>
      <c r="N39" s="171">
        <f t="shared" si="38"/>
        <v>0</v>
      </c>
      <c r="O39" s="164">
        <f t="shared" si="39"/>
        <v>0</v>
      </c>
      <c r="P39" s="172" t="str">
        <f t="shared" si="5"/>
        <v xml:space="preserve"> </v>
      </c>
      <c r="S39" s="15">
        <f t="shared" si="40"/>
        <v>0</v>
      </c>
      <c r="T39" s="15" t="str">
        <f t="shared" si="7"/>
        <v>n/a</v>
      </c>
      <c r="U39" s="170" t="b">
        <f t="shared" si="8"/>
        <v>0</v>
      </c>
      <c r="V39" s="15" t="str">
        <f t="shared" si="41"/>
        <v xml:space="preserve"> </v>
      </c>
      <c r="W39" s="15" t="str">
        <f t="shared" si="42"/>
        <v xml:space="preserve"> </v>
      </c>
      <c r="X39" s="170" t="str">
        <f t="shared" si="43"/>
        <v xml:space="preserve"> </v>
      </c>
      <c r="Y39" s="15" t="str">
        <f t="shared" si="9"/>
        <v>n/a</v>
      </c>
      <c r="Z39" s="170" t="b">
        <f t="shared" si="10"/>
        <v>0</v>
      </c>
      <c r="AA39" s="15" t="str">
        <f t="shared" si="32"/>
        <v xml:space="preserve"> </v>
      </c>
      <c r="AB39" s="15" t="str">
        <f t="shared" si="12"/>
        <v xml:space="preserve"> </v>
      </c>
      <c r="AC39" s="170" t="str">
        <f t="shared" si="13"/>
        <v xml:space="preserve"> </v>
      </c>
      <c r="AD39" s="15" t="str">
        <f t="shared" si="14"/>
        <v>n/a</v>
      </c>
      <c r="AE39" s="170" t="b">
        <f t="shared" si="15"/>
        <v>0</v>
      </c>
      <c r="AF39" s="15" t="str">
        <f t="shared" si="33"/>
        <v xml:space="preserve"> </v>
      </c>
      <c r="AG39" s="15" t="str">
        <f t="shared" si="17"/>
        <v xml:space="preserve"> </v>
      </c>
      <c r="AH39" s="170" t="str">
        <f t="shared" si="18"/>
        <v xml:space="preserve"> </v>
      </c>
      <c r="AI39" s="15" t="str">
        <f t="shared" si="19"/>
        <v>n/a</v>
      </c>
      <c r="AJ39" s="170" t="b">
        <f t="shared" si="20"/>
        <v>0</v>
      </c>
      <c r="AK39" s="15" t="str">
        <f t="shared" si="34"/>
        <v xml:space="preserve"> </v>
      </c>
      <c r="AL39" s="15" t="str">
        <f t="shared" si="22"/>
        <v xml:space="preserve"> </v>
      </c>
      <c r="AM39" s="170" t="str">
        <f t="shared" si="23"/>
        <v xml:space="preserve"> </v>
      </c>
    </row>
    <row r="40" spans="1:39" ht="18.75" customHeight="1" x14ac:dyDescent="0.25">
      <c r="A40" s="15" t="str">
        <f t="shared" si="24"/>
        <v>/</v>
      </c>
      <c r="B40" s="134">
        <v>37</v>
      </c>
      <c r="C40" s="187"/>
      <c r="D40" s="187"/>
      <c r="E40" s="184"/>
      <c r="F40" s="184"/>
      <c r="G40" s="164" t="str">
        <f t="shared" si="25"/>
        <v xml:space="preserve"> </v>
      </c>
      <c r="H40" s="160"/>
      <c r="I40" s="165" t="str">
        <f>IF(H40="Y",IFERROR(VLOOKUP(CONCATENATE(C40,"/",D40),'Time Youth'!A$4:F$165,5,FALSE),IFERROR(VLOOKUP(CONCATENATE(C40,"/",D40),'Time Select'!A$4:F$165,5,FALSE),"Can't find in Youth/Select")),"")</f>
        <v/>
      </c>
      <c r="J40" s="165" t="str">
        <f>IF(H40="Y",IFERROR(VLOOKUP(CONCATENATE(C40,"/",D40),'Time Youth'!A$4:F$165,6,FALSE),IFERROR(VLOOKUP(CONCATENATE(C40,"/",D40),'Time Select'!A$4:F$165,6,FALSE),"Can't find in Youth/Select")),"")</f>
        <v/>
      </c>
      <c r="K40" s="164" t="str">
        <f t="shared" si="35"/>
        <v>n/a</v>
      </c>
      <c r="L40" s="171">
        <f t="shared" si="36"/>
        <v>0</v>
      </c>
      <c r="M40" s="171">
        <f t="shared" si="37"/>
        <v>0</v>
      </c>
      <c r="N40" s="171">
        <f t="shared" si="38"/>
        <v>0</v>
      </c>
      <c r="O40" s="164">
        <f t="shared" si="39"/>
        <v>0</v>
      </c>
      <c r="P40" s="172" t="str">
        <f t="shared" si="5"/>
        <v xml:space="preserve"> </v>
      </c>
      <c r="S40" s="15">
        <f t="shared" si="40"/>
        <v>0</v>
      </c>
      <c r="T40" s="15" t="str">
        <f t="shared" si="7"/>
        <v>n/a</v>
      </c>
      <c r="U40" s="170" t="b">
        <f t="shared" si="8"/>
        <v>0</v>
      </c>
      <c r="V40" s="15" t="str">
        <f t="shared" si="41"/>
        <v xml:space="preserve"> </v>
      </c>
      <c r="W40" s="15" t="str">
        <f t="shared" si="42"/>
        <v xml:space="preserve"> </v>
      </c>
      <c r="X40" s="170" t="str">
        <f t="shared" si="43"/>
        <v xml:space="preserve"> </v>
      </c>
      <c r="Y40" s="15" t="str">
        <f t="shared" si="9"/>
        <v>n/a</v>
      </c>
      <c r="Z40" s="170" t="b">
        <f t="shared" si="10"/>
        <v>0</v>
      </c>
      <c r="AA40" s="15" t="str">
        <f t="shared" si="32"/>
        <v xml:space="preserve"> </v>
      </c>
      <c r="AB40" s="15" t="str">
        <f t="shared" si="12"/>
        <v xml:space="preserve"> </v>
      </c>
      <c r="AC40" s="170" t="str">
        <f t="shared" si="13"/>
        <v xml:space="preserve"> </v>
      </c>
      <c r="AD40" s="15" t="str">
        <f t="shared" si="14"/>
        <v>n/a</v>
      </c>
      <c r="AE40" s="170" t="b">
        <f t="shared" si="15"/>
        <v>0</v>
      </c>
      <c r="AF40" s="15" t="str">
        <f t="shared" si="33"/>
        <v xml:space="preserve"> </v>
      </c>
      <c r="AG40" s="15" t="str">
        <f t="shared" si="17"/>
        <v xml:space="preserve"> </v>
      </c>
      <c r="AH40" s="170" t="str">
        <f t="shared" si="18"/>
        <v xml:space="preserve"> </v>
      </c>
      <c r="AI40" s="15" t="str">
        <f t="shared" si="19"/>
        <v>n/a</v>
      </c>
      <c r="AJ40" s="170" t="b">
        <f t="shared" si="20"/>
        <v>0</v>
      </c>
      <c r="AK40" s="15" t="str">
        <f t="shared" si="34"/>
        <v xml:space="preserve"> </v>
      </c>
      <c r="AL40" s="15" t="str">
        <f t="shared" si="22"/>
        <v xml:space="preserve"> </v>
      </c>
      <c r="AM40" s="170" t="str">
        <f t="shared" si="23"/>
        <v xml:space="preserve"> </v>
      </c>
    </row>
    <row r="41" spans="1:39" ht="18.75" customHeight="1" x14ac:dyDescent="0.25">
      <c r="A41" s="15" t="str">
        <f t="shared" si="24"/>
        <v>/</v>
      </c>
      <c r="B41" s="134">
        <v>38</v>
      </c>
      <c r="C41" s="187"/>
      <c r="D41" s="187"/>
      <c r="E41" s="184"/>
      <c r="F41" s="184"/>
      <c r="G41" s="164" t="str">
        <f t="shared" si="25"/>
        <v xml:space="preserve"> </v>
      </c>
      <c r="H41" s="160"/>
      <c r="I41" s="165" t="str">
        <f>IF(H41="Y",IFERROR(VLOOKUP(CONCATENATE(C41,"/",D41),'Time Youth'!A$4:F$165,5,FALSE),IFERROR(VLOOKUP(CONCATENATE(C41,"/",D41),'Time Select'!A$4:F$165,5,FALSE),"Can't find in Youth/Select")),"")</f>
        <v/>
      </c>
      <c r="J41" s="165" t="str">
        <f>IF(H41="Y",IFERROR(VLOOKUP(CONCATENATE(C41,"/",D41),'Time Youth'!A$4:F$165,6,FALSE),IFERROR(VLOOKUP(CONCATENATE(C41,"/",D41),'Time Select'!A$4:F$165,6,FALSE),"Can't find in Youth/Select")),"")</f>
        <v/>
      </c>
      <c r="K41" s="164" t="str">
        <f t="shared" si="35"/>
        <v>n/a</v>
      </c>
      <c r="L41" s="171">
        <f t="shared" si="36"/>
        <v>0</v>
      </c>
      <c r="M41" s="171">
        <f t="shared" si="37"/>
        <v>0</v>
      </c>
      <c r="N41" s="171">
        <f t="shared" si="38"/>
        <v>0</v>
      </c>
      <c r="O41" s="164">
        <f t="shared" si="39"/>
        <v>0</v>
      </c>
      <c r="P41" s="172" t="str">
        <f t="shared" si="5"/>
        <v xml:space="preserve"> </v>
      </c>
      <c r="S41" s="15">
        <f t="shared" si="40"/>
        <v>0</v>
      </c>
      <c r="T41" s="15" t="str">
        <f t="shared" si="7"/>
        <v>n/a</v>
      </c>
      <c r="U41" s="170" t="b">
        <f t="shared" si="8"/>
        <v>0</v>
      </c>
      <c r="V41" s="15" t="str">
        <f t="shared" si="41"/>
        <v xml:space="preserve"> </v>
      </c>
      <c r="W41" s="15" t="str">
        <f t="shared" si="42"/>
        <v xml:space="preserve"> </v>
      </c>
      <c r="X41" s="170" t="str">
        <f t="shared" si="43"/>
        <v xml:space="preserve"> </v>
      </c>
      <c r="Y41" s="15" t="str">
        <f t="shared" si="9"/>
        <v>n/a</v>
      </c>
      <c r="Z41" s="170" t="b">
        <f t="shared" si="10"/>
        <v>0</v>
      </c>
      <c r="AA41" s="15" t="str">
        <f t="shared" si="32"/>
        <v xml:space="preserve"> </v>
      </c>
      <c r="AB41" s="15" t="str">
        <f t="shared" si="12"/>
        <v xml:space="preserve"> </v>
      </c>
      <c r="AC41" s="170" t="str">
        <f t="shared" si="13"/>
        <v xml:space="preserve"> </v>
      </c>
      <c r="AD41" s="15" t="str">
        <f t="shared" si="14"/>
        <v>n/a</v>
      </c>
      <c r="AE41" s="170" t="b">
        <f t="shared" si="15"/>
        <v>0</v>
      </c>
      <c r="AF41" s="15" t="str">
        <f t="shared" si="33"/>
        <v xml:space="preserve"> </v>
      </c>
      <c r="AG41" s="15" t="str">
        <f t="shared" si="17"/>
        <v xml:space="preserve"> </v>
      </c>
      <c r="AH41" s="170" t="str">
        <f t="shared" si="18"/>
        <v xml:space="preserve"> </v>
      </c>
      <c r="AI41" s="15" t="str">
        <f t="shared" si="19"/>
        <v>n/a</v>
      </c>
      <c r="AJ41" s="170" t="b">
        <f t="shared" si="20"/>
        <v>0</v>
      </c>
      <c r="AK41" s="15" t="str">
        <f t="shared" si="34"/>
        <v xml:space="preserve"> </v>
      </c>
      <c r="AL41" s="15" t="str">
        <f t="shared" si="22"/>
        <v xml:space="preserve"> </v>
      </c>
      <c r="AM41" s="170" t="str">
        <f t="shared" si="23"/>
        <v xml:space="preserve"> </v>
      </c>
    </row>
    <row r="42" spans="1:39" ht="18.75" customHeight="1" x14ac:dyDescent="0.25">
      <c r="A42" s="15" t="str">
        <f t="shared" si="24"/>
        <v>/</v>
      </c>
      <c r="B42" s="134">
        <v>39</v>
      </c>
      <c r="C42" s="187"/>
      <c r="D42" s="187"/>
      <c r="E42" s="184"/>
      <c r="F42" s="184"/>
      <c r="G42" s="164" t="str">
        <f t="shared" si="25"/>
        <v xml:space="preserve"> </v>
      </c>
      <c r="H42" s="160"/>
      <c r="I42" s="165" t="str">
        <f>IF(H42="Y",IFERROR(VLOOKUP(CONCATENATE(C42,"/",D42),'Time Youth'!A$4:F$165,5,FALSE),IFERROR(VLOOKUP(CONCATENATE(C42,"/",D42),'Time Select'!A$4:F$165,5,FALSE),"Can't find in Youth/Select")),"")</f>
        <v/>
      </c>
      <c r="J42" s="165" t="str">
        <f>IF(H42="Y",IFERROR(VLOOKUP(CONCATENATE(C42,"/",D42),'Time Youth'!A$4:F$165,6,FALSE),IFERROR(VLOOKUP(CONCATENATE(C42,"/",D42),'Time Select'!A$4:F$165,6,FALSE),"Can't find in Youth/Select")),"")</f>
        <v/>
      </c>
      <c r="K42" s="164" t="str">
        <f t="shared" si="35"/>
        <v>n/a</v>
      </c>
      <c r="L42" s="171">
        <f t="shared" si="36"/>
        <v>0</v>
      </c>
      <c r="M42" s="171">
        <f t="shared" si="37"/>
        <v>0</v>
      </c>
      <c r="N42" s="171">
        <f t="shared" si="38"/>
        <v>0</v>
      </c>
      <c r="O42" s="164">
        <f t="shared" si="39"/>
        <v>0</v>
      </c>
      <c r="P42" s="172" t="str">
        <f t="shared" si="5"/>
        <v xml:space="preserve"> </v>
      </c>
      <c r="S42" s="15">
        <f t="shared" si="40"/>
        <v>0</v>
      </c>
      <c r="T42" s="15" t="str">
        <f t="shared" si="7"/>
        <v>n/a</v>
      </c>
      <c r="U42" s="170" t="b">
        <f t="shared" si="8"/>
        <v>0</v>
      </c>
      <c r="V42" s="15" t="str">
        <f t="shared" si="41"/>
        <v xml:space="preserve"> </v>
      </c>
      <c r="W42" s="15" t="str">
        <f t="shared" si="42"/>
        <v xml:space="preserve"> </v>
      </c>
      <c r="X42" s="170" t="str">
        <f t="shared" si="43"/>
        <v xml:space="preserve"> </v>
      </c>
      <c r="Y42" s="15" t="str">
        <f t="shared" si="9"/>
        <v>n/a</v>
      </c>
      <c r="Z42" s="170" t="b">
        <f t="shared" si="10"/>
        <v>0</v>
      </c>
      <c r="AA42" s="15" t="str">
        <f t="shared" si="32"/>
        <v xml:space="preserve"> </v>
      </c>
      <c r="AB42" s="15" t="str">
        <f t="shared" si="12"/>
        <v xml:space="preserve"> </v>
      </c>
      <c r="AC42" s="170" t="str">
        <f t="shared" si="13"/>
        <v xml:space="preserve"> </v>
      </c>
      <c r="AD42" s="15" t="str">
        <f t="shared" si="14"/>
        <v>n/a</v>
      </c>
      <c r="AE42" s="170" t="b">
        <f t="shared" si="15"/>
        <v>0</v>
      </c>
      <c r="AF42" s="15" t="str">
        <f t="shared" si="33"/>
        <v xml:space="preserve"> </v>
      </c>
      <c r="AG42" s="15" t="str">
        <f t="shared" si="17"/>
        <v xml:space="preserve"> </v>
      </c>
      <c r="AH42" s="170" t="str">
        <f t="shared" si="18"/>
        <v xml:space="preserve"> </v>
      </c>
      <c r="AI42" s="15" t="str">
        <f t="shared" si="19"/>
        <v>n/a</v>
      </c>
      <c r="AJ42" s="170" t="b">
        <f t="shared" si="20"/>
        <v>0</v>
      </c>
      <c r="AK42" s="15" t="str">
        <f t="shared" si="34"/>
        <v xml:space="preserve"> </v>
      </c>
      <c r="AL42" s="15" t="str">
        <f t="shared" si="22"/>
        <v xml:space="preserve"> </v>
      </c>
      <c r="AM42" s="170" t="str">
        <f t="shared" si="23"/>
        <v xml:space="preserve"> </v>
      </c>
    </row>
    <row r="43" spans="1:39" ht="18.75" customHeight="1" x14ac:dyDescent="0.25">
      <c r="A43" s="15" t="str">
        <f t="shared" si="24"/>
        <v>/</v>
      </c>
      <c r="B43" s="134">
        <v>40</v>
      </c>
      <c r="C43" s="187"/>
      <c r="D43" s="187"/>
      <c r="E43" s="184"/>
      <c r="F43" s="184"/>
      <c r="G43" s="164" t="str">
        <f t="shared" si="25"/>
        <v xml:space="preserve"> </v>
      </c>
      <c r="H43" s="160"/>
      <c r="I43" s="165" t="str">
        <f>IF(H43="Y",IFERROR(VLOOKUP(CONCATENATE(C43,"/",D43),'Time Youth'!A$4:F$165,5,FALSE),IFERROR(VLOOKUP(CONCATENATE(C43,"/",D43),'Time Select'!A$4:F$165,5,FALSE),"Can't find in Youth/Select")),"")</f>
        <v/>
      </c>
      <c r="J43" s="165" t="str">
        <f>IF(H43="Y",IFERROR(VLOOKUP(CONCATENATE(C43,"/",D43),'Time Youth'!A$4:F$165,6,FALSE),IFERROR(VLOOKUP(CONCATENATE(C43,"/",D43),'Time Select'!A$4:F$165,6,FALSE),"Can't find in Youth/Select")),"")</f>
        <v/>
      </c>
      <c r="K43" s="164" t="str">
        <f t="shared" si="35"/>
        <v>n/a</v>
      </c>
      <c r="L43" s="171">
        <f t="shared" si="36"/>
        <v>0</v>
      </c>
      <c r="M43" s="171">
        <f t="shared" si="37"/>
        <v>0</v>
      </c>
      <c r="N43" s="171">
        <f t="shared" si="38"/>
        <v>0</v>
      </c>
      <c r="O43" s="164">
        <f t="shared" si="39"/>
        <v>0</v>
      </c>
      <c r="P43" s="172" t="str">
        <f t="shared" ref="P43:P106" si="44">IF(S43=0," ",S43)</f>
        <v xml:space="preserve"> </v>
      </c>
      <c r="S43" s="15">
        <f t="shared" si="40"/>
        <v>0</v>
      </c>
      <c r="T43" s="15" t="str">
        <f t="shared" ref="T43:T106" si="45">IF(L43=0,"n/a",RANK(L43,$L$4:$L$165,40)-$Q$13)</f>
        <v>n/a</v>
      </c>
      <c r="U43" s="170" t="b">
        <f t="shared" ref="U43:U106" si="46">IF(L43&gt;0,(RANK(L43,L43:L204,1)+COUNTIF(L43,L43:L204)))</f>
        <v>0</v>
      </c>
      <c r="V43" s="15" t="str">
        <f t="shared" si="41"/>
        <v xml:space="preserve"> </v>
      </c>
      <c r="W43" s="15" t="str">
        <f t="shared" si="42"/>
        <v xml:space="preserve"> </v>
      </c>
      <c r="X43" s="170" t="str">
        <f t="shared" si="43"/>
        <v xml:space="preserve"> </v>
      </c>
      <c r="Y43" s="15" t="str">
        <f t="shared" ref="Y43:Y106" si="47">IF(M43=0,"n/a",RANK(M43,$M$4:$M$165,40)-$Q$22)</f>
        <v>n/a</v>
      </c>
      <c r="Z43" s="170" t="b">
        <f t="shared" ref="Z43:Z106" si="48">IF(M43&gt;0,(RANK(M43,$M$4:$M$165,1)+COUNTIF(M43,$M$4:$M$165)))</f>
        <v>0</v>
      </c>
      <c r="AA43" s="15" t="str">
        <f t="shared" ref="AA43:AA106" si="49">IF(Y43="n/a"," ",$C43)</f>
        <v xml:space="preserve"> </v>
      </c>
      <c r="AB43" s="15" t="str">
        <f t="shared" ref="AB43:AB106" si="50">IF(Y43="n/a"," ",$D43)</f>
        <v xml:space="preserve"> </v>
      </c>
      <c r="AC43" s="170" t="str">
        <f t="shared" ref="AC43:AC106" si="51">IF(Y43="n/a"," ",$G43)</f>
        <v xml:space="preserve"> </v>
      </c>
      <c r="AD43" s="15" t="str">
        <f t="shared" ref="AD43:AD106" si="52">IF(N43=0,"n/a",RANK(N43,$N$4:$N$165,40)-$Q$24)</f>
        <v>n/a</v>
      </c>
      <c r="AE43" s="170" t="b">
        <f t="shared" ref="AE43:AE106" si="53">IF(N43&gt;0,(RANK(N43,$N$4:$N$165,1)+COUNTIF(N43,$N$4:$N$165)))</f>
        <v>0</v>
      </c>
      <c r="AF43" s="15" t="str">
        <f t="shared" ref="AF43:AF106" si="54">IF(AD43="n/a"," ",$C43)</f>
        <v xml:space="preserve"> </v>
      </c>
      <c r="AG43" s="15" t="str">
        <f t="shared" ref="AG43:AG106" si="55">IF(AD43="n/a"," ",$D43)</f>
        <v xml:space="preserve"> </v>
      </c>
      <c r="AH43" s="170" t="str">
        <f t="shared" ref="AH43:AH106" si="56">IF(AD43="n/a"," ",$G43)</f>
        <v xml:space="preserve"> </v>
      </c>
      <c r="AI43" s="15" t="str">
        <f t="shared" ref="AI43:AI106" si="57">IF(O43=0,"n/a",RANK(O43,$O$4:$O$165,40)-$Q$26)</f>
        <v>n/a</v>
      </c>
      <c r="AJ43" s="170" t="b">
        <f t="shared" ref="AJ43:AJ106" si="58">IF(O43&gt;0,(RANK(O43,$O$4:$O$165,1)+COUNTIF(O43,$O$4:$O$165)))</f>
        <v>0</v>
      </c>
      <c r="AK43" s="15" t="str">
        <f t="shared" ref="AK43:AK106" si="59">IF(AI43="n/a"," ",$C43)</f>
        <v xml:space="preserve"> </v>
      </c>
      <c r="AL43" s="15" t="str">
        <f t="shared" ref="AL43:AL106" si="60">IF(AI43="n/a"," ",$D43)</f>
        <v xml:space="preserve"> </v>
      </c>
      <c r="AM43" s="170" t="str">
        <f t="shared" ref="AM43:AM106" si="61">IF(AI43="n/a"," ",$G43)</f>
        <v xml:space="preserve"> </v>
      </c>
    </row>
    <row r="44" spans="1:39" ht="18.75" customHeight="1" x14ac:dyDescent="0.25">
      <c r="A44" s="15" t="str">
        <f t="shared" si="24"/>
        <v>/</v>
      </c>
      <c r="B44" s="134">
        <v>41</v>
      </c>
      <c r="C44" s="187"/>
      <c r="D44" s="187"/>
      <c r="E44" s="184"/>
      <c r="F44" s="184"/>
      <c r="G44" s="164" t="str">
        <f t="shared" si="25"/>
        <v xml:space="preserve"> </v>
      </c>
      <c r="H44" s="160"/>
      <c r="I44" s="165" t="str">
        <f>IF(H44="Y",IFERROR(VLOOKUP(CONCATENATE(C44,"/",D44),'Time Youth'!A$4:F$165,5,FALSE),IFERROR(VLOOKUP(CONCATENATE(C44,"/",D44),'Time Select'!A$4:F$165,5,FALSE),"Can't find in Youth/Select")),"")</f>
        <v/>
      </c>
      <c r="J44" s="165" t="str">
        <f>IF(H44="Y",IFERROR(VLOOKUP(CONCATENATE(C44,"/",D44),'Time Youth'!A$4:F$165,6,FALSE),IFERROR(VLOOKUP(CONCATENATE(C44,"/",D44),'Time Select'!A$4:F$165,6,FALSE),"Can't find in Youth/Select")),"")</f>
        <v/>
      </c>
      <c r="K44" s="164" t="str">
        <f t="shared" si="35"/>
        <v>n/a</v>
      </c>
      <c r="L44" s="171">
        <f t="shared" si="36"/>
        <v>0</v>
      </c>
      <c r="M44" s="171">
        <f t="shared" si="37"/>
        <v>0</v>
      </c>
      <c r="N44" s="171">
        <f t="shared" si="38"/>
        <v>0</v>
      </c>
      <c r="O44" s="164">
        <f t="shared" si="39"/>
        <v>0</v>
      </c>
      <c r="P44" s="172" t="str">
        <f t="shared" si="44"/>
        <v xml:space="preserve"> </v>
      </c>
      <c r="S44" s="15">
        <f t="shared" si="40"/>
        <v>0</v>
      </c>
      <c r="T44" s="15" t="str">
        <f t="shared" si="45"/>
        <v>n/a</v>
      </c>
      <c r="U44" s="170" t="b">
        <f t="shared" si="46"/>
        <v>0</v>
      </c>
      <c r="V44" s="15" t="str">
        <f t="shared" si="41"/>
        <v xml:space="preserve"> </v>
      </c>
      <c r="W44" s="15" t="str">
        <f t="shared" si="42"/>
        <v xml:space="preserve"> </v>
      </c>
      <c r="X44" s="170" t="str">
        <f t="shared" si="43"/>
        <v xml:space="preserve"> </v>
      </c>
      <c r="Y44" s="15" t="str">
        <f t="shared" si="47"/>
        <v>n/a</v>
      </c>
      <c r="Z44" s="170" t="b">
        <f t="shared" si="48"/>
        <v>0</v>
      </c>
      <c r="AA44" s="15" t="str">
        <f t="shared" si="49"/>
        <v xml:space="preserve"> </v>
      </c>
      <c r="AB44" s="15" t="str">
        <f t="shared" si="50"/>
        <v xml:space="preserve"> </v>
      </c>
      <c r="AC44" s="170" t="str">
        <f t="shared" si="51"/>
        <v xml:space="preserve"> </v>
      </c>
      <c r="AD44" s="15" t="str">
        <f t="shared" si="52"/>
        <v>n/a</v>
      </c>
      <c r="AE44" s="170" t="b">
        <f t="shared" si="53"/>
        <v>0</v>
      </c>
      <c r="AF44" s="15" t="str">
        <f t="shared" si="54"/>
        <v xml:space="preserve"> </v>
      </c>
      <c r="AG44" s="15" t="str">
        <f t="shared" si="55"/>
        <v xml:space="preserve"> </v>
      </c>
      <c r="AH44" s="170" t="str">
        <f t="shared" si="56"/>
        <v xml:space="preserve"> </v>
      </c>
      <c r="AI44" s="15" t="str">
        <f t="shared" si="57"/>
        <v>n/a</v>
      </c>
      <c r="AJ44" s="170" t="b">
        <f t="shared" si="58"/>
        <v>0</v>
      </c>
      <c r="AK44" s="15" t="str">
        <f t="shared" si="59"/>
        <v xml:space="preserve"> </v>
      </c>
      <c r="AL44" s="15" t="str">
        <f t="shared" si="60"/>
        <v xml:space="preserve"> </v>
      </c>
      <c r="AM44" s="170" t="str">
        <f t="shared" si="61"/>
        <v xml:space="preserve"> </v>
      </c>
    </row>
    <row r="45" spans="1:39" ht="18.75" customHeight="1" x14ac:dyDescent="0.25">
      <c r="A45" s="15" t="str">
        <f t="shared" si="24"/>
        <v>/</v>
      </c>
      <c r="B45" s="134">
        <v>42</v>
      </c>
      <c r="C45" s="187"/>
      <c r="D45" s="187"/>
      <c r="E45" s="184"/>
      <c r="F45" s="184"/>
      <c r="G45" s="164" t="str">
        <f t="shared" si="25"/>
        <v xml:space="preserve"> </v>
      </c>
      <c r="H45" s="160"/>
      <c r="I45" s="165" t="str">
        <f>IF(H45="Y",IFERROR(VLOOKUP(CONCATENATE(C45,"/",D45),'Time Youth'!A$4:F$165,5,FALSE),IFERROR(VLOOKUP(CONCATENATE(C45,"/",D45),'Time Select'!A$4:F$165,5,FALSE),"Can't find in Youth/Select")),"")</f>
        <v/>
      </c>
      <c r="J45" s="165" t="str">
        <f>IF(H45="Y",IFERROR(VLOOKUP(CONCATENATE(C45,"/",D45),'Time Youth'!A$4:F$165,6,FALSE),IFERROR(VLOOKUP(CONCATENATE(C45,"/",D45),'Time Select'!A$4:F$165,6,FALSE),"Can't find in Youth/Select")),"")</f>
        <v/>
      </c>
      <c r="K45" s="164" t="str">
        <f t="shared" si="35"/>
        <v>n/a</v>
      </c>
      <c r="L45" s="171">
        <f t="shared" si="36"/>
        <v>0</v>
      </c>
      <c r="M45" s="171">
        <f t="shared" si="37"/>
        <v>0</v>
      </c>
      <c r="N45" s="171">
        <f t="shared" si="38"/>
        <v>0</v>
      </c>
      <c r="O45" s="164">
        <f t="shared" si="39"/>
        <v>0</v>
      </c>
      <c r="P45" s="172" t="str">
        <f t="shared" si="44"/>
        <v xml:space="preserve"> </v>
      </c>
      <c r="S45" s="15">
        <f t="shared" si="40"/>
        <v>0</v>
      </c>
      <c r="T45" s="15" t="str">
        <f t="shared" si="45"/>
        <v>n/a</v>
      </c>
      <c r="U45" s="170" t="b">
        <f t="shared" si="46"/>
        <v>0</v>
      </c>
      <c r="V45" s="15" t="str">
        <f t="shared" si="41"/>
        <v xml:space="preserve"> </v>
      </c>
      <c r="W45" s="15" t="str">
        <f t="shared" si="42"/>
        <v xml:space="preserve"> </v>
      </c>
      <c r="X45" s="170" t="str">
        <f t="shared" si="43"/>
        <v xml:space="preserve"> </v>
      </c>
      <c r="Y45" s="15" t="str">
        <f t="shared" si="47"/>
        <v>n/a</v>
      </c>
      <c r="Z45" s="170" t="b">
        <f t="shared" si="48"/>
        <v>0</v>
      </c>
      <c r="AA45" s="15" t="str">
        <f t="shared" si="49"/>
        <v xml:space="preserve"> </v>
      </c>
      <c r="AB45" s="15" t="str">
        <f t="shared" si="50"/>
        <v xml:space="preserve"> </v>
      </c>
      <c r="AC45" s="170" t="str">
        <f t="shared" si="51"/>
        <v xml:space="preserve"> </v>
      </c>
      <c r="AD45" s="15" t="str">
        <f t="shared" si="52"/>
        <v>n/a</v>
      </c>
      <c r="AE45" s="170" t="b">
        <f t="shared" si="53"/>
        <v>0</v>
      </c>
      <c r="AF45" s="15" t="str">
        <f t="shared" si="54"/>
        <v xml:space="preserve"> </v>
      </c>
      <c r="AG45" s="15" t="str">
        <f t="shared" si="55"/>
        <v xml:space="preserve"> </v>
      </c>
      <c r="AH45" s="170" t="str">
        <f t="shared" si="56"/>
        <v xml:space="preserve"> </v>
      </c>
      <c r="AI45" s="15" t="str">
        <f t="shared" si="57"/>
        <v>n/a</v>
      </c>
      <c r="AJ45" s="170" t="b">
        <f t="shared" si="58"/>
        <v>0</v>
      </c>
      <c r="AK45" s="15" t="str">
        <f t="shared" si="59"/>
        <v xml:space="preserve"> </v>
      </c>
      <c r="AL45" s="15" t="str">
        <f t="shared" si="60"/>
        <v xml:space="preserve"> </v>
      </c>
      <c r="AM45" s="170" t="str">
        <f t="shared" si="61"/>
        <v xml:space="preserve"> </v>
      </c>
    </row>
    <row r="46" spans="1:39" ht="18.75" customHeight="1" x14ac:dyDescent="0.25">
      <c r="A46" s="15" t="str">
        <f t="shared" si="24"/>
        <v>/</v>
      </c>
      <c r="B46" s="134">
        <v>43</v>
      </c>
      <c r="C46" s="187"/>
      <c r="D46" s="187"/>
      <c r="E46" s="184"/>
      <c r="F46" s="184"/>
      <c r="G46" s="164" t="str">
        <f t="shared" si="25"/>
        <v xml:space="preserve"> </v>
      </c>
      <c r="H46" s="160"/>
      <c r="I46" s="165" t="str">
        <f>IF(H46="Y",IFERROR(VLOOKUP(CONCATENATE(C46,"/",D46),'Time Youth'!A$4:F$165,5,FALSE),IFERROR(VLOOKUP(CONCATENATE(C46,"/",D46),'Time Select'!A$4:F$165,5,FALSE),"Can't find in Youth/Select")),"")</f>
        <v/>
      </c>
      <c r="J46" s="165" t="str">
        <f>IF(H46="Y",IFERROR(VLOOKUP(CONCATENATE(C46,"/",D46),'Time Youth'!A$4:F$165,6,FALSE),IFERROR(VLOOKUP(CONCATENATE(C46,"/",D46),'Time Select'!A$4:F$165,6,FALSE),"Can't find in Youth/Select")),"")</f>
        <v/>
      </c>
      <c r="K46" s="164" t="str">
        <f t="shared" si="35"/>
        <v>n/a</v>
      </c>
      <c r="L46" s="171">
        <f t="shared" si="36"/>
        <v>0</v>
      </c>
      <c r="M46" s="171">
        <f t="shared" si="37"/>
        <v>0</v>
      </c>
      <c r="N46" s="171">
        <f t="shared" si="38"/>
        <v>0</v>
      </c>
      <c r="O46" s="164">
        <f t="shared" si="39"/>
        <v>0</v>
      </c>
      <c r="P46" s="172" t="str">
        <f t="shared" si="44"/>
        <v xml:space="preserve"> </v>
      </c>
      <c r="S46" s="15">
        <f t="shared" si="40"/>
        <v>0</v>
      </c>
      <c r="T46" s="15" t="str">
        <f t="shared" si="45"/>
        <v>n/a</v>
      </c>
      <c r="U46" s="170" t="b">
        <f t="shared" si="46"/>
        <v>0</v>
      </c>
      <c r="V46" s="15" t="str">
        <f t="shared" si="41"/>
        <v xml:space="preserve"> </v>
      </c>
      <c r="W46" s="15" t="str">
        <f t="shared" si="42"/>
        <v xml:space="preserve"> </v>
      </c>
      <c r="X46" s="170" t="str">
        <f t="shared" si="43"/>
        <v xml:space="preserve"> </v>
      </c>
      <c r="Y46" s="15" t="str">
        <f t="shared" si="47"/>
        <v>n/a</v>
      </c>
      <c r="Z46" s="170" t="b">
        <f t="shared" si="48"/>
        <v>0</v>
      </c>
      <c r="AA46" s="15" t="str">
        <f t="shared" si="49"/>
        <v xml:space="preserve"> </v>
      </c>
      <c r="AB46" s="15" t="str">
        <f t="shared" si="50"/>
        <v xml:space="preserve"> </v>
      </c>
      <c r="AC46" s="170" t="str">
        <f t="shared" si="51"/>
        <v xml:space="preserve"> </v>
      </c>
      <c r="AD46" s="15" t="str">
        <f t="shared" si="52"/>
        <v>n/a</v>
      </c>
      <c r="AE46" s="170" t="b">
        <f t="shared" si="53"/>
        <v>0</v>
      </c>
      <c r="AF46" s="15" t="str">
        <f t="shared" si="54"/>
        <v xml:space="preserve"> </v>
      </c>
      <c r="AG46" s="15" t="str">
        <f t="shared" si="55"/>
        <v xml:space="preserve"> </v>
      </c>
      <c r="AH46" s="170" t="str">
        <f t="shared" si="56"/>
        <v xml:space="preserve"> </v>
      </c>
      <c r="AI46" s="15" t="str">
        <f t="shared" si="57"/>
        <v>n/a</v>
      </c>
      <c r="AJ46" s="170" t="b">
        <f t="shared" si="58"/>
        <v>0</v>
      </c>
      <c r="AK46" s="15" t="str">
        <f t="shared" si="59"/>
        <v xml:space="preserve"> </v>
      </c>
      <c r="AL46" s="15" t="str">
        <f t="shared" si="60"/>
        <v xml:space="preserve"> </v>
      </c>
      <c r="AM46" s="170" t="str">
        <f t="shared" si="61"/>
        <v xml:space="preserve"> </v>
      </c>
    </row>
    <row r="47" spans="1:39" ht="18.75" customHeight="1" x14ac:dyDescent="0.25">
      <c r="A47" s="15" t="str">
        <f t="shared" si="24"/>
        <v>/</v>
      </c>
      <c r="B47" s="134">
        <v>44</v>
      </c>
      <c r="C47" s="187"/>
      <c r="D47" s="187"/>
      <c r="E47" s="184"/>
      <c r="F47" s="184"/>
      <c r="G47" s="164" t="str">
        <f t="shared" si="25"/>
        <v xml:space="preserve"> </v>
      </c>
      <c r="H47" s="160"/>
      <c r="I47" s="165" t="str">
        <f>IF(H47="Y",IFERROR(VLOOKUP(CONCATENATE(C47,"/",D47),'Time Youth'!A$4:F$165,5,FALSE),IFERROR(VLOOKUP(CONCATENATE(C47,"/",D47),'Time Select'!A$4:F$165,5,FALSE),"Can't find in Youth/Select")),"")</f>
        <v/>
      </c>
      <c r="J47" s="165" t="str">
        <f>IF(H47="Y",IFERROR(VLOOKUP(CONCATENATE(C47,"/",D47),'Time Youth'!A$4:F$165,6,FALSE),IFERROR(VLOOKUP(CONCATENATE(C47,"/",D47),'Time Select'!A$4:F$165,6,FALSE),"Can't find in Youth/Select")),"")</f>
        <v/>
      </c>
      <c r="K47" s="164" t="str">
        <f t="shared" si="35"/>
        <v>n/a</v>
      </c>
      <c r="L47" s="171">
        <f t="shared" si="36"/>
        <v>0</v>
      </c>
      <c r="M47" s="171">
        <f t="shared" si="37"/>
        <v>0</v>
      </c>
      <c r="N47" s="171">
        <f t="shared" si="38"/>
        <v>0</v>
      </c>
      <c r="O47" s="164">
        <f t="shared" si="39"/>
        <v>0</v>
      </c>
      <c r="P47" s="172" t="str">
        <f t="shared" si="44"/>
        <v xml:space="preserve"> </v>
      </c>
      <c r="S47" s="15">
        <f t="shared" si="40"/>
        <v>0</v>
      </c>
      <c r="T47" s="15" t="str">
        <f t="shared" si="45"/>
        <v>n/a</v>
      </c>
      <c r="U47" s="170" t="b">
        <f t="shared" si="46"/>
        <v>0</v>
      </c>
      <c r="V47" s="15" t="str">
        <f t="shared" si="41"/>
        <v xml:space="preserve"> </v>
      </c>
      <c r="W47" s="15" t="str">
        <f t="shared" si="42"/>
        <v xml:space="preserve"> </v>
      </c>
      <c r="X47" s="170" t="str">
        <f t="shared" si="43"/>
        <v xml:space="preserve"> </v>
      </c>
      <c r="Y47" s="15" t="str">
        <f t="shared" si="47"/>
        <v>n/a</v>
      </c>
      <c r="Z47" s="170" t="b">
        <f t="shared" si="48"/>
        <v>0</v>
      </c>
      <c r="AA47" s="15" t="str">
        <f t="shared" si="49"/>
        <v xml:space="preserve"> </v>
      </c>
      <c r="AB47" s="15" t="str">
        <f t="shared" si="50"/>
        <v xml:space="preserve"> </v>
      </c>
      <c r="AC47" s="170" t="str">
        <f t="shared" si="51"/>
        <v xml:space="preserve"> </v>
      </c>
      <c r="AD47" s="15" t="str">
        <f t="shared" si="52"/>
        <v>n/a</v>
      </c>
      <c r="AE47" s="170" t="b">
        <f t="shared" si="53"/>
        <v>0</v>
      </c>
      <c r="AF47" s="15" t="str">
        <f t="shared" si="54"/>
        <v xml:space="preserve"> </v>
      </c>
      <c r="AG47" s="15" t="str">
        <f t="shared" si="55"/>
        <v xml:space="preserve"> </v>
      </c>
      <c r="AH47" s="170" t="str">
        <f t="shared" si="56"/>
        <v xml:space="preserve"> </v>
      </c>
      <c r="AI47" s="15" t="str">
        <f t="shared" si="57"/>
        <v>n/a</v>
      </c>
      <c r="AJ47" s="170" t="b">
        <f t="shared" si="58"/>
        <v>0</v>
      </c>
      <c r="AK47" s="15" t="str">
        <f t="shared" si="59"/>
        <v xml:space="preserve"> </v>
      </c>
      <c r="AL47" s="15" t="str">
        <f t="shared" si="60"/>
        <v xml:space="preserve"> </v>
      </c>
      <c r="AM47" s="170" t="str">
        <f t="shared" si="61"/>
        <v xml:space="preserve"> </v>
      </c>
    </row>
    <row r="48" spans="1:39" ht="18.75" customHeight="1" x14ac:dyDescent="0.25">
      <c r="A48" s="15" t="str">
        <f t="shared" si="24"/>
        <v>/</v>
      </c>
      <c r="B48" s="134">
        <v>45</v>
      </c>
      <c r="C48" s="187"/>
      <c r="D48" s="187"/>
      <c r="E48" s="184"/>
      <c r="F48" s="184"/>
      <c r="G48" s="164" t="str">
        <f t="shared" si="25"/>
        <v xml:space="preserve"> </v>
      </c>
      <c r="H48" s="160"/>
      <c r="I48" s="165" t="str">
        <f>IF(H48="Y",IFERROR(VLOOKUP(CONCATENATE(C48,"/",D48),'Time Youth'!A$4:F$165,5,FALSE),IFERROR(VLOOKUP(CONCATENATE(C48,"/",D48),'Time Select'!A$4:F$165,5,FALSE),"Can't find in Youth/Select")),"")</f>
        <v/>
      </c>
      <c r="J48" s="165" t="str">
        <f>IF(H48="Y",IFERROR(VLOOKUP(CONCATENATE(C48,"/",D48),'Time Youth'!A$4:F$165,6,FALSE),IFERROR(VLOOKUP(CONCATENATE(C48,"/",D48),'Time Select'!A$4:F$165,6,FALSE),"Can't find in Youth/Select")),"")</f>
        <v/>
      </c>
      <c r="K48" s="164" t="str">
        <f t="shared" si="35"/>
        <v>n/a</v>
      </c>
      <c r="L48" s="171">
        <f t="shared" si="36"/>
        <v>0</v>
      </c>
      <c r="M48" s="171">
        <f t="shared" si="37"/>
        <v>0</v>
      </c>
      <c r="N48" s="171">
        <f t="shared" si="38"/>
        <v>0</v>
      </c>
      <c r="O48" s="164">
        <f t="shared" si="39"/>
        <v>0</v>
      </c>
      <c r="P48" s="172" t="str">
        <f t="shared" si="44"/>
        <v xml:space="preserve"> </v>
      </c>
      <c r="S48" s="15">
        <f t="shared" si="40"/>
        <v>0</v>
      </c>
      <c r="T48" s="15" t="str">
        <f t="shared" si="45"/>
        <v>n/a</v>
      </c>
      <c r="U48" s="170" t="b">
        <f t="shared" si="46"/>
        <v>0</v>
      </c>
      <c r="V48" s="15" t="str">
        <f t="shared" si="41"/>
        <v xml:space="preserve"> </v>
      </c>
      <c r="W48" s="15" t="str">
        <f t="shared" si="42"/>
        <v xml:space="preserve"> </v>
      </c>
      <c r="X48" s="170" t="str">
        <f t="shared" si="43"/>
        <v xml:space="preserve"> </v>
      </c>
      <c r="Y48" s="15" t="str">
        <f t="shared" si="47"/>
        <v>n/a</v>
      </c>
      <c r="Z48" s="170" t="b">
        <f t="shared" si="48"/>
        <v>0</v>
      </c>
      <c r="AA48" s="15" t="str">
        <f t="shared" si="49"/>
        <v xml:space="preserve"> </v>
      </c>
      <c r="AB48" s="15" t="str">
        <f t="shared" si="50"/>
        <v xml:space="preserve"> </v>
      </c>
      <c r="AC48" s="170" t="str">
        <f t="shared" si="51"/>
        <v xml:space="preserve"> </v>
      </c>
      <c r="AD48" s="15" t="str">
        <f t="shared" si="52"/>
        <v>n/a</v>
      </c>
      <c r="AE48" s="170" t="b">
        <f t="shared" si="53"/>
        <v>0</v>
      </c>
      <c r="AF48" s="15" t="str">
        <f t="shared" si="54"/>
        <v xml:space="preserve"> </v>
      </c>
      <c r="AG48" s="15" t="str">
        <f t="shared" si="55"/>
        <v xml:space="preserve"> </v>
      </c>
      <c r="AH48" s="170" t="str">
        <f t="shared" si="56"/>
        <v xml:space="preserve"> </v>
      </c>
      <c r="AI48" s="15" t="str">
        <f t="shared" si="57"/>
        <v>n/a</v>
      </c>
      <c r="AJ48" s="170" t="b">
        <f t="shared" si="58"/>
        <v>0</v>
      </c>
      <c r="AK48" s="15" t="str">
        <f t="shared" si="59"/>
        <v xml:space="preserve"> </v>
      </c>
      <c r="AL48" s="15" t="str">
        <f t="shared" si="60"/>
        <v xml:space="preserve"> </v>
      </c>
      <c r="AM48" s="170" t="str">
        <f t="shared" si="61"/>
        <v xml:space="preserve"> </v>
      </c>
    </row>
    <row r="49" spans="1:39" ht="18.75" customHeight="1" x14ac:dyDescent="0.25">
      <c r="A49" s="15" t="str">
        <f t="shared" si="24"/>
        <v>/</v>
      </c>
      <c r="B49" s="134">
        <v>46</v>
      </c>
      <c r="C49" s="187"/>
      <c r="D49" s="187"/>
      <c r="E49" s="184"/>
      <c r="F49" s="184"/>
      <c r="G49" s="164" t="str">
        <f t="shared" si="25"/>
        <v xml:space="preserve"> </v>
      </c>
      <c r="H49" s="160"/>
      <c r="I49" s="165" t="str">
        <f>IF(H49="Y",IFERROR(VLOOKUP(CONCATENATE(C49,"/",D49),'Time Youth'!A$4:F$165,5,FALSE),IFERROR(VLOOKUP(CONCATENATE(C49,"/",D49),'Time Select'!A$4:F$165,5,FALSE),"Can't find in Youth/Select")),"")</f>
        <v/>
      </c>
      <c r="J49" s="165" t="str">
        <f>IF(H49="Y",IFERROR(VLOOKUP(CONCATENATE(C49,"/",D49),'Time Youth'!A$4:F$165,6,FALSE),IFERROR(VLOOKUP(CONCATENATE(C49,"/",D49),'Time Select'!A$4:F$165,6,FALSE),"Can't find in Youth/Select")),"")</f>
        <v/>
      </c>
      <c r="K49" s="164" t="str">
        <f t="shared" si="35"/>
        <v>n/a</v>
      </c>
      <c r="L49" s="171">
        <f t="shared" si="36"/>
        <v>0</v>
      </c>
      <c r="M49" s="171">
        <f t="shared" si="37"/>
        <v>0</v>
      </c>
      <c r="N49" s="171">
        <f t="shared" si="38"/>
        <v>0</v>
      </c>
      <c r="O49" s="164">
        <f t="shared" si="39"/>
        <v>0</v>
      </c>
      <c r="P49" s="172" t="str">
        <f t="shared" si="44"/>
        <v xml:space="preserve"> </v>
      </c>
      <c r="S49" s="15">
        <f t="shared" si="40"/>
        <v>0</v>
      </c>
      <c r="T49" s="15" t="str">
        <f t="shared" si="45"/>
        <v>n/a</v>
      </c>
      <c r="U49" s="170" t="b">
        <f t="shared" si="46"/>
        <v>0</v>
      </c>
      <c r="V49" s="15" t="str">
        <f t="shared" si="41"/>
        <v xml:space="preserve"> </v>
      </c>
      <c r="W49" s="15" t="str">
        <f t="shared" si="42"/>
        <v xml:space="preserve"> </v>
      </c>
      <c r="X49" s="170" t="str">
        <f t="shared" si="43"/>
        <v xml:space="preserve"> </v>
      </c>
      <c r="Y49" s="15" t="str">
        <f t="shared" si="47"/>
        <v>n/a</v>
      </c>
      <c r="Z49" s="170" t="b">
        <f t="shared" si="48"/>
        <v>0</v>
      </c>
      <c r="AA49" s="15" t="str">
        <f t="shared" si="49"/>
        <v xml:space="preserve"> </v>
      </c>
      <c r="AB49" s="15" t="str">
        <f t="shared" si="50"/>
        <v xml:space="preserve"> </v>
      </c>
      <c r="AC49" s="170" t="str">
        <f t="shared" si="51"/>
        <v xml:space="preserve"> </v>
      </c>
      <c r="AD49" s="15" t="str">
        <f t="shared" si="52"/>
        <v>n/a</v>
      </c>
      <c r="AE49" s="170" t="b">
        <f t="shared" si="53"/>
        <v>0</v>
      </c>
      <c r="AF49" s="15" t="str">
        <f t="shared" si="54"/>
        <v xml:space="preserve"> </v>
      </c>
      <c r="AG49" s="15" t="str">
        <f t="shared" si="55"/>
        <v xml:space="preserve"> </v>
      </c>
      <c r="AH49" s="170" t="str">
        <f t="shared" si="56"/>
        <v xml:space="preserve"> </v>
      </c>
      <c r="AI49" s="15" t="str">
        <f t="shared" si="57"/>
        <v>n/a</v>
      </c>
      <c r="AJ49" s="170" t="b">
        <f t="shared" si="58"/>
        <v>0</v>
      </c>
      <c r="AK49" s="15" t="str">
        <f t="shared" si="59"/>
        <v xml:space="preserve"> </v>
      </c>
      <c r="AL49" s="15" t="str">
        <f t="shared" si="60"/>
        <v xml:space="preserve"> </v>
      </c>
      <c r="AM49" s="170" t="str">
        <f t="shared" si="61"/>
        <v xml:space="preserve"> </v>
      </c>
    </row>
    <row r="50" spans="1:39" ht="18.75" customHeight="1" x14ac:dyDescent="0.25">
      <c r="A50" s="15" t="str">
        <f t="shared" si="24"/>
        <v>/</v>
      </c>
      <c r="B50" s="134">
        <v>47</v>
      </c>
      <c r="C50" s="187"/>
      <c r="D50" s="187"/>
      <c r="E50" s="184"/>
      <c r="F50" s="184"/>
      <c r="G50" s="164" t="str">
        <f t="shared" si="25"/>
        <v xml:space="preserve"> </v>
      </c>
      <c r="H50" s="160"/>
      <c r="I50" s="165" t="str">
        <f>IF(H50="Y",IFERROR(VLOOKUP(CONCATENATE(C50,"/",D50),'Time Youth'!A$4:F$165,5,FALSE),IFERROR(VLOOKUP(CONCATENATE(C50,"/",D50),'Time Select'!A$4:F$165,5,FALSE),"Can't find in Youth/Select")),"")</f>
        <v/>
      </c>
      <c r="J50" s="165" t="str">
        <f>IF(H50="Y",IFERROR(VLOOKUP(CONCATENATE(C50,"/",D50),'Time Youth'!A$4:F$165,6,FALSE),IFERROR(VLOOKUP(CONCATENATE(C50,"/",D50),'Time Select'!A$4:F$165,6,FALSE),"Can't find in Youth/Select")),"")</f>
        <v/>
      </c>
      <c r="K50" s="164" t="str">
        <f t="shared" si="35"/>
        <v>n/a</v>
      </c>
      <c r="L50" s="171">
        <f t="shared" si="36"/>
        <v>0</v>
      </c>
      <c r="M50" s="171">
        <f t="shared" si="37"/>
        <v>0</v>
      </c>
      <c r="N50" s="171">
        <f t="shared" si="38"/>
        <v>0</v>
      </c>
      <c r="O50" s="164">
        <f t="shared" si="39"/>
        <v>0</v>
      </c>
      <c r="P50" s="172" t="str">
        <f t="shared" si="44"/>
        <v xml:space="preserve"> </v>
      </c>
      <c r="S50" s="15">
        <f t="shared" si="40"/>
        <v>0</v>
      </c>
      <c r="T50" s="15" t="str">
        <f t="shared" si="45"/>
        <v>n/a</v>
      </c>
      <c r="U50" s="170" t="b">
        <f t="shared" si="46"/>
        <v>0</v>
      </c>
      <c r="V50" s="15" t="str">
        <f t="shared" si="41"/>
        <v xml:space="preserve"> </v>
      </c>
      <c r="W50" s="15" t="str">
        <f t="shared" si="42"/>
        <v xml:space="preserve"> </v>
      </c>
      <c r="X50" s="170" t="str">
        <f t="shared" si="43"/>
        <v xml:space="preserve"> </v>
      </c>
      <c r="Y50" s="15" t="str">
        <f t="shared" si="47"/>
        <v>n/a</v>
      </c>
      <c r="Z50" s="170" t="b">
        <f t="shared" si="48"/>
        <v>0</v>
      </c>
      <c r="AA50" s="15" t="str">
        <f t="shared" si="49"/>
        <v xml:space="preserve"> </v>
      </c>
      <c r="AB50" s="15" t="str">
        <f t="shared" si="50"/>
        <v xml:space="preserve"> </v>
      </c>
      <c r="AC50" s="170" t="str">
        <f t="shared" si="51"/>
        <v xml:space="preserve"> </v>
      </c>
      <c r="AD50" s="15" t="str">
        <f t="shared" si="52"/>
        <v>n/a</v>
      </c>
      <c r="AE50" s="170" t="b">
        <f t="shared" si="53"/>
        <v>0</v>
      </c>
      <c r="AF50" s="15" t="str">
        <f t="shared" si="54"/>
        <v xml:space="preserve"> </v>
      </c>
      <c r="AG50" s="15" t="str">
        <f t="shared" si="55"/>
        <v xml:space="preserve"> </v>
      </c>
      <c r="AH50" s="170" t="str">
        <f t="shared" si="56"/>
        <v xml:space="preserve"> </v>
      </c>
      <c r="AI50" s="15" t="str">
        <f t="shared" si="57"/>
        <v>n/a</v>
      </c>
      <c r="AJ50" s="170" t="b">
        <f t="shared" si="58"/>
        <v>0</v>
      </c>
      <c r="AK50" s="15" t="str">
        <f t="shared" si="59"/>
        <v xml:space="preserve"> </v>
      </c>
      <c r="AL50" s="15" t="str">
        <f t="shared" si="60"/>
        <v xml:space="preserve"> </v>
      </c>
      <c r="AM50" s="170" t="str">
        <f t="shared" si="61"/>
        <v xml:space="preserve"> </v>
      </c>
    </row>
    <row r="51" spans="1:39" ht="18.75" customHeight="1" x14ac:dyDescent="0.25">
      <c r="A51" s="15" t="str">
        <f t="shared" si="24"/>
        <v>/</v>
      </c>
      <c r="B51" s="134">
        <v>48</v>
      </c>
      <c r="C51" s="187"/>
      <c r="D51" s="187"/>
      <c r="E51" s="184"/>
      <c r="F51" s="184"/>
      <c r="G51" s="164" t="str">
        <f t="shared" si="25"/>
        <v xml:space="preserve"> </v>
      </c>
      <c r="H51" s="160"/>
      <c r="I51" s="165" t="str">
        <f>IF(H51="Y",IFERROR(VLOOKUP(CONCATENATE(C51,"/",D51),'Time Youth'!A$4:F$165,5,FALSE),IFERROR(VLOOKUP(CONCATENATE(C51,"/",D51),'Time Select'!A$4:F$165,5,FALSE),"Can't find in Youth/Select")),"")</f>
        <v/>
      </c>
      <c r="J51" s="165" t="str">
        <f>IF(H51="Y",IFERROR(VLOOKUP(CONCATENATE(C51,"/",D51),'Time Youth'!A$4:F$165,6,FALSE),IFERROR(VLOOKUP(CONCATENATE(C51,"/",D51),'Time Select'!A$4:F$165,6,FALSE),"Can't find in Youth/Select")),"")</f>
        <v/>
      </c>
      <c r="K51" s="164" t="str">
        <f t="shared" si="35"/>
        <v>n/a</v>
      </c>
      <c r="L51" s="171">
        <f t="shared" si="36"/>
        <v>0</v>
      </c>
      <c r="M51" s="171">
        <f t="shared" si="37"/>
        <v>0</v>
      </c>
      <c r="N51" s="171">
        <f t="shared" si="38"/>
        <v>0</v>
      </c>
      <c r="O51" s="164">
        <f t="shared" si="39"/>
        <v>0</v>
      </c>
      <c r="P51" s="172" t="str">
        <f t="shared" si="44"/>
        <v xml:space="preserve"> </v>
      </c>
      <c r="S51" s="15">
        <f t="shared" si="40"/>
        <v>0</v>
      </c>
      <c r="T51" s="15" t="str">
        <f t="shared" si="45"/>
        <v>n/a</v>
      </c>
      <c r="U51" s="170" t="b">
        <f t="shared" si="46"/>
        <v>0</v>
      </c>
      <c r="V51" s="15" t="str">
        <f t="shared" si="41"/>
        <v xml:space="preserve"> </v>
      </c>
      <c r="W51" s="15" t="str">
        <f t="shared" si="42"/>
        <v xml:space="preserve"> </v>
      </c>
      <c r="X51" s="170" t="str">
        <f t="shared" si="43"/>
        <v xml:space="preserve"> </v>
      </c>
      <c r="Y51" s="15" t="str">
        <f t="shared" si="47"/>
        <v>n/a</v>
      </c>
      <c r="Z51" s="170" t="b">
        <f t="shared" si="48"/>
        <v>0</v>
      </c>
      <c r="AA51" s="15" t="str">
        <f t="shared" si="49"/>
        <v xml:space="preserve"> </v>
      </c>
      <c r="AB51" s="15" t="str">
        <f t="shared" si="50"/>
        <v xml:space="preserve"> </v>
      </c>
      <c r="AC51" s="170" t="str">
        <f t="shared" si="51"/>
        <v xml:space="preserve"> </v>
      </c>
      <c r="AD51" s="15" t="str">
        <f t="shared" si="52"/>
        <v>n/a</v>
      </c>
      <c r="AE51" s="170" t="b">
        <f t="shared" si="53"/>
        <v>0</v>
      </c>
      <c r="AF51" s="15" t="str">
        <f t="shared" si="54"/>
        <v xml:space="preserve"> </v>
      </c>
      <c r="AG51" s="15" t="str">
        <f t="shared" si="55"/>
        <v xml:space="preserve"> </v>
      </c>
      <c r="AH51" s="170" t="str">
        <f t="shared" si="56"/>
        <v xml:space="preserve"> </v>
      </c>
      <c r="AI51" s="15" t="str">
        <f t="shared" si="57"/>
        <v>n/a</v>
      </c>
      <c r="AJ51" s="170" t="b">
        <f t="shared" si="58"/>
        <v>0</v>
      </c>
      <c r="AK51" s="15" t="str">
        <f t="shared" si="59"/>
        <v xml:space="preserve"> </v>
      </c>
      <c r="AL51" s="15" t="str">
        <f t="shared" si="60"/>
        <v xml:space="preserve"> </v>
      </c>
      <c r="AM51" s="170" t="str">
        <f t="shared" si="61"/>
        <v xml:space="preserve"> </v>
      </c>
    </row>
    <row r="52" spans="1:39" ht="18.75" customHeight="1" x14ac:dyDescent="0.25">
      <c r="A52" s="15" t="str">
        <f t="shared" si="24"/>
        <v>/</v>
      </c>
      <c r="B52" s="134">
        <v>49</v>
      </c>
      <c r="C52" s="187"/>
      <c r="D52" s="187"/>
      <c r="E52" s="184"/>
      <c r="F52" s="184"/>
      <c r="G52" s="164" t="str">
        <f t="shared" si="25"/>
        <v xml:space="preserve"> </v>
      </c>
      <c r="H52" s="160"/>
      <c r="I52" s="165" t="str">
        <f>IF(H52="Y",IFERROR(VLOOKUP(CONCATENATE(C52,"/",D52),'Time Youth'!A$4:F$165,5,FALSE),IFERROR(VLOOKUP(CONCATENATE(C52,"/",D52),'Time Select'!A$4:F$165,5,FALSE),"Can't find in Youth/Select")),"")</f>
        <v/>
      </c>
      <c r="J52" s="165" t="str">
        <f>IF(H52="Y",IFERROR(VLOOKUP(CONCATENATE(C52,"/",D52),'Time Youth'!A$4:F$165,6,FALSE),IFERROR(VLOOKUP(CONCATENATE(C52,"/",D52),'Time Select'!A$4:F$165,6,FALSE),"Can't find in Youth/Select")),"")</f>
        <v/>
      </c>
      <c r="K52" s="164" t="str">
        <f t="shared" si="35"/>
        <v>n/a</v>
      </c>
      <c r="L52" s="171">
        <f t="shared" si="36"/>
        <v>0</v>
      </c>
      <c r="M52" s="171">
        <f t="shared" si="37"/>
        <v>0</v>
      </c>
      <c r="N52" s="171">
        <f t="shared" si="38"/>
        <v>0</v>
      </c>
      <c r="O52" s="164">
        <f t="shared" si="39"/>
        <v>0</v>
      </c>
      <c r="P52" s="172" t="str">
        <f t="shared" si="44"/>
        <v xml:space="preserve"> </v>
      </c>
      <c r="S52" s="15">
        <f t="shared" si="40"/>
        <v>0</v>
      </c>
      <c r="T52" s="15" t="str">
        <f t="shared" si="45"/>
        <v>n/a</v>
      </c>
      <c r="U52" s="170" t="b">
        <f t="shared" si="46"/>
        <v>0</v>
      </c>
      <c r="V52" s="15" t="str">
        <f t="shared" si="41"/>
        <v xml:space="preserve"> </v>
      </c>
      <c r="W52" s="15" t="str">
        <f t="shared" si="42"/>
        <v xml:space="preserve"> </v>
      </c>
      <c r="X52" s="170" t="str">
        <f t="shared" si="43"/>
        <v xml:space="preserve"> </v>
      </c>
      <c r="Y52" s="15" t="str">
        <f t="shared" si="47"/>
        <v>n/a</v>
      </c>
      <c r="Z52" s="170" t="b">
        <f t="shared" si="48"/>
        <v>0</v>
      </c>
      <c r="AA52" s="15" t="str">
        <f t="shared" si="49"/>
        <v xml:space="preserve"> </v>
      </c>
      <c r="AB52" s="15" t="str">
        <f t="shared" si="50"/>
        <v xml:space="preserve"> </v>
      </c>
      <c r="AC52" s="170" t="str">
        <f t="shared" si="51"/>
        <v xml:space="preserve"> </v>
      </c>
      <c r="AD52" s="15" t="str">
        <f t="shared" si="52"/>
        <v>n/a</v>
      </c>
      <c r="AE52" s="170" t="b">
        <f t="shared" si="53"/>
        <v>0</v>
      </c>
      <c r="AF52" s="15" t="str">
        <f t="shared" si="54"/>
        <v xml:space="preserve"> </v>
      </c>
      <c r="AG52" s="15" t="str">
        <f t="shared" si="55"/>
        <v xml:space="preserve"> </v>
      </c>
      <c r="AH52" s="170" t="str">
        <f t="shared" si="56"/>
        <v xml:space="preserve"> </v>
      </c>
      <c r="AI52" s="15" t="str">
        <f t="shared" si="57"/>
        <v>n/a</v>
      </c>
      <c r="AJ52" s="170" t="b">
        <f t="shared" si="58"/>
        <v>0</v>
      </c>
      <c r="AK52" s="15" t="str">
        <f t="shared" si="59"/>
        <v xml:space="preserve"> </v>
      </c>
      <c r="AL52" s="15" t="str">
        <f t="shared" si="60"/>
        <v xml:space="preserve"> </v>
      </c>
      <c r="AM52" s="170" t="str">
        <f t="shared" si="61"/>
        <v xml:space="preserve"> </v>
      </c>
    </row>
    <row r="53" spans="1:39" ht="18.75" customHeight="1" x14ac:dyDescent="0.25">
      <c r="A53" s="15" t="str">
        <f t="shared" si="24"/>
        <v>/</v>
      </c>
      <c r="B53" s="134">
        <v>50</v>
      </c>
      <c r="C53" s="187"/>
      <c r="D53" s="187"/>
      <c r="E53" s="184"/>
      <c r="F53" s="184"/>
      <c r="G53" s="164" t="str">
        <f t="shared" si="25"/>
        <v xml:space="preserve"> </v>
      </c>
      <c r="H53" s="160"/>
      <c r="I53" s="165" t="str">
        <f>IF(H53="Y",IFERROR(VLOOKUP(CONCATENATE(C53,"/",D53),'Time Youth'!A$4:F$165,5,FALSE),IFERROR(VLOOKUP(CONCATENATE(C53,"/",D53),'Time Select'!A$4:F$165,5,FALSE),"Can't find in Youth/Select")),"")</f>
        <v/>
      </c>
      <c r="J53" s="165" t="str">
        <f>IF(H53="Y",IFERROR(VLOOKUP(CONCATENATE(C53,"/",D53),'Time Youth'!A$4:F$165,6,FALSE),IFERROR(VLOOKUP(CONCATENATE(C53,"/",D53),'Time Select'!A$4:F$165,6,FALSE),"Can't find in Youth/Select")),"")</f>
        <v/>
      </c>
      <c r="K53" s="164" t="str">
        <f t="shared" si="35"/>
        <v>n/a</v>
      </c>
      <c r="L53" s="171">
        <f t="shared" si="36"/>
        <v>0</v>
      </c>
      <c r="M53" s="171">
        <f t="shared" si="37"/>
        <v>0</v>
      </c>
      <c r="N53" s="171">
        <f t="shared" si="38"/>
        <v>0</v>
      </c>
      <c r="O53" s="164">
        <f t="shared" si="39"/>
        <v>0</v>
      </c>
      <c r="P53" s="172" t="str">
        <f t="shared" si="44"/>
        <v xml:space="preserve"> </v>
      </c>
      <c r="S53" s="15">
        <f t="shared" si="40"/>
        <v>0</v>
      </c>
      <c r="T53" s="15" t="str">
        <f t="shared" si="45"/>
        <v>n/a</v>
      </c>
      <c r="U53" s="170" t="b">
        <f t="shared" si="46"/>
        <v>0</v>
      </c>
      <c r="V53" s="15" t="str">
        <f t="shared" si="41"/>
        <v xml:space="preserve"> </v>
      </c>
      <c r="W53" s="15" t="str">
        <f t="shared" si="42"/>
        <v xml:space="preserve"> </v>
      </c>
      <c r="X53" s="170" t="str">
        <f t="shared" si="43"/>
        <v xml:space="preserve"> </v>
      </c>
      <c r="Y53" s="15" t="str">
        <f t="shared" si="47"/>
        <v>n/a</v>
      </c>
      <c r="Z53" s="170" t="b">
        <f t="shared" si="48"/>
        <v>0</v>
      </c>
      <c r="AA53" s="15" t="str">
        <f t="shared" si="49"/>
        <v xml:space="preserve"> </v>
      </c>
      <c r="AB53" s="15" t="str">
        <f t="shared" si="50"/>
        <v xml:space="preserve"> </v>
      </c>
      <c r="AC53" s="170" t="str">
        <f t="shared" si="51"/>
        <v xml:space="preserve"> </v>
      </c>
      <c r="AD53" s="15" t="str">
        <f t="shared" si="52"/>
        <v>n/a</v>
      </c>
      <c r="AE53" s="170" t="b">
        <f t="shared" si="53"/>
        <v>0</v>
      </c>
      <c r="AF53" s="15" t="str">
        <f t="shared" si="54"/>
        <v xml:space="preserve"> </v>
      </c>
      <c r="AG53" s="15" t="str">
        <f t="shared" si="55"/>
        <v xml:space="preserve"> </v>
      </c>
      <c r="AH53" s="170" t="str">
        <f t="shared" si="56"/>
        <v xml:space="preserve"> </v>
      </c>
      <c r="AI53" s="15" t="str">
        <f t="shared" si="57"/>
        <v>n/a</v>
      </c>
      <c r="AJ53" s="170" t="b">
        <f t="shared" si="58"/>
        <v>0</v>
      </c>
      <c r="AK53" s="15" t="str">
        <f t="shared" si="59"/>
        <v xml:space="preserve"> </v>
      </c>
      <c r="AL53" s="15" t="str">
        <f t="shared" si="60"/>
        <v xml:space="preserve"> </v>
      </c>
      <c r="AM53" s="170" t="str">
        <f t="shared" si="61"/>
        <v xml:space="preserve"> </v>
      </c>
    </row>
    <row r="54" spans="1:39" ht="18.75" customHeight="1" x14ac:dyDescent="0.25">
      <c r="A54" s="15" t="str">
        <f t="shared" si="24"/>
        <v>/</v>
      </c>
      <c r="B54" s="134">
        <v>51</v>
      </c>
      <c r="C54" s="187"/>
      <c r="D54" s="187"/>
      <c r="E54" s="184"/>
      <c r="F54" s="184"/>
      <c r="G54" s="164" t="str">
        <f t="shared" si="25"/>
        <v xml:space="preserve"> </v>
      </c>
      <c r="H54" s="160"/>
      <c r="I54" s="165" t="str">
        <f>IF(H54="Y",IFERROR(VLOOKUP(CONCATENATE(C54,"/",D54),'Time Youth'!A$4:F$165,5,FALSE),IFERROR(VLOOKUP(CONCATENATE(C54,"/",D54),'Time Select'!A$4:F$165,5,FALSE),"Can't find in Youth/Select")),"")</f>
        <v/>
      </c>
      <c r="J54" s="165" t="str">
        <f>IF(H54="Y",IFERROR(VLOOKUP(CONCATENATE(C54,"/",D54),'Time Youth'!A$4:F$165,6,FALSE),IFERROR(VLOOKUP(CONCATENATE(C54,"/",D54),'Time Select'!A$4:F$165,6,FALSE),"Can't find in Youth/Select")),"")</f>
        <v/>
      </c>
      <c r="K54" s="164" t="str">
        <f t="shared" si="35"/>
        <v>n/a</v>
      </c>
      <c r="L54" s="171">
        <f t="shared" si="36"/>
        <v>0</v>
      </c>
      <c r="M54" s="171">
        <f t="shared" si="37"/>
        <v>0</v>
      </c>
      <c r="N54" s="171">
        <f t="shared" si="38"/>
        <v>0</v>
      </c>
      <c r="O54" s="164">
        <f t="shared" si="39"/>
        <v>0</v>
      </c>
      <c r="P54" s="172" t="str">
        <f t="shared" si="44"/>
        <v xml:space="preserve"> </v>
      </c>
      <c r="S54" s="15">
        <f t="shared" si="40"/>
        <v>0</v>
      </c>
      <c r="T54" s="15" t="str">
        <f t="shared" si="45"/>
        <v>n/a</v>
      </c>
      <c r="U54" s="170" t="b">
        <f t="shared" si="46"/>
        <v>0</v>
      </c>
      <c r="V54" s="15" t="str">
        <f t="shared" si="41"/>
        <v xml:space="preserve"> </v>
      </c>
      <c r="W54" s="15" t="str">
        <f t="shared" si="42"/>
        <v xml:space="preserve"> </v>
      </c>
      <c r="X54" s="170" t="str">
        <f t="shared" si="43"/>
        <v xml:space="preserve"> </v>
      </c>
      <c r="Y54" s="15" t="str">
        <f t="shared" si="47"/>
        <v>n/a</v>
      </c>
      <c r="Z54" s="170" t="b">
        <f t="shared" si="48"/>
        <v>0</v>
      </c>
      <c r="AA54" s="15" t="str">
        <f t="shared" si="49"/>
        <v xml:space="preserve"> </v>
      </c>
      <c r="AB54" s="15" t="str">
        <f t="shared" si="50"/>
        <v xml:space="preserve"> </v>
      </c>
      <c r="AC54" s="170" t="str">
        <f t="shared" si="51"/>
        <v xml:space="preserve"> </v>
      </c>
      <c r="AD54" s="15" t="str">
        <f t="shared" si="52"/>
        <v>n/a</v>
      </c>
      <c r="AE54" s="170" t="b">
        <f t="shared" si="53"/>
        <v>0</v>
      </c>
      <c r="AF54" s="15" t="str">
        <f t="shared" si="54"/>
        <v xml:space="preserve"> </v>
      </c>
      <c r="AG54" s="15" t="str">
        <f t="shared" si="55"/>
        <v xml:space="preserve"> </v>
      </c>
      <c r="AH54" s="170" t="str">
        <f t="shared" si="56"/>
        <v xml:space="preserve"> </v>
      </c>
      <c r="AI54" s="15" t="str">
        <f t="shared" si="57"/>
        <v>n/a</v>
      </c>
      <c r="AJ54" s="170" t="b">
        <f t="shared" si="58"/>
        <v>0</v>
      </c>
      <c r="AK54" s="15" t="str">
        <f t="shared" si="59"/>
        <v xml:space="preserve"> </v>
      </c>
      <c r="AL54" s="15" t="str">
        <f t="shared" si="60"/>
        <v xml:space="preserve"> </v>
      </c>
      <c r="AM54" s="170" t="str">
        <f t="shared" si="61"/>
        <v xml:space="preserve"> </v>
      </c>
    </row>
    <row r="55" spans="1:39" ht="18.75" customHeight="1" x14ac:dyDescent="0.25">
      <c r="A55" s="15" t="str">
        <f t="shared" si="24"/>
        <v>/</v>
      </c>
      <c r="B55" s="134">
        <v>52</v>
      </c>
      <c r="C55" s="187"/>
      <c r="D55" s="187"/>
      <c r="E55" s="184"/>
      <c r="F55" s="184"/>
      <c r="G55" s="164" t="str">
        <f t="shared" si="25"/>
        <v xml:space="preserve"> </v>
      </c>
      <c r="H55" s="160"/>
      <c r="I55" s="165" t="str">
        <f>IF(H55="Y",IFERROR(VLOOKUP(CONCATENATE(C55,"/",D55),'Time Youth'!A$4:F$165,5,FALSE),IFERROR(VLOOKUP(CONCATENATE(C55,"/",D55),'Time Select'!A$4:F$165,5,FALSE),"Can't find in Youth/Select")),"")</f>
        <v/>
      </c>
      <c r="J55" s="165" t="str">
        <f>IF(H55="Y",IFERROR(VLOOKUP(CONCATENATE(C55,"/",D55),'Time Youth'!A$4:F$165,6,FALSE),IFERROR(VLOOKUP(CONCATENATE(C55,"/",D55),'Time Select'!A$4:F$165,6,FALSE),"Can't find in Youth/Select")),"")</f>
        <v/>
      </c>
      <c r="K55" s="164" t="str">
        <f t="shared" si="35"/>
        <v>n/a</v>
      </c>
      <c r="L55" s="171">
        <f t="shared" si="36"/>
        <v>0</v>
      </c>
      <c r="M55" s="171">
        <f t="shared" si="37"/>
        <v>0</v>
      </c>
      <c r="N55" s="171">
        <f t="shared" si="38"/>
        <v>0</v>
      </c>
      <c r="O55" s="164">
        <f t="shared" si="39"/>
        <v>0</v>
      </c>
      <c r="P55" s="172" t="str">
        <f t="shared" si="44"/>
        <v xml:space="preserve"> </v>
      </c>
      <c r="S55" s="15">
        <f t="shared" si="40"/>
        <v>0</v>
      </c>
      <c r="T55" s="15" t="str">
        <f t="shared" si="45"/>
        <v>n/a</v>
      </c>
      <c r="U55" s="170" t="b">
        <f t="shared" si="46"/>
        <v>0</v>
      </c>
      <c r="V55" s="15" t="str">
        <f t="shared" si="41"/>
        <v xml:space="preserve"> </v>
      </c>
      <c r="W55" s="15" t="str">
        <f t="shared" si="42"/>
        <v xml:space="preserve"> </v>
      </c>
      <c r="X55" s="170" t="str">
        <f t="shared" si="43"/>
        <v xml:space="preserve"> </v>
      </c>
      <c r="Y55" s="15" t="str">
        <f t="shared" si="47"/>
        <v>n/a</v>
      </c>
      <c r="Z55" s="170" t="b">
        <f t="shared" si="48"/>
        <v>0</v>
      </c>
      <c r="AA55" s="15" t="str">
        <f t="shared" si="49"/>
        <v xml:space="preserve"> </v>
      </c>
      <c r="AB55" s="15" t="str">
        <f t="shared" si="50"/>
        <v xml:space="preserve"> </v>
      </c>
      <c r="AC55" s="170" t="str">
        <f t="shared" si="51"/>
        <v xml:space="preserve"> </v>
      </c>
      <c r="AD55" s="15" t="str">
        <f t="shared" si="52"/>
        <v>n/a</v>
      </c>
      <c r="AE55" s="170" t="b">
        <f t="shared" si="53"/>
        <v>0</v>
      </c>
      <c r="AF55" s="15" t="str">
        <f t="shared" si="54"/>
        <v xml:space="preserve"> </v>
      </c>
      <c r="AG55" s="15" t="str">
        <f t="shared" si="55"/>
        <v xml:space="preserve"> </v>
      </c>
      <c r="AH55" s="170" t="str">
        <f t="shared" si="56"/>
        <v xml:space="preserve"> </v>
      </c>
      <c r="AI55" s="15" t="str">
        <f t="shared" si="57"/>
        <v>n/a</v>
      </c>
      <c r="AJ55" s="170" t="b">
        <f t="shared" si="58"/>
        <v>0</v>
      </c>
      <c r="AK55" s="15" t="str">
        <f t="shared" si="59"/>
        <v xml:space="preserve"> </v>
      </c>
      <c r="AL55" s="15" t="str">
        <f t="shared" si="60"/>
        <v xml:space="preserve"> </v>
      </c>
      <c r="AM55" s="170" t="str">
        <f t="shared" si="61"/>
        <v xml:space="preserve"> </v>
      </c>
    </row>
    <row r="56" spans="1:39" ht="18.75" customHeight="1" x14ac:dyDescent="0.25">
      <c r="A56" s="15" t="str">
        <f t="shared" si="24"/>
        <v>/</v>
      </c>
      <c r="B56" s="134">
        <v>53</v>
      </c>
      <c r="C56" s="187"/>
      <c r="D56" s="187"/>
      <c r="E56" s="184"/>
      <c r="F56" s="184"/>
      <c r="G56" s="164" t="str">
        <f t="shared" si="25"/>
        <v xml:space="preserve"> </v>
      </c>
      <c r="H56" s="160"/>
      <c r="I56" s="165" t="str">
        <f>IF(H56="Y",IFERROR(VLOOKUP(CONCATENATE(C56,"/",D56),'Time Youth'!A$4:F$165,5,FALSE),IFERROR(VLOOKUP(CONCATENATE(C56,"/",D56),'Time Select'!A$4:F$165,5,FALSE),"Can't find in Youth/Select")),"")</f>
        <v/>
      </c>
      <c r="J56" s="165" t="str">
        <f>IF(H56="Y",IFERROR(VLOOKUP(CONCATENATE(C56,"/",D56),'Time Youth'!A$4:F$165,6,FALSE),IFERROR(VLOOKUP(CONCATENATE(C56,"/",D56),'Time Select'!A$4:F$165,6,FALSE),"Can't find in Youth/Select")),"")</f>
        <v/>
      </c>
      <c r="K56" s="164" t="str">
        <f t="shared" si="35"/>
        <v>n/a</v>
      </c>
      <c r="L56" s="171">
        <f t="shared" si="36"/>
        <v>0</v>
      </c>
      <c r="M56" s="171">
        <f t="shared" si="37"/>
        <v>0</v>
      </c>
      <c r="N56" s="171">
        <f t="shared" si="38"/>
        <v>0</v>
      </c>
      <c r="O56" s="164">
        <f t="shared" si="39"/>
        <v>0</v>
      </c>
      <c r="P56" s="172" t="str">
        <f t="shared" si="44"/>
        <v xml:space="preserve"> </v>
      </c>
      <c r="S56" s="15">
        <f t="shared" si="40"/>
        <v>0</v>
      </c>
      <c r="T56" s="15" t="str">
        <f t="shared" si="45"/>
        <v>n/a</v>
      </c>
      <c r="U56" s="170" t="b">
        <f t="shared" si="46"/>
        <v>0</v>
      </c>
      <c r="V56" s="15" t="str">
        <f t="shared" si="41"/>
        <v xml:space="preserve"> </v>
      </c>
      <c r="W56" s="15" t="str">
        <f t="shared" si="42"/>
        <v xml:space="preserve"> </v>
      </c>
      <c r="X56" s="170" t="str">
        <f t="shared" si="43"/>
        <v xml:space="preserve"> </v>
      </c>
      <c r="Y56" s="15" t="str">
        <f t="shared" si="47"/>
        <v>n/a</v>
      </c>
      <c r="Z56" s="170" t="b">
        <f t="shared" si="48"/>
        <v>0</v>
      </c>
      <c r="AA56" s="15" t="str">
        <f t="shared" si="49"/>
        <v xml:space="preserve"> </v>
      </c>
      <c r="AB56" s="15" t="str">
        <f t="shared" si="50"/>
        <v xml:space="preserve"> </v>
      </c>
      <c r="AC56" s="170" t="str">
        <f t="shared" si="51"/>
        <v xml:space="preserve"> </v>
      </c>
      <c r="AD56" s="15" t="str">
        <f t="shared" si="52"/>
        <v>n/a</v>
      </c>
      <c r="AE56" s="170" t="b">
        <f t="shared" si="53"/>
        <v>0</v>
      </c>
      <c r="AF56" s="15" t="str">
        <f t="shared" si="54"/>
        <v xml:space="preserve"> </v>
      </c>
      <c r="AG56" s="15" t="str">
        <f t="shared" si="55"/>
        <v xml:space="preserve"> </v>
      </c>
      <c r="AH56" s="170" t="str">
        <f t="shared" si="56"/>
        <v xml:space="preserve"> </v>
      </c>
      <c r="AI56" s="15" t="str">
        <f t="shared" si="57"/>
        <v>n/a</v>
      </c>
      <c r="AJ56" s="170" t="b">
        <f t="shared" si="58"/>
        <v>0</v>
      </c>
      <c r="AK56" s="15" t="str">
        <f t="shared" si="59"/>
        <v xml:space="preserve"> </v>
      </c>
      <c r="AL56" s="15" t="str">
        <f t="shared" si="60"/>
        <v xml:space="preserve"> </v>
      </c>
      <c r="AM56" s="170" t="str">
        <f t="shared" si="61"/>
        <v xml:space="preserve"> </v>
      </c>
    </row>
    <row r="57" spans="1:39" ht="18.75" customHeight="1" x14ac:dyDescent="0.25">
      <c r="A57" s="15" t="str">
        <f t="shared" si="24"/>
        <v>/</v>
      </c>
      <c r="B57" s="134">
        <v>54</v>
      </c>
      <c r="C57" s="187"/>
      <c r="D57" s="187"/>
      <c r="E57" s="184"/>
      <c r="F57" s="184"/>
      <c r="G57" s="164" t="str">
        <f t="shared" si="25"/>
        <v xml:space="preserve"> </v>
      </c>
      <c r="H57" s="160"/>
      <c r="I57" s="165" t="str">
        <f>IF(H57="Y",IFERROR(VLOOKUP(CONCATENATE(C57,"/",D57),'Time Youth'!A$4:F$165,5,FALSE),IFERROR(VLOOKUP(CONCATENATE(C57,"/",D57),'Time Select'!A$4:F$165,5,FALSE),"Can't find in Youth/Select")),"")</f>
        <v/>
      </c>
      <c r="J57" s="165" t="str">
        <f>IF(H57="Y",IFERROR(VLOOKUP(CONCATENATE(C57,"/",D57),'Time Youth'!A$4:F$165,6,FALSE),IFERROR(VLOOKUP(CONCATENATE(C57,"/",D57),'Time Select'!A$4:F$165,6,FALSE),"Can't find in Youth/Select")),"")</f>
        <v/>
      </c>
      <c r="K57" s="164" t="str">
        <f t="shared" si="35"/>
        <v>n/a</v>
      </c>
      <c r="L57" s="171">
        <f t="shared" si="36"/>
        <v>0</v>
      </c>
      <c r="M57" s="171">
        <f t="shared" si="37"/>
        <v>0</v>
      </c>
      <c r="N57" s="171">
        <f t="shared" si="38"/>
        <v>0</v>
      </c>
      <c r="O57" s="164">
        <f t="shared" si="39"/>
        <v>0</v>
      </c>
      <c r="P57" s="172" t="str">
        <f t="shared" si="44"/>
        <v xml:space="preserve"> </v>
      </c>
      <c r="S57" s="15">
        <f t="shared" si="40"/>
        <v>0</v>
      </c>
      <c r="T57" s="15" t="str">
        <f t="shared" si="45"/>
        <v>n/a</v>
      </c>
      <c r="U57" s="170" t="b">
        <f t="shared" si="46"/>
        <v>0</v>
      </c>
      <c r="V57" s="15" t="str">
        <f t="shared" si="41"/>
        <v xml:space="preserve"> </v>
      </c>
      <c r="W57" s="15" t="str">
        <f t="shared" si="42"/>
        <v xml:space="preserve"> </v>
      </c>
      <c r="X57" s="170" t="str">
        <f t="shared" si="43"/>
        <v xml:space="preserve"> </v>
      </c>
      <c r="Y57" s="15" t="str">
        <f t="shared" si="47"/>
        <v>n/a</v>
      </c>
      <c r="Z57" s="170" t="b">
        <f t="shared" si="48"/>
        <v>0</v>
      </c>
      <c r="AA57" s="15" t="str">
        <f t="shared" si="49"/>
        <v xml:space="preserve"> </v>
      </c>
      <c r="AB57" s="15" t="str">
        <f t="shared" si="50"/>
        <v xml:space="preserve"> </v>
      </c>
      <c r="AC57" s="170" t="str">
        <f t="shared" si="51"/>
        <v xml:space="preserve"> </v>
      </c>
      <c r="AD57" s="15" t="str">
        <f t="shared" si="52"/>
        <v>n/a</v>
      </c>
      <c r="AE57" s="170" t="b">
        <f t="shared" si="53"/>
        <v>0</v>
      </c>
      <c r="AF57" s="15" t="str">
        <f t="shared" si="54"/>
        <v xml:space="preserve"> </v>
      </c>
      <c r="AG57" s="15" t="str">
        <f t="shared" si="55"/>
        <v xml:space="preserve"> </v>
      </c>
      <c r="AH57" s="170" t="str">
        <f t="shared" si="56"/>
        <v xml:space="preserve"> </v>
      </c>
      <c r="AI57" s="15" t="str">
        <f t="shared" si="57"/>
        <v>n/a</v>
      </c>
      <c r="AJ57" s="170" t="b">
        <f t="shared" si="58"/>
        <v>0</v>
      </c>
      <c r="AK57" s="15" t="str">
        <f t="shared" si="59"/>
        <v xml:space="preserve"> </v>
      </c>
      <c r="AL57" s="15" t="str">
        <f t="shared" si="60"/>
        <v xml:space="preserve"> </v>
      </c>
      <c r="AM57" s="170" t="str">
        <f t="shared" si="61"/>
        <v xml:space="preserve"> </v>
      </c>
    </row>
    <row r="58" spans="1:39" ht="18.75" customHeight="1" x14ac:dyDescent="0.25">
      <c r="A58" s="15" t="str">
        <f t="shared" si="24"/>
        <v>/</v>
      </c>
      <c r="B58" s="134">
        <v>55</v>
      </c>
      <c r="C58" s="187"/>
      <c r="D58" s="187"/>
      <c r="E58" s="184"/>
      <c r="F58" s="184"/>
      <c r="G58" s="164" t="str">
        <f t="shared" si="25"/>
        <v xml:space="preserve"> </v>
      </c>
      <c r="H58" s="160"/>
      <c r="I58" s="165" t="str">
        <f>IF(H58="Y",IFERROR(VLOOKUP(CONCATENATE(C58,"/",D58),'Time Youth'!A$4:F$165,5,FALSE),IFERROR(VLOOKUP(CONCATENATE(C58,"/",D58),'Time Select'!A$4:F$165,5,FALSE),"Can't find in Youth/Select")),"")</f>
        <v/>
      </c>
      <c r="J58" s="165" t="str">
        <f>IF(H58="Y",IFERROR(VLOOKUP(CONCATENATE(C58,"/",D58),'Time Youth'!A$4:F$165,6,FALSE),IFERROR(VLOOKUP(CONCATENATE(C58,"/",D58),'Time Select'!A$4:F$165,6,FALSE),"Can't find in Youth/Select")),"")</f>
        <v/>
      </c>
      <c r="K58" s="164" t="str">
        <f t="shared" si="35"/>
        <v>n/a</v>
      </c>
      <c r="L58" s="171">
        <f t="shared" si="36"/>
        <v>0</v>
      </c>
      <c r="M58" s="171">
        <f t="shared" si="37"/>
        <v>0</v>
      </c>
      <c r="N58" s="171">
        <f t="shared" si="38"/>
        <v>0</v>
      </c>
      <c r="O58" s="164">
        <f t="shared" si="39"/>
        <v>0</v>
      </c>
      <c r="P58" s="172" t="str">
        <f t="shared" si="44"/>
        <v xml:space="preserve"> </v>
      </c>
      <c r="S58" s="15">
        <f t="shared" si="40"/>
        <v>0</v>
      </c>
      <c r="T58" s="15" t="str">
        <f t="shared" si="45"/>
        <v>n/a</v>
      </c>
      <c r="U58" s="170" t="b">
        <f t="shared" si="46"/>
        <v>0</v>
      </c>
      <c r="V58" s="15" t="str">
        <f t="shared" si="41"/>
        <v xml:space="preserve"> </v>
      </c>
      <c r="W58" s="15" t="str">
        <f t="shared" si="42"/>
        <v xml:space="preserve"> </v>
      </c>
      <c r="X58" s="170" t="str">
        <f t="shared" si="43"/>
        <v xml:space="preserve"> </v>
      </c>
      <c r="Y58" s="15" t="str">
        <f t="shared" si="47"/>
        <v>n/a</v>
      </c>
      <c r="Z58" s="170" t="b">
        <f t="shared" si="48"/>
        <v>0</v>
      </c>
      <c r="AA58" s="15" t="str">
        <f t="shared" si="49"/>
        <v xml:space="preserve"> </v>
      </c>
      <c r="AB58" s="15" t="str">
        <f t="shared" si="50"/>
        <v xml:space="preserve"> </v>
      </c>
      <c r="AC58" s="170" t="str">
        <f t="shared" si="51"/>
        <v xml:space="preserve"> </v>
      </c>
      <c r="AD58" s="15" t="str">
        <f t="shared" si="52"/>
        <v>n/a</v>
      </c>
      <c r="AE58" s="170" t="b">
        <f t="shared" si="53"/>
        <v>0</v>
      </c>
      <c r="AF58" s="15" t="str">
        <f t="shared" si="54"/>
        <v xml:space="preserve"> </v>
      </c>
      <c r="AG58" s="15" t="str">
        <f t="shared" si="55"/>
        <v xml:space="preserve"> </v>
      </c>
      <c r="AH58" s="170" t="str">
        <f t="shared" si="56"/>
        <v xml:space="preserve"> </v>
      </c>
      <c r="AI58" s="15" t="str">
        <f t="shared" si="57"/>
        <v>n/a</v>
      </c>
      <c r="AJ58" s="170" t="b">
        <f t="shared" si="58"/>
        <v>0</v>
      </c>
      <c r="AK58" s="15" t="str">
        <f t="shared" si="59"/>
        <v xml:space="preserve"> </v>
      </c>
      <c r="AL58" s="15" t="str">
        <f t="shared" si="60"/>
        <v xml:space="preserve"> </v>
      </c>
      <c r="AM58" s="170" t="str">
        <f t="shared" si="61"/>
        <v xml:space="preserve"> </v>
      </c>
    </row>
    <row r="59" spans="1:39" ht="18.75" customHeight="1" x14ac:dyDescent="0.25">
      <c r="A59" s="15" t="str">
        <f t="shared" si="24"/>
        <v>/</v>
      </c>
      <c r="B59" s="134">
        <v>56</v>
      </c>
      <c r="C59" s="187"/>
      <c r="D59" s="187"/>
      <c r="E59" s="184"/>
      <c r="F59" s="184"/>
      <c r="G59" s="164" t="str">
        <f t="shared" si="25"/>
        <v xml:space="preserve"> </v>
      </c>
      <c r="H59" s="160"/>
      <c r="I59" s="165" t="str">
        <f>IF(H59="Y",IFERROR(VLOOKUP(CONCATENATE(C59,"/",D59),'Time Youth'!A$4:F$165,5,FALSE),IFERROR(VLOOKUP(CONCATENATE(C59,"/",D59),'Time Select'!A$4:F$165,5,FALSE),"Can't find in Youth/Select")),"")</f>
        <v/>
      </c>
      <c r="J59" s="165" t="str">
        <f>IF(H59="Y",IFERROR(VLOOKUP(CONCATENATE(C59,"/",D59),'Time Youth'!A$4:F$165,6,FALSE),IFERROR(VLOOKUP(CONCATENATE(C59,"/",D59),'Time Select'!A$4:F$165,6,FALSE),"Can't find in Youth/Select")),"")</f>
        <v/>
      </c>
      <c r="K59" s="164" t="str">
        <f t="shared" si="35"/>
        <v>n/a</v>
      </c>
      <c r="L59" s="171">
        <f t="shared" si="36"/>
        <v>0</v>
      </c>
      <c r="M59" s="171">
        <f t="shared" si="37"/>
        <v>0</v>
      </c>
      <c r="N59" s="171">
        <f t="shared" si="38"/>
        <v>0</v>
      </c>
      <c r="O59" s="164">
        <f t="shared" si="39"/>
        <v>0</v>
      </c>
      <c r="P59" s="172" t="str">
        <f t="shared" si="44"/>
        <v xml:space="preserve"> </v>
      </c>
      <c r="S59" s="15">
        <f t="shared" si="40"/>
        <v>0</v>
      </c>
      <c r="T59" s="15" t="str">
        <f t="shared" si="45"/>
        <v>n/a</v>
      </c>
      <c r="U59" s="170" t="b">
        <f t="shared" si="46"/>
        <v>0</v>
      </c>
      <c r="V59" s="15" t="str">
        <f t="shared" si="41"/>
        <v xml:space="preserve"> </v>
      </c>
      <c r="W59" s="15" t="str">
        <f t="shared" si="42"/>
        <v xml:space="preserve"> </v>
      </c>
      <c r="X59" s="170" t="str">
        <f t="shared" si="43"/>
        <v xml:space="preserve"> </v>
      </c>
      <c r="Y59" s="15" t="str">
        <f t="shared" si="47"/>
        <v>n/a</v>
      </c>
      <c r="Z59" s="170" t="b">
        <f t="shared" si="48"/>
        <v>0</v>
      </c>
      <c r="AA59" s="15" t="str">
        <f t="shared" si="49"/>
        <v xml:space="preserve"> </v>
      </c>
      <c r="AB59" s="15" t="str">
        <f t="shared" si="50"/>
        <v xml:space="preserve"> </v>
      </c>
      <c r="AC59" s="170" t="str">
        <f t="shared" si="51"/>
        <v xml:space="preserve"> </v>
      </c>
      <c r="AD59" s="15" t="str">
        <f t="shared" si="52"/>
        <v>n/a</v>
      </c>
      <c r="AE59" s="170" t="b">
        <f t="shared" si="53"/>
        <v>0</v>
      </c>
      <c r="AF59" s="15" t="str">
        <f t="shared" si="54"/>
        <v xml:space="preserve"> </v>
      </c>
      <c r="AG59" s="15" t="str">
        <f t="shared" si="55"/>
        <v xml:space="preserve"> </v>
      </c>
      <c r="AH59" s="170" t="str">
        <f t="shared" si="56"/>
        <v xml:space="preserve"> </v>
      </c>
      <c r="AI59" s="15" t="str">
        <f t="shared" si="57"/>
        <v>n/a</v>
      </c>
      <c r="AJ59" s="170" t="b">
        <f t="shared" si="58"/>
        <v>0</v>
      </c>
      <c r="AK59" s="15" t="str">
        <f t="shared" si="59"/>
        <v xml:space="preserve"> </v>
      </c>
      <c r="AL59" s="15" t="str">
        <f t="shared" si="60"/>
        <v xml:space="preserve"> </v>
      </c>
      <c r="AM59" s="170" t="str">
        <f t="shared" si="61"/>
        <v xml:space="preserve"> </v>
      </c>
    </row>
    <row r="60" spans="1:39" ht="18.75" customHeight="1" x14ac:dyDescent="0.25">
      <c r="A60" s="15" t="str">
        <f t="shared" si="24"/>
        <v>/</v>
      </c>
      <c r="B60" s="134">
        <v>57</v>
      </c>
      <c r="C60" s="187"/>
      <c r="D60" s="187"/>
      <c r="E60" s="184"/>
      <c r="F60" s="184"/>
      <c r="G60" s="164" t="str">
        <f t="shared" si="25"/>
        <v xml:space="preserve"> </v>
      </c>
      <c r="H60" s="160"/>
      <c r="I60" s="165" t="str">
        <f>IF(H60="Y",IFERROR(VLOOKUP(CONCATENATE(C60,"/",D60),'Time Youth'!A$4:F$165,5,FALSE),IFERROR(VLOOKUP(CONCATENATE(C60,"/",D60),'Time Select'!A$4:F$165,5,FALSE),"Can't find in Youth/Select")),"")</f>
        <v/>
      </c>
      <c r="J60" s="165" t="str">
        <f>IF(H60="Y",IFERROR(VLOOKUP(CONCATENATE(C60,"/",D60),'Time Youth'!A$4:F$165,6,FALSE),IFERROR(VLOOKUP(CONCATENATE(C60,"/",D60),'Time Select'!A$4:F$165,6,FALSE),"Can't find in Youth/Select")),"")</f>
        <v/>
      </c>
      <c r="K60" s="164" t="str">
        <f t="shared" si="35"/>
        <v>n/a</v>
      </c>
      <c r="L60" s="171">
        <f t="shared" si="36"/>
        <v>0</v>
      </c>
      <c r="M60" s="171">
        <f t="shared" si="37"/>
        <v>0</v>
      </c>
      <c r="N60" s="171">
        <f t="shared" si="38"/>
        <v>0</v>
      </c>
      <c r="O60" s="164">
        <f t="shared" si="39"/>
        <v>0</v>
      </c>
      <c r="P60" s="172" t="str">
        <f t="shared" si="44"/>
        <v xml:space="preserve"> </v>
      </c>
      <c r="S60" s="15">
        <f t="shared" si="40"/>
        <v>0</v>
      </c>
      <c r="T60" s="15" t="str">
        <f t="shared" si="45"/>
        <v>n/a</v>
      </c>
      <c r="U60" s="170" t="b">
        <f t="shared" si="46"/>
        <v>0</v>
      </c>
      <c r="V60" s="15" t="str">
        <f t="shared" si="41"/>
        <v xml:space="preserve"> </v>
      </c>
      <c r="W60" s="15" t="str">
        <f t="shared" si="42"/>
        <v xml:space="preserve"> </v>
      </c>
      <c r="X60" s="170" t="str">
        <f t="shared" si="43"/>
        <v xml:space="preserve"> </v>
      </c>
      <c r="Y60" s="15" t="str">
        <f t="shared" si="47"/>
        <v>n/a</v>
      </c>
      <c r="Z60" s="170" t="b">
        <f t="shared" si="48"/>
        <v>0</v>
      </c>
      <c r="AA60" s="15" t="str">
        <f t="shared" si="49"/>
        <v xml:space="preserve"> </v>
      </c>
      <c r="AB60" s="15" t="str">
        <f t="shared" si="50"/>
        <v xml:space="preserve"> </v>
      </c>
      <c r="AC60" s="170" t="str">
        <f t="shared" si="51"/>
        <v xml:space="preserve"> </v>
      </c>
      <c r="AD60" s="15" t="str">
        <f t="shared" si="52"/>
        <v>n/a</v>
      </c>
      <c r="AE60" s="170" t="b">
        <f t="shared" si="53"/>
        <v>0</v>
      </c>
      <c r="AF60" s="15" t="str">
        <f t="shared" si="54"/>
        <v xml:space="preserve"> </v>
      </c>
      <c r="AG60" s="15" t="str">
        <f t="shared" si="55"/>
        <v xml:space="preserve"> </v>
      </c>
      <c r="AH60" s="170" t="str">
        <f t="shared" si="56"/>
        <v xml:space="preserve"> </v>
      </c>
      <c r="AI60" s="15" t="str">
        <f t="shared" si="57"/>
        <v>n/a</v>
      </c>
      <c r="AJ60" s="170" t="b">
        <f t="shared" si="58"/>
        <v>0</v>
      </c>
      <c r="AK60" s="15" t="str">
        <f t="shared" si="59"/>
        <v xml:space="preserve"> </v>
      </c>
      <c r="AL60" s="15" t="str">
        <f t="shared" si="60"/>
        <v xml:space="preserve"> </v>
      </c>
      <c r="AM60" s="170" t="str">
        <f t="shared" si="61"/>
        <v xml:space="preserve"> </v>
      </c>
    </row>
    <row r="61" spans="1:39" ht="18.75" customHeight="1" x14ac:dyDescent="0.25">
      <c r="A61" s="15" t="str">
        <f t="shared" si="24"/>
        <v>/</v>
      </c>
      <c r="B61" s="134">
        <v>58</v>
      </c>
      <c r="C61" s="187"/>
      <c r="D61" s="187"/>
      <c r="E61" s="184"/>
      <c r="F61" s="184"/>
      <c r="G61" s="164" t="str">
        <f t="shared" si="25"/>
        <v xml:space="preserve"> </v>
      </c>
      <c r="H61" s="160"/>
      <c r="I61" s="165" t="str">
        <f>IF(H61="Y",IFERROR(VLOOKUP(CONCATENATE(C61,"/",D61),'Time Youth'!A$4:F$165,5,FALSE),IFERROR(VLOOKUP(CONCATENATE(C61,"/",D61),'Time Select'!A$4:F$165,5,FALSE),"Can't find in Youth/Select")),"")</f>
        <v/>
      </c>
      <c r="J61" s="165" t="str">
        <f>IF(H61="Y",IFERROR(VLOOKUP(CONCATENATE(C61,"/",D61),'Time Youth'!A$4:F$165,6,FALSE),IFERROR(VLOOKUP(CONCATENATE(C61,"/",D61),'Time Select'!A$4:F$165,6,FALSE),"Can't find in Youth/Select")),"")</f>
        <v/>
      </c>
      <c r="K61" s="164" t="str">
        <f t="shared" si="35"/>
        <v>n/a</v>
      </c>
      <c r="L61" s="171">
        <f t="shared" si="36"/>
        <v>0</v>
      </c>
      <c r="M61" s="171">
        <f t="shared" si="37"/>
        <v>0</v>
      </c>
      <c r="N61" s="171">
        <f t="shared" si="38"/>
        <v>0</v>
      </c>
      <c r="O61" s="164">
        <f t="shared" si="39"/>
        <v>0</v>
      </c>
      <c r="P61" s="172" t="str">
        <f t="shared" si="44"/>
        <v xml:space="preserve"> </v>
      </c>
      <c r="S61" s="15">
        <f t="shared" si="40"/>
        <v>0</v>
      </c>
      <c r="T61" s="15" t="str">
        <f t="shared" si="45"/>
        <v>n/a</v>
      </c>
      <c r="U61" s="170" t="b">
        <f t="shared" si="46"/>
        <v>0</v>
      </c>
      <c r="V61" s="15" t="str">
        <f t="shared" si="41"/>
        <v xml:space="preserve"> </v>
      </c>
      <c r="W61" s="15" t="str">
        <f t="shared" si="42"/>
        <v xml:space="preserve"> </v>
      </c>
      <c r="X61" s="170" t="str">
        <f t="shared" si="43"/>
        <v xml:space="preserve"> </v>
      </c>
      <c r="Y61" s="15" t="str">
        <f t="shared" si="47"/>
        <v>n/a</v>
      </c>
      <c r="Z61" s="170" t="b">
        <f t="shared" si="48"/>
        <v>0</v>
      </c>
      <c r="AA61" s="15" t="str">
        <f t="shared" si="49"/>
        <v xml:space="preserve"> </v>
      </c>
      <c r="AB61" s="15" t="str">
        <f t="shared" si="50"/>
        <v xml:space="preserve"> </v>
      </c>
      <c r="AC61" s="170" t="str">
        <f t="shared" si="51"/>
        <v xml:space="preserve"> </v>
      </c>
      <c r="AD61" s="15" t="str">
        <f t="shared" si="52"/>
        <v>n/a</v>
      </c>
      <c r="AE61" s="170" t="b">
        <f t="shared" si="53"/>
        <v>0</v>
      </c>
      <c r="AF61" s="15" t="str">
        <f t="shared" si="54"/>
        <v xml:space="preserve"> </v>
      </c>
      <c r="AG61" s="15" t="str">
        <f t="shared" si="55"/>
        <v xml:space="preserve"> </v>
      </c>
      <c r="AH61" s="170" t="str">
        <f t="shared" si="56"/>
        <v xml:space="preserve"> </v>
      </c>
      <c r="AI61" s="15" t="str">
        <f t="shared" si="57"/>
        <v>n/a</v>
      </c>
      <c r="AJ61" s="170" t="b">
        <f t="shared" si="58"/>
        <v>0</v>
      </c>
      <c r="AK61" s="15" t="str">
        <f t="shared" si="59"/>
        <v xml:space="preserve"> </v>
      </c>
      <c r="AL61" s="15" t="str">
        <f t="shared" si="60"/>
        <v xml:space="preserve"> </v>
      </c>
      <c r="AM61" s="170" t="str">
        <f t="shared" si="61"/>
        <v xml:space="preserve"> </v>
      </c>
    </row>
    <row r="62" spans="1:39" ht="18.75" customHeight="1" x14ac:dyDescent="0.25">
      <c r="A62" s="15" t="str">
        <f t="shared" si="24"/>
        <v>/</v>
      </c>
      <c r="B62" s="134">
        <v>59</v>
      </c>
      <c r="C62" s="187"/>
      <c r="D62" s="187"/>
      <c r="E62" s="184"/>
      <c r="F62" s="184"/>
      <c r="G62" s="164" t="str">
        <f t="shared" si="25"/>
        <v xml:space="preserve"> </v>
      </c>
      <c r="H62" s="160"/>
      <c r="I62" s="165" t="str">
        <f>IF(H62="Y",IFERROR(VLOOKUP(CONCATENATE(C62,"/",D62),'Time Youth'!A$4:F$165,5,FALSE),IFERROR(VLOOKUP(CONCATENATE(C62,"/",D62),'Time Select'!A$4:F$165,5,FALSE),"Can't find in Youth/Select")),"")</f>
        <v/>
      </c>
      <c r="J62" s="165" t="str">
        <f>IF(H62="Y",IFERROR(VLOOKUP(CONCATENATE(C62,"/",D62),'Time Youth'!A$4:F$165,6,FALSE),IFERROR(VLOOKUP(CONCATENATE(C62,"/",D62),'Time Select'!A$4:F$165,6,FALSE),"Can't find in Youth/Select")),"")</f>
        <v/>
      </c>
      <c r="K62" s="164" t="str">
        <f t="shared" si="35"/>
        <v>n/a</v>
      </c>
      <c r="L62" s="171">
        <f t="shared" si="36"/>
        <v>0</v>
      </c>
      <c r="M62" s="171">
        <f t="shared" si="37"/>
        <v>0</v>
      </c>
      <c r="N62" s="171">
        <f t="shared" si="38"/>
        <v>0</v>
      </c>
      <c r="O62" s="164">
        <f t="shared" si="39"/>
        <v>0</v>
      </c>
      <c r="P62" s="172" t="str">
        <f t="shared" si="44"/>
        <v xml:space="preserve"> </v>
      </c>
      <c r="S62" s="15">
        <f t="shared" si="40"/>
        <v>0</v>
      </c>
      <c r="T62" s="15" t="str">
        <f t="shared" si="45"/>
        <v>n/a</v>
      </c>
      <c r="U62" s="170" t="b">
        <f t="shared" si="46"/>
        <v>0</v>
      </c>
      <c r="V62" s="15" t="str">
        <f t="shared" si="41"/>
        <v xml:space="preserve"> </v>
      </c>
      <c r="W62" s="15" t="str">
        <f t="shared" si="42"/>
        <v xml:space="preserve"> </v>
      </c>
      <c r="X62" s="170" t="str">
        <f t="shared" si="43"/>
        <v xml:space="preserve"> </v>
      </c>
      <c r="Y62" s="15" t="str">
        <f t="shared" si="47"/>
        <v>n/a</v>
      </c>
      <c r="Z62" s="170" t="b">
        <f t="shared" si="48"/>
        <v>0</v>
      </c>
      <c r="AA62" s="15" t="str">
        <f t="shared" si="49"/>
        <v xml:space="preserve"> </v>
      </c>
      <c r="AB62" s="15" t="str">
        <f t="shared" si="50"/>
        <v xml:space="preserve"> </v>
      </c>
      <c r="AC62" s="170" t="str">
        <f t="shared" si="51"/>
        <v xml:space="preserve"> </v>
      </c>
      <c r="AD62" s="15" t="str">
        <f t="shared" si="52"/>
        <v>n/a</v>
      </c>
      <c r="AE62" s="170" t="b">
        <f t="shared" si="53"/>
        <v>0</v>
      </c>
      <c r="AF62" s="15" t="str">
        <f t="shared" si="54"/>
        <v xml:space="preserve"> </v>
      </c>
      <c r="AG62" s="15" t="str">
        <f t="shared" si="55"/>
        <v xml:space="preserve"> </v>
      </c>
      <c r="AH62" s="170" t="str">
        <f t="shared" si="56"/>
        <v xml:space="preserve"> </v>
      </c>
      <c r="AI62" s="15" t="str">
        <f t="shared" si="57"/>
        <v>n/a</v>
      </c>
      <c r="AJ62" s="170" t="b">
        <f t="shared" si="58"/>
        <v>0</v>
      </c>
      <c r="AK62" s="15" t="str">
        <f t="shared" si="59"/>
        <v xml:space="preserve"> </v>
      </c>
      <c r="AL62" s="15" t="str">
        <f t="shared" si="60"/>
        <v xml:space="preserve"> </v>
      </c>
      <c r="AM62" s="170" t="str">
        <f t="shared" si="61"/>
        <v xml:space="preserve"> </v>
      </c>
    </row>
    <row r="63" spans="1:39" ht="18.75" customHeight="1" x14ac:dyDescent="0.25">
      <c r="A63" s="15" t="str">
        <f t="shared" si="24"/>
        <v>/</v>
      </c>
      <c r="B63" s="134">
        <v>60</v>
      </c>
      <c r="C63" s="187"/>
      <c r="D63" s="187"/>
      <c r="E63" s="184"/>
      <c r="F63" s="184"/>
      <c r="G63" s="164" t="str">
        <f t="shared" si="25"/>
        <v xml:space="preserve"> </v>
      </c>
      <c r="H63" s="160"/>
      <c r="I63" s="165" t="str">
        <f>IF(H63="Y",IFERROR(VLOOKUP(CONCATENATE(C63,"/",D63),'Time Youth'!A$4:F$165,5,FALSE),IFERROR(VLOOKUP(CONCATENATE(C63,"/",D63),'Time Select'!A$4:F$165,5,FALSE),"Can't find in Youth/Select")),"")</f>
        <v/>
      </c>
      <c r="J63" s="165" t="str">
        <f>IF(H63="Y",IFERROR(VLOOKUP(CONCATENATE(C63,"/",D63),'Time Youth'!A$4:F$165,6,FALSE),IFERROR(VLOOKUP(CONCATENATE(C63,"/",D63),'Time Select'!A$4:F$165,6,FALSE),"Can't find in Youth/Select")),"")</f>
        <v/>
      </c>
      <c r="K63" s="164" t="str">
        <f t="shared" si="35"/>
        <v>n/a</v>
      </c>
      <c r="L63" s="171">
        <f t="shared" si="36"/>
        <v>0</v>
      </c>
      <c r="M63" s="171">
        <f t="shared" si="37"/>
        <v>0</v>
      </c>
      <c r="N63" s="171">
        <f t="shared" si="38"/>
        <v>0</v>
      </c>
      <c r="O63" s="164">
        <f t="shared" si="39"/>
        <v>0</v>
      </c>
      <c r="P63" s="172" t="str">
        <f t="shared" si="44"/>
        <v xml:space="preserve"> </v>
      </c>
      <c r="S63" s="15">
        <f t="shared" si="40"/>
        <v>0</v>
      </c>
      <c r="T63" s="15" t="str">
        <f t="shared" si="45"/>
        <v>n/a</v>
      </c>
      <c r="U63" s="170" t="b">
        <f t="shared" si="46"/>
        <v>0</v>
      </c>
      <c r="V63" s="15" t="str">
        <f t="shared" si="41"/>
        <v xml:space="preserve"> </v>
      </c>
      <c r="W63" s="15" t="str">
        <f t="shared" si="42"/>
        <v xml:space="preserve"> </v>
      </c>
      <c r="X63" s="170" t="str">
        <f t="shared" si="43"/>
        <v xml:space="preserve"> </v>
      </c>
      <c r="Y63" s="15" t="str">
        <f t="shared" si="47"/>
        <v>n/a</v>
      </c>
      <c r="Z63" s="170" t="b">
        <f t="shared" si="48"/>
        <v>0</v>
      </c>
      <c r="AA63" s="15" t="str">
        <f t="shared" si="49"/>
        <v xml:space="preserve"> </v>
      </c>
      <c r="AB63" s="15" t="str">
        <f t="shared" si="50"/>
        <v xml:space="preserve"> </v>
      </c>
      <c r="AC63" s="170" t="str">
        <f t="shared" si="51"/>
        <v xml:space="preserve"> </v>
      </c>
      <c r="AD63" s="15" t="str">
        <f t="shared" si="52"/>
        <v>n/a</v>
      </c>
      <c r="AE63" s="170" t="b">
        <f t="shared" si="53"/>
        <v>0</v>
      </c>
      <c r="AF63" s="15" t="str">
        <f t="shared" si="54"/>
        <v xml:space="preserve"> </v>
      </c>
      <c r="AG63" s="15" t="str">
        <f t="shared" si="55"/>
        <v xml:space="preserve"> </v>
      </c>
      <c r="AH63" s="170" t="str">
        <f t="shared" si="56"/>
        <v xml:space="preserve"> </v>
      </c>
      <c r="AI63" s="15" t="str">
        <f t="shared" si="57"/>
        <v>n/a</v>
      </c>
      <c r="AJ63" s="170" t="b">
        <f t="shared" si="58"/>
        <v>0</v>
      </c>
      <c r="AK63" s="15" t="str">
        <f t="shared" si="59"/>
        <v xml:space="preserve"> </v>
      </c>
      <c r="AL63" s="15" t="str">
        <f t="shared" si="60"/>
        <v xml:space="preserve"> </v>
      </c>
      <c r="AM63" s="170" t="str">
        <f t="shared" si="61"/>
        <v xml:space="preserve"> </v>
      </c>
    </row>
    <row r="64" spans="1:39" ht="18.75" customHeight="1" x14ac:dyDescent="0.25">
      <c r="A64" s="15" t="str">
        <f t="shared" si="24"/>
        <v>/</v>
      </c>
      <c r="B64" s="134">
        <v>61</v>
      </c>
      <c r="C64" s="187"/>
      <c r="D64" s="187"/>
      <c r="E64" s="184"/>
      <c r="F64" s="184"/>
      <c r="G64" s="164" t="str">
        <f t="shared" si="25"/>
        <v xml:space="preserve"> </v>
      </c>
      <c r="H64" s="160"/>
      <c r="I64" s="165" t="str">
        <f>IF(H64="Y",IFERROR(VLOOKUP(CONCATENATE(C64,"/",D64),'Time Youth'!A$4:F$165,5,FALSE),IFERROR(VLOOKUP(CONCATENATE(C64,"/",D64),'Time Select'!A$4:F$165,5,FALSE),"Can't find in Youth/Select")),"")</f>
        <v/>
      </c>
      <c r="J64" s="165" t="str">
        <f>IF(H64="Y",IFERROR(VLOOKUP(CONCATENATE(C64,"/",D64),'Time Youth'!A$4:F$165,6,FALSE),IFERROR(VLOOKUP(CONCATENATE(C64,"/",D64),'Time Select'!A$4:F$165,6,FALSE),"Can't find in Youth/Select")),"")</f>
        <v/>
      </c>
      <c r="K64" s="164" t="str">
        <f t="shared" si="35"/>
        <v>n/a</v>
      </c>
      <c r="L64" s="171">
        <f t="shared" si="36"/>
        <v>0</v>
      </c>
      <c r="M64" s="171">
        <f t="shared" si="37"/>
        <v>0</v>
      </c>
      <c r="N64" s="171">
        <f t="shared" si="38"/>
        <v>0</v>
      </c>
      <c r="O64" s="164">
        <f t="shared" si="39"/>
        <v>0</v>
      </c>
      <c r="P64" s="172" t="str">
        <f t="shared" si="44"/>
        <v xml:space="preserve"> </v>
      </c>
      <c r="S64" s="15">
        <f t="shared" si="40"/>
        <v>0</v>
      </c>
      <c r="T64" s="15" t="str">
        <f t="shared" si="45"/>
        <v>n/a</v>
      </c>
      <c r="U64" s="170" t="b">
        <f t="shared" si="46"/>
        <v>0</v>
      </c>
      <c r="V64" s="15" t="str">
        <f t="shared" si="41"/>
        <v xml:space="preserve"> </v>
      </c>
      <c r="W64" s="15" t="str">
        <f t="shared" si="42"/>
        <v xml:space="preserve"> </v>
      </c>
      <c r="X64" s="170" t="str">
        <f t="shared" si="43"/>
        <v xml:space="preserve"> </v>
      </c>
      <c r="Y64" s="15" t="str">
        <f t="shared" si="47"/>
        <v>n/a</v>
      </c>
      <c r="Z64" s="170" t="b">
        <f t="shared" si="48"/>
        <v>0</v>
      </c>
      <c r="AA64" s="15" t="str">
        <f t="shared" si="49"/>
        <v xml:space="preserve"> </v>
      </c>
      <c r="AB64" s="15" t="str">
        <f t="shared" si="50"/>
        <v xml:space="preserve"> </v>
      </c>
      <c r="AC64" s="170" t="str">
        <f t="shared" si="51"/>
        <v xml:space="preserve"> </v>
      </c>
      <c r="AD64" s="15" t="str">
        <f t="shared" si="52"/>
        <v>n/a</v>
      </c>
      <c r="AE64" s="170" t="b">
        <f t="shared" si="53"/>
        <v>0</v>
      </c>
      <c r="AF64" s="15" t="str">
        <f t="shared" si="54"/>
        <v xml:space="preserve"> </v>
      </c>
      <c r="AG64" s="15" t="str">
        <f t="shared" si="55"/>
        <v xml:space="preserve"> </v>
      </c>
      <c r="AH64" s="170" t="str">
        <f t="shared" si="56"/>
        <v xml:space="preserve"> </v>
      </c>
      <c r="AI64" s="15" t="str">
        <f t="shared" si="57"/>
        <v>n/a</v>
      </c>
      <c r="AJ64" s="170" t="b">
        <f t="shared" si="58"/>
        <v>0</v>
      </c>
      <c r="AK64" s="15" t="str">
        <f t="shared" si="59"/>
        <v xml:space="preserve"> </v>
      </c>
      <c r="AL64" s="15" t="str">
        <f t="shared" si="60"/>
        <v xml:space="preserve"> </v>
      </c>
      <c r="AM64" s="170" t="str">
        <f t="shared" si="61"/>
        <v xml:space="preserve"> </v>
      </c>
    </row>
    <row r="65" spans="1:39" ht="18.75" customHeight="1" x14ac:dyDescent="0.25">
      <c r="A65" s="15" t="str">
        <f t="shared" si="24"/>
        <v>/</v>
      </c>
      <c r="B65" s="134">
        <v>62</v>
      </c>
      <c r="C65" s="187"/>
      <c r="D65" s="187"/>
      <c r="E65" s="184"/>
      <c r="F65" s="184"/>
      <c r="G65" s="164" t="str">
        <f t="shared" si="25"/>
        <v xml:space="preserve"> </v>
      </c>
      <c r="H65" s="160"/>
      <c r="I65" s="165" t="str">
        <f>IF(H65="Y",IFERROR(VLOOKUP(CONCATENATE(C65,"/",D65),'Time Youth'!A$4:F$165,5,FALSE),IFERROR(VLOOKUP(CONCATENATE(C65,"/",D65),'Time Select'!A$4:F$165,5,FALSE),"Can't find in Youth/Select")),"")</f>
        <v/>
      </c>
      <c r="J65" s="165" t="str">
        <f>IF(H65="Y",IFERROR(VLOOKUP(CONCATENATE(C65,"/",D65),'Time Youth'!A$4:F$165,6,FALSE),IFERROR(VLOOKUP(CONCATENATE(C65,"/",D65),'Time Select'!A$4:F$165,6,FALSE),"Can't find in Youth/Select")),"")</f>
        <v/>
      </c>
      <c r="K65" s="164" t="str">
        <f t="shared" si="35"/>
        <v>n/a</v>
      </c>
      <c r="L65" s="171">
        <f t="shared" si="36"/>
        <v>0</v>
      </c>
      <c r="M65" s="171">
        <f t="shared" si="37"/>
        <v>0</v>
      </c>
      <c r="N65" s="171">
        <f t="shared" si="38"/>
        <v>0</v>
      </c>
      <c r="O65" s="164">
        <f t="shared" si="39"/>
        <v>0</v>
      </c>
      <c r="P65" s="172" t="str">
        <f t="shared" si="44"/>
        <v xml:space="preserve"> </v>
      </c>
      <c r="S65" s="15">
        <f t="shared" si="40"/>
        <v>0</v>
      </c>
      <c r="T65" s="15" t="str">
        <f t="shared" si="45"/>
        <v>n/a</v>
      </c>
      <c r="U65" s="170" t="b">
        <f t="shared" si="46"/>
        <v>0</v>
      </c>
      <c r="V65" s="15" t="str">
        <f t="shared" si="41"/>
        <v xml:space="preserve"> </v>
      </c>
      <c r="W65" s="15" t="str">
        <f t="shared" si="42"/>
        <v xml:space="preserve"> </v>
      </c>
      <c r="X65" s="170" t="str">
        <f t="shared" si="43"/>
        <v xml:space="preserve"> </v>
      </c>
      <c r="Y65" s="15" t="str">
        <f t="shared" si="47"/>
        <v>n/a</v>
      </c>
      <c r="Z65" s="170" t="b">
        <f t="shared" si="48"/>
        <v>0</v>
      </c>
      <c r="AA65" s="15" t="str">
        <f t="shared" si="49"/>
        <v xml:space="preserve"> </v>
      </c>
      <c r="AB65" s="15" t="str">
        <f t="shared" si="50"/>
        <v xml:space="preserve"> </v>
      </c>
      <c r="AC65" s="170" t="str">
        <f t="shared" si="51"/>
        <v xml:space="preserve"> </v>
      </c>
      <c r="AD65" s="15" t="str">
        <f t="shared" si="52"/>
        <v>n/a</v>
      </c>
      <c r="AE65" s="170" t="b">
        <f t="shared" si="53"/>
        <v>0</v>
      </c>
      <c r="AF65" s="15" t="str">
        <f t="shared" si="54"/>
        <v xml:space="preserve"> </v>
      </c>
      <c r="AG65" s="15" t="str">
        <f t="shared" si="55"/>
        <v xml:space="preserve"> </v>
      </c>
      <c r="AH65" s="170" t="str">
        <f t="shared" si="56"/>
        <v xml:space="preserve"> </v>
      </c>
      <c r="AI65" s="15" t="str">
        <f t="shared" si="57"/>
        <v>n/a</v>
      </c>
      <c r="AJ65" s="170" t="b">
        <f t="shared" si="58"/>
        <v>0</v>
      </c>
      <c r="AK65" s="15" t="str">
        <f t="shared" si="59"/>
        <v xml:space="preserve"> </v>
      </c>
      <c r="AL65" s="15" t="str">
        <f t="shared" si="60"/>
        <v xml:space="preserve"> </v>
      </c>
      <c r="AM65" s="170" t="str">
        <f t="shared" si="61"/>
        <v xml:space="preserve"> </v>
      </c>
    </row>
    <row r="66" spans="1:39" ht="18.75" customHeight="1" x14ac:dyDescent="0.25">
      <c r="A66" s="15" t="str">
        <f t="shared" si="24"/>
        <v>/</v>
      </c>
      <c r="B66" s="134">
        <v>63</v>
      </c>
      <c r="C66" s="187"/>
      <c r="D66" s="187"/>
      <c r="E66" s="184"/>
      <c r="F66" s="184"/>
      <c r="G66" s="164" t="str">
        <f t="shared" si="25"/>
        <v xml:space="preserve"> </v>
      </c>
      <c r="H66" s="160"/>
      <c r="I66" s="165" t="str">
        <f>IF(H66="Y",IFERROR(VLOOKUP(CONCATENATE(C66,"/",D66),'Time Youth'!A$4:F$165,5,FALSE),IFERROR(VLOOKUP(CONCATENATE(C66,"/",D66),'Time Select'!A$4:F$165,5,FALSE),"Can't find in Youth/Select")),"")</f>
        <v/>
      </c>
      <c r="J66" s="165" t="str">
        <f>IF(H66="Y",IFERROR(VLOOKUP(CONCATENATE(C66,"/",D66),'Time Youth'!A$4:F$165,6,FALSE),IFERROR(VLOOKUP(CONCATENATE(C66,"/",D66),'Time Select'!A$4:F$165,6,FALSE),"Can't find in Youth/Select")),"")</f>
        <v/>
      </c>
      <c r="K66" s="164" t="str">
        <f t="shared" si="35"/>
        <v>n/a</v>
      </c>
      <c r="L66" s="171">
        <f t="shared" si="36"/>
        <v>0</v>
      </c>
      <c r="M66" s="171">
        <f t="shared" si="37"/>
        <v>0</v>
      </c>
      <c r="N66" s="171">
        <f t="shared" si="38"/>
        <v>0</v>
      </c>
      <c r="O66" s="164">
        <f t="shared" si="39"/>
        <v>0</v>
      </c>
      <c r="P66" s="172" t="str">
        <f t="shared" si="44"/>
        <v xml:space="preserve"> </v>
      </c>
      <c r="S66" s="15">
        <f t="shared" si="40"/>
        <v>0</v>
      </c>
      <c r="T66" s="15" t="str">
        <f t="shared" si="45"/>
        <v>n/a</v>
      </c>
      <c r="U66" s="170" t="b">
        <f t="shared" si="46"/>
        <v>0</v>
      </c>
      <c r="V66" s="15" t="str">
        <f t="shared" si="41"/>
        <v xml:space="preserve"> </v>
      </c>
      <c r="W66" s="15" t="str">
        <f t="shared" si="42"/>
        <v xml:space="preserve"> </v>
      </c>
      <c r="X66" s="170" t="str">
        <f t="shared" si="43"/>
        <v xml:space="preserve"> </v>
      </c>
      <c r="Y66" s="15" t="str">
        <f t="shared" si="47"/>
        <v>n/a</v>
      </c>
      <c r="Z66" s="170" t="b">
        <f t="shared" si="48"/>
        <v>0</v>
      </c>
      <c r="AA66" s="15" t="str">
        <f t="shared" si="49"/>
        <v xml:space="preserve"> </v>
      </c>
      <c r="AB66" s="15" t="str">
        <f t="shared" si="50"/>
        <v xml:space="preserve"> </v>
      </c>
      <c r="AC66" s="170" t="str">
        <f t="shared" si="51"/>
        <v xml:space="preserve"> </v>
      </c>
      <c r="AD66" s="15" t="str">
        <f t="shared" si="52"/>
        <v>n/a</v>
      </c>
      <c r="AE66" s="170" t="b">
        <f t="shared" si="53"/>
        <v>0</v>
      </c>
      <c r="AF66" s="15" t="str">
        <f t="shared" si="54"/>
        <v xml:space="preserve"> </v>
      </c>
      <c r="AG66" s="15" t="str">
        <f t="shared" si="55"/>
        <v xml:space="preserve"> </v>
      </c>
      <c r="AH66" s="170" t="str">
        <f t="shared" si="56"/>
        <v xml:space="preserve"> </v>
      </c>
      <c r="AI66" s="15" t="str">
        <f t="shared" si="57"/>
        <v>n/a</v>
      </c>
      <c r="AJ66" s="170" t="b">
        <f t="shared" si="58"/>
        <v>0</v>
      </c>
      <c r="AK66" s="15" t="str">
        <f t="shared" si="59"/>
        <v xml:space="preserve"> </v>
      </c>
      <c r="AL66" s="15" t="str">
        <f t="shared" si="60"/>
        <v xml:space="preserve"> </v>
      </c>
      <c r="AM66" s="170" t="str">
        <f t="shared" si="61"/>
        <v xml:space="preserve"> </v>
      </c>
    </row>
    <row r="67" spans="1:39" ht="18.75" customHeight="1" x14ac:dyDescent="0.25">
      <c r="A67" s="15" t="str">
        <f t="shared" si="24"/>
        <v>/</v>
      </c>
      <c r="B67" s="134">
        <v>64</v>
      </c>
      <c r="C67" s="187"/>
      <c r="D67" s="187"/>
      <c r="E67" s="184"/>
      <c r="F67" s="184"/>
      <c r="G67" s="164" t="str">
        <f t="shared" si="25"/>
        <v xml:space="preserve"> </v>
      </c>
      <c r="H67" s="160"/>
      <c r="I67" s="165" t="str">
        <f>IF(H67="Y",IFERROR(VLOOKUP(CONCATENATE(C67,"/",D67),'Time Youth'!A$4:F$165,5,FALSE),IFERROR(VLOOKUP(CONCATENATE(C67,"/",D67),'Time Select'!A$4:F$165,5,FALSE),"Can't find in Youth/Select")),"")</f>
        <v/>
      </c>
      <c r="J67" s="165" t="str">
        <f>IF(H67="Y",IFERROR(VLOOKUP(CONCATENATE(C67,"/",D67),'Time Youth'!A$4:F$165,6,FALSE),IFERROR(VLOOKUP(CONCATENATE(C67,"/",D67),'Time Select'!A$4:F$165,6,FALSE),"Can't find in Youth/Select")),"")</f>
        <v/>
      </c>
      <c r="K67" s="164" t="str">
        <f t="shared" si="35"/>
        <v>n/a</v>
      </c>
      <c r="L67" s="171">
        <f t="shared" si="36"/>
        <v>0</v>
      </c>
      <c r="M67" s="171">
        <f t="shared" si="37"/>
        <v>0</v>
      </c>
      <c r="N67" s="171">
        <f t="shared" si="38"/>
        <v>0</v>
      </c>
      <c r="O67" s="164">
        <f t="shared" si="39"/>
        <v>0</v>
      </c>
      <c r="P67" s="172" t="str">
        <f t="shared" si="44"/>
        <v xml:space="preserve"> </v>
      </c>
      <c r="S67" s="15">
        <f t="shared" si="40"/>
        <v>0</v>
      </c>
      <c r="T67" s="15" t="str">
        <f t="shared" si="45"/>
        <v>n/a</v>
      </c>
      <c r="U67" s="170" t="b">
        <f t="shared" si="46"/>
        <v>0</v>
      </c>
      <c r="V67" s="15" t="str">
        <f t="shared" si="41"/>
        <v xml:space="preserve"> </v>
      </c>
      <c r="W67" s="15" t="str">
        <f t="shared" si="42"/>
        <v xml:space="preserve"> </v>
      </c>
      <c r="X67" s="170" t="str">
        <f t="shared" si="43"/>
        <v xml:space="preserve"> </v>
      </c>
      <c r="Y67" s="15" t="str">
        <f t="shared" si="47"/>
        <v>n/a</v>
      </c>
      <c r="Z67" s="170" t="b">
        <f t="shared" si="48"/>
        <v>0</v>
      </c>
      <c r="AA67" s="15" t="str">
        <f t="shared" si="49"/>
        <v xml:space="preserve"> </v>
      </c>
      <c r="AB67" s="15" t="str">
        <f t="shared" si="50"/>
        <v xml:space="preserve"> </v>
      </c>
      <c r="AC67" s="170" t="str">
        <f t="shared" si="51"/>
        <v xml:space="preserve"> </v>
      </c>
      <c r="AD67" s="15" t="str">
        <f t="shared" si="52"/>
        <v>n/a</v>
      </c>
      <c r="AE67" s="170" t="b">
        <f t="shared" si="53"/>
        <v>0</v>
      </c>
      <c r="AF67" s="15" t="str">
        <f t="shared" si="54"/>
        <v xml:space="preserve"> </v>
      </c>
      <c r="AG67" s="15" t="str">
        <f t="shared" si="55"/>
        <v xml:space="preserve"> </v>
      </c>
      <c r="AH67" s="170" t="str">
        <f t="shared" si="56"/>
        <v xml:space="preserve"> </v>
      </c>
      <c r="AI67" s="15" t="str">
        <f t="shared" si="57"/>
        <v>n/a</v>
      </c>
      <c r="AJ67" s="170" t="b">
        <f t="shared" si="58"/>
        <v>0</v>
      </c>
      <c r="AK67" s="15" t="str">
        <f t="shared" si="59"/>
        <v xml:space="preserve"> </v>
      </c>
      <c r="AL67" s="15" t="str">
        <f t="shared" si="60"/>
        <v xml:space="preserve"> </v>
      </c>
      <c r="AM67" s="170" t="str">
        <f t="shared" si="61"/>
        <v xml:space="preserve"> </v>
      </c>
    </row>
    <row r="68" spans="1:39" ht="18.75" customHeight="1" x14ac:dyDescent="0.25">
      <c r="A68" s="15" t="str">
        <f t="shared" si="24"/>
        <v>/</v>
      </c>
      <c r="B68" s="134">
        <v>65</v>
      </c>
      <c r="C68" s="187"/>
      <c r="D68" s="187"/>
      <c r="E68" s="184"/>
      <c r="F68" s="184"/>
      <c r="G68" s="164" t="str">
        <f t="shared" ref="G68:G131" si="62">IF(H68="Y",MIN(I68,J68),IF(MIN(E68:F68)=0," ",IF(MIN(E68:F68)&gt;=99.99,"No Time",MIN(E68:F68))))</f>
        <v xml:space="preserve"> </v>
      </c>
      <c r="H68" s="160"/>
      <c r="I68" s="165" t="str">
        <f>IF(H68="Y",IFERROR(VLOOKUP(CONCATENATE(C68,"/",D68),'Time Youth'!A$4:F$165,5,FALSE),IFERROR(VLOOKUP(CONCATENATE(C68,"/",D68),'Time Select'!A$4:F$165,5,FALSE),"Can't find in Youth/Select")),"")</f>
        <v/>
      </c>
      <c r="J68" s="165" t="str">
        <f>IF(H68="Y",IFERROR(VLOOKUP(CONCATENATE(C68,"/",D68),'Time Youth'!A$4:F$165,6,FALSE),IFERROR(VLOOKUP(CONCATENATE(C68,"/",D68),'Time Select'!A$4:F$165,6,FALSE),"Can't find in Youth/Select")),"")</f>
        <v/>
      </c>
      <c r="K68" s="164" t="str">
        <f t="shared" ref="K68:K99" si="63">IF(G68="No Time","5D",IF($G68=" ","n/a",IF($G68&lt;$Q$5,"1D",IF($G68&lt;$Q$6,"2D",IF($G68&lt;$Q$7,"3D",IF($G68&gt;=$Q$7,IF(OpenDivisions="4D","4D","3D")))))))</f>
        <v>n/a</v>
      </c>
      <c r="L68" s="171">
        <f t="shared" ref="L68:L99" si="64">IF(K68="1D",G68,0)</f>
        <v>0</v>
      </c>
      <c r="M68" s="171">
        <f t="shared" ref="M68:M99" si="65">IF(K68="2D",G68,0)</f>
        <v>0</v>
      </c>
      <c r="N68" s="171">
        <f t="shared" ref="N68:N99" si="66">IF(K68="3D",G68,0)</f>
        <v>0</v>
      </c>
      <c r="O68" s="164">
        <f t="shared" ref="O68:O99" si="67">IF(K68="4D",G68,0)</f>
        <v>0</v>
      </c>
      <c r="P68" s="172" t="str">
        <f t="shared" si="44"/>
        <v xml:space="preserve"> </v>
      </c>
      <c r="S68" s="15">
        <f t="shared" ref="S68:S99" si="68">IF(G68=0,0,IF(G68=" ",0,RANK(G68,$G$4:$G$165)))</f>
        <v>0</v>
      </c>
      <c r="T68" s="15" t="str">
        <f t="shared" si="45"/>
        <v>n/a</v>
      </c>
      <c r="U68" s="170" t="b">
        <f t="shared" si="46"/>
        <v>0</v>
      </c>
      <c r="V68" s="15" t="str">
        <f t="shared" si="41"/>
        <v xml:space="preserve"> </v>
      </c>
      <c r="W68" s="15" t="str">
        <f t="shared" si="42"/>
        <v xml:space="preserve"> </v>
      </c>
      <c r="X68" s="170" t="str">
        <f t="shared" si="43"/>
        <v xml:space="preserve"> </v>
      </c>
      <c r="Y68" s="15" t="str">
        <f t="shared" si="47"/>
        <v>n/a</v>
      </c>
      <c r="Z68" s="170" t="b">
        <f t="shared" si="48"/>
        <v>0</v>
      </c>
      <c r="AA68" s="15" t="str">
        <f t="shared" si="49"/>
        <v xml:space="preserve"> </v>
      </c>
      <c r="AB68" s="15" t="str">
        <f t="shared" si="50"/>
        <v xml:space="preserve"> </v>
      </c>
      <c r="AC68" s="170" t="str">
        <f t="shared" si="51"/>
        <v xml:space="preserve"> </v>
      </c>
      <c r="AD68" s="15" t="str">
        <f t="shared" si="52"/>
        <v>n/a</v>
      </c>
      <c r="AE68" s="170" t="b">
        <f t="shared" si="53"/>
        <v>0</v>
      </c>
      <c r="AF68" s="15" t="str">
        <f t="shared" si="54"/>
        <v xml:space="preserve"> </v>
      </c>
      <c r="AG68" s="15" t="str">
        <f t="shared" si="55"/>
        <v xml:space="preserve"> </v>
      </c>
      <c r="AH68" s="170" t="str">
        <f t="shared" si="56"/>
        <v xml:space="preserve"> </v>
      </c>
      <c r="AI68" s="15" t="str">
        <f t="shared" si="57"/>
        <v>n/a</v>
      </c>
      <c r="AJ68" s="170" t="b">
        <f t="shared" si="58"/>
        <v>0</v>
      </c>
      <c r="AK68" s="15" t="str">
        <f t="shared" si="59"/>
        <v xml:space="preserve"> </v>
      </c>
      <c r="AL68" s="15" t="str">
        <f t="shared" si="60"/>
        <v xml:space="preserve"> </v>
      </c>
      <c r="AM68" s="170" t="str">
        <f t="shared" si="61"/>
        <v xml:space="preserve"> </v>
      </c>
    </row>
    <row r="69" spans="1:39" ht="18.75" customHeight="1" x14ac:dyDescent="0.25">
      <c r="A69" s="15" t="str">
        <f t="shared" ref="A69:A132" si="69">CONCATENATE(C69,"/",D69)</f>
        <v>/</v>
      </c>
      <c r="B69" s="134">
        <v>66</v>
      </c>
      <c r="C69" s="187"/>
      <c r="D69" s="187"/>
      <c r="E69" s="184"/>
      <c r="F69" s="184"/>
      <c r="G69" s="164" t="str">
        <f t="shared" si="62"/>
        <v xml:space="preserve"> </v>
      </c>
      <c r="H69" s="160"/>
      <c r="I69" s="165" t="str">
        <f>IF(H69="Y",IFERROR(VLOOKUP(CONCATENATE(C69,"/",D69),'Time Youth'!A$4:F$165,5,FALSE),IFERROR(VLOOKUP(CONCATENATE(C69,"/",D69),'Time Select'!A$4:F$165,5,FALSE),"Can't find in Youth/Select")),"")</f>
        <v/>
      </c>
      <c r="J69" s="165" t="str">
        <f>IF(H69="Y",IFERROR(VLOOKUP(CONCATENATE(C69,"/",D69),'Time Youth'!A$4:F$165,6,FALSE),IFERROR(VLOOKUP(CONCATENATE(C69,"/",D69),'Time Select'!A$4:F$165,6,FALSE),"Can't find in Youth/Select")),"")</f>
        <v/>
      </c>
      <c r="K69" s="164" t="str">
        <f t="shared" si="63"/>
        <v>n/a</v>
      </c>
      <c r="L69" s="171">
        <f t="shared" si="64"/>
        <v>0</v>
      </c>
      <c r="M69" s="171">
        <f t="shared" si="65"/>
        <v>0</v>
      </c>
      <c r="N69" s="171">
        <f t="shared" si="66"/>
        <v>0</v>
      </c>
      <c r="O69" s="164">
        <f t="shared" si="67"/>
        <v>0</v>
      </c>
      <c r="P69" s="172" t="str">
        <f t="shared" si="44"/>
        <v xml:space="preserve"> </v>
      </c>
      <c r="S69" s="15">
        <f t="shared" si="68"/>
        <v>0</v>
      </c>
      <c r="T69" s="15" t="str">
        <f t="shared" si="45"/>
        <v>n/a</v>
      </c>
      <c r="U69" s="170" t="b">
        <f t="shared" si="46"/>
        <v>0</v>
      </c>
      <c r="V69" s="15" t="str">
        <f t="shared" ref="V69:V100" si="70">IF(T69="n/a"," ",C69)</f>
        <v xml:space="preserve"> </v>
      </c>
      <c r="W69" s="15" t="str">
        <f t="shared" ref="W69:W100" si="71">IF(T69="n/a"," ",D69)</f>
        <v xml:space="preserve"> </v>
      </c>
      <c r="X69" s="170" t="str">
        <f t="shared" ref="X69:X100" si="72">IF(T69="n/a"," ",G69)</f>
        <v xml:space="preserve"> </v>
      </c>
      <c r="Y69" s="15" t="str">
        <f t="shared" si="47"/>
        <v>n/a</v>
      </c>
      <c r="Z69" s="170" t="b">
        <f t="shared" si="48"/>
        <v>0</v>
      </c>
      <c r="AA69" s="15" t="str">
        <f t="shared" si="49"/>
        <v xml:space="preserve"> </v>
      </c>
      <c r="AB69" s="15" t="str">
        <f t="shared" si="50"/>
        <v xml:space="preserve"> </v>
      </c>
      <c r="AC69" s="170" t="str">
        <f t="shared" si="51"/>
        <v xml:space="preserve"> </v>
      </c>
      <c r="AD69" s="15" t="str">
        <f t="shared" si="52"/>
        <v>n/a</v>
      </c>
      <c r="AE69" s="170" t="b">
        <f t="shared" si="53"/>
        <v>0</v>
      </c>
      <c r="AF69" s="15" t="str">
        <f t="shared" si="54"/>
        <v xml:space="preserve"> </v>
      </c>
      <c r="AG69" s="15" t="str">
        <f t="shared" si="55"/>
        <v xml:space="preserve"> </v>
      </c>
      <c r="AH69" s="170" t="str">
        <f t="shared" si="56"/>
        <v xml:space="preserve"> </v>
      </c>
      <c r="AI69" s="15" t="str">
        <f t="shared" si="57"/>
        <v>n/a</v>
      </c>
      <c r="AJ69" s="170" t="b">
        <f t="shared" si="58"/>
        <v>0</v>
      </c>
      <c r="AK69" s="15" t="str">
        <f t="shared" si="59"/>
        <v xml:space="preserve"> </v>
      </c>
      <c r="AL69" s="15" t="str">
        <f t="shared" si="60"/>
        <v xml:space="preserve"> </v>
      </c>
      <c r="AM69" s="170" t="str">
        <f t="shared" si="61"/>
        <v xml:space="preserve"> </v>
      </c>
    </row>
    <row r="70" spans="1:39" ht="18.75" customHeight="1" x14ac:dyDescent="0.25">
      <c r="A70" s="15" t="str">
        <f t="shared" si="69"/>
        <v>/</v>
      </c>
      <c r="B70" s="134">
        <v>67</v>
      </c>
      <c r="C70" s="187"/>
      <c r="D70" s="187"/>
      <c r="E70" s="184"/>
      <c r="F70" s="184"/>
      <c r="G70" s="164" t="str">
        <f t="shared" si="62"/>
        <v xml:space="preserve"> </v>
      </c>
      <c r="H70" s="160"/>
      <c r="I70" s="165" t="str">
        <f>IF(H70="Y",IFERROR(VLOOKUP(CONCATENATE(C70,"/",D70),'Time Youth'!A$4:F$165,5,FALSE),IFERROR(VLOOKUP(CONCATENATE(C70,"/",D70),'Time Select'!A$4:F$165,5,FALSE),"Can't find in Youth/Select")),"")</f>
        <v/>
      </c>
      <c r="J70" s="165" t="str">
        <f>IF(H70="Y",IFERROR(VLOOKUP(CONCATENATE(C70,"/",D70),'Time Youth'!A$4:F$165,6,FALSE),IFERROR(VLOOKUP(CONCATENATE(C70,"/",D70),'Time Select'!A$4:F$165,6,FALSE),"Can't find in Youth/Select")),"")</f>
        <v/>
      </c>
      <c r="K70" s="164" t="str">
        <f t="shared" si="63"/>
        <v>n/a</v>
      </c>
      <c r="L70" s="171">
        <f t="shared" si="64"/>
        <v>0</v>
      </c>
      <c r="M70" s="171">
        <f t="shared" si="65"/>
        <v>0</v>
      </c>
      <c r="N70" s="171">
        <f t="shared" si="66"/>
        <v>0</v>
      </c>
      <c r="O70" s="164">
        <f t="shared" si="67"/>
        <v>0</v>
      </c>
      <c r="P70" s="172" t="str">
        <f t="shared" si="44"/>
        <v xml:space="preserve"> </v>
      </c>
      <c r="S70" s="15">
        <f t="shared" si="68"/>
        <v>0</v>
      </c>
      <c r="T70" s="15" t="str">
        <f t="shared" si="45"/>
        <v>n/a</v>
      </c>
      <c r="U70" s="170" t="b">
        <f t="shared" si="46"/>
        <v>0</v>
      </c>
      <c r="V70" s="15" t="str">
        <f t="shared" si="70"/>
        <v xml:space="preserve"> </v>
      </c>
      <c r="W70" s="15" t="str">
        <f t="shared" si="71"/>
        <v xml:space="preserve"> </v>
      </c>
      <c r="X70" s="170" t="str">
        <f t="shared" si="72"/>
        <v xml:space="preserve"> </v>
      </c>
      <c r="Y70" s="15" t="str">
        <f t="shared" si="47"/>
        <v>n/a</v>
      </c>
      <c r="Z70" s="170" t="b">
        <f t="shared" si="48"/>
        <v>0</v>
      </c>
      <c r="AA70" s="15" t="str">
        <f t="shared" si="49"/>
        <v xml:space="preserve"> </v>
      </c>
      <c r="AB70" s="15" t="str">
        <f t="shared" si="50"/>
        <v xml:space="preserve"> </v>
      </c>
      <c r="AC70" s="170" t="str">
        <f t="shared" si="51"/>
        <v xml:space="preserve"> </v>
      </c>
      <c r="AD70" s="15" t="str">
        <f t="shared" si="52"/>
        <v>n/a</v>
      </c>
      <c r="AE70" s="170" t="b">
        <f t="shared" si="53"/>
        <v>0</v>
      </c>
      <c r="AF70" s="15" t="str">
        <f t="shared" si="54"/>
        <v xml:space="preserve"> </v>
      </c>
      <c r="AG70" s="15" t="str">
        <f t="shared" si="55"/>
        <v xml:space="preserve"> </v>
      </c>
      <c r="AH70" s="170" t="str">
        <f t="shared" si="56"/>
        <v xml:space="preserve"> </v>
      </c>
      <c r="AI70" s="15" t="str">
        <f t="shared" si="57"/>
        <v>n/a</v>
      </c>
      <c r="AJ70" s="170" t="b">
        <f t="shared" si="58"/>
        <v>0</v>
      </c>
      <c r="AK70" s="15" t="str">
        <f t="shared" si="59"/>
        <v xml:space="preserve"> </v>
      </c>
      <c r="AL70" s="15" t="str">
        <f t="shared" si="60"/>
        <v xml:space="preserve"> </v>
      </c>
      <c r="AM70" s="170" t="str">
        <f t="shared" si="61"/>
        <v xml:space="preserve"> </v>
      </c>
    </row>
    <row r="71" spans="1:39" ht="18.75" customHeight="1" x14ac:dyDescent="0.25">
      <c r="A71" s="15" t="str">
        <f t="shared" si="69"/>
        <v>/</v>
      </c>
      <c r="B71" s="134">
        <v>68</v>
      </c>
      <c r="C71" s="187"/>
      <c r="D71" s="187"/>
      <c r="E71" s="184"/>
      <c r="F71" s="184"/>
      <c r="G71" s="164" t="str">
        <f t="shared" si="62"/>
        <v xml:space="preserve"> </v>
      </c>
      <c r="H71" s="160"/>
      <c r="I71" s="165" t="str">
        <f>IF(H71="Y",IFERROR(VLOOKUP(CONCATENATE(C71,"/",D71),'Time Youth'!A$4:F$165,5,FALSE),IFERROR(VLOOKUP(CONCATENATE(C71,"/",D71),'Time Select'!A$4:F$165,5,FALSE),"Can't find in Youth/Select")),"")</f>
        <v/>
      </c>
      <c r="J71" s="165" t="str">
        <f>IF(H71="Y",IFERROR(VLOOKUP(CONCATENATE(C71,"/",D71),'Time Youth'!A$4:F$165,6,FALSE),IFERROR(VLOOKUP(CONCATENATE(C71,"/",D71),'Time Select'!A$4:F$165,6,FALSE),"Can't find in Youth/Select")),"")</f>
        <v/>
      </c>
      <c r="K71" s="164" t="str">
        <f t="shared" si="63"/>
        <v>n/a</v>
      </c>
      <c r="L71" s="171">
        <f t="shared" si="64"/>
        <v>0</v>
      </c>
      <c r="M71" s="171">
        <f t="shared" si="65"/>
        <v>0</v>
      </c>
      <c r="N71" s="171">
        <f t="shared" si="66"/>
        <v>0</v>
      </c>
      <c r="O71" s="164">
        <f t="shared" si="67"/>
        <v>0</v>
      </c>
      <c r="P71" s="172" t="str">
        <f t="shared" si="44"/>
        <v xml:space="preserve"> </v>
      </c>
      <c r="S71" s="15">
        <f t="shared" si="68"/>
        <v>0</v>
      </c>
      <c r="T71" s="15" t="str">
        <f t="shared" si="45"/>
        <v>n/a</v>
      </c>
      <c r="U71" s="170" t="b">
        <f t="shared" si="46"/>
        <v>0</v>
      </c>
      <c r="V71" s="15" t="str">
        <f t="shared" si="70"/>
        <v xml:space="preserve"> </v>
      </c>
      <c r="W71" s="15" t="str">
        <f t="shared" si="71"/>
        <v xml:space="preserve"> </v>
      </c>
      <c r="X71" s="170" t="str">
        <f t="shared" si="72"/>
        <v xml:space="preserve"> </v>
      </c>
      <c r="Y71" s="15" t="str">
        <f t="shared" si="47"/>
        <v>n/a</v>
      </c>
      <c r="Z71" s="170" t="b">
        <f t="shared" si="48"/>
        <v>0</v>
      </c>
      <c r="AA71" s="15" t="str">
        <f t="shared" si="49"/>
        <v xml:space="preserve"> </v>
      </c>
      <c r="AB71" s="15" t="str">
        <f t="shared" si="50"/>
        <v xml:space="preserve"> </v>
      </c>
      <c r="AC71" s="170" t="str">
        <f t="shared" si="51"/>
        <v xml:space="preserve"> </v>
      </c>
      <c r="AD71" s="15" t="str">
        <f t="shared" si="52"/>
        <v>n/a</v>
      </c>
      <c r="AE71" s="170" t="b">
        <f t="shared" si="53"/>
        <v>0</v>
      </c>
      <c r="AF71" s="15" t="str">
        <f t="shared" si="54"/>
        <v xml:space="preserve"> </v>
      </c>
      <c r="AG71" s="15" t="str">
        <f t="shared" si="55"/>
        <v xml:space="preserve"> </v>
      </c>
      <c r="AH71" s="170" t="str">
        <f t="shared" si="56"/>
        <v xml:space="preserve"> </v>
      </c>
      <c r="AI71" s="15" t="str">
        <f t="shared" si="57"/>
        <v>n/a</v>
      </c>
      <c r="AJ71" s="170" t="b">
        <f t="shared" si="58"/>
        <v>0</v>
      </c>
      <c r="AK71" s="15" t="str">
        <f t="shared" si="59"/>
        <v xml:space="preserve"> </v>
      </c>
      <c r="AL71" s="15" t="str">
        <f t="shared" si="60"/>
        <v xml:space="preserve"> </v>
      </c>
      <c r="AM71" s="170" t="str">
        <f t="shared" si="61"/>
        <v xml:space="preserve"> </v>
      </c>
    </row>
    <row r="72" spans="1:39" ht="18.75" customHeight="1" x14ac:dyDescent="0.25">
      <c r="A72" s="15" t="str">
        <f t="shared" si="69"/>
        <v>/</v>
      </c>
      <c r="B72" s="134">
        <v>69</v>
      </c>
      <c r="C72" s="187"/>
      <c r="D72" s="187"/>
      <c r="E72" s="184"/>
      <c r="F72" s="184"/>
      <c r="G72" s="164" t="str">
        <f t="shared" si="62"/>
        <v xml:space="preserve"> </v>
      </c>
      <c r="H72" s="160"/>
      <c r="I72" s="165" t="str">
        <f>IF(H72="Y",IFERROR(VLOOKUP(CONCATENATE(C72,"/",D72),'Time Youth'!A$4:F$165,5,FALSE),IFERROR(VLOOKUP(CONCATENATE(C72,"/",D72),'Time Select'!A$4:F$165,5,FALSE),"Can't find in Youth/Select")),"")</f>
        <v/>
      </c>
      <c r="J72" s="165" t="str">
        <f>IF(H72="Y",IFERROR(VLOOKUP(CONCATENATE(C72,"/",D72),'Time Youth'!A$4:F$165,6,FALSE),IFERROR(VLOOKUP(CONCATENATE(C72,"/",D72),'Time Select'!A$4:F$165,6,FALSE),"Can't find in Youth/Select")),"")</f>
        <v/>
      </c>
      <c r="K72" s="164" t="str">
        <f t="shared" si="63"/>
        <v>n/a</v>
      </c>
      <c r="L72" s="171">
        <f t="shared" si="64"/>
        <v>0</v>
      </c>
      <c r="M72" s="171">
        <f t="shared" si="65"/>
        <v>0</v>
      </c>
      <c r="N72" s="171">
        <f t="shared" si="66"/>
        <v>0</v>
      </c>
      <c r="O72" s="164">
        <f t="shared" si="67"/>
        <v>0</v>
      </c>
      <c r="P72" s="172" t="str">
        <f t="shared" si="44"/>
        <v xml:space="preserve"> </v>
      </c>
      <c r="S72" s="15">
        <f t="shared" si="68"/>
        <v>0</v>
      </c>
      <c r="T72" s="15" t="str">
        <f t="shared" si="45"/>
        <v>n/a</v>
      </c>
      <c r="U72" s="170" t="b">
        <f t="shared" si="46"/>
        <v>0</v>
      </c>
      <c r="V72" s="15" t="str">
        <f t="shared" si="70"/>
        <v xml:space="preserve"> </v>
      </c>
      <c r="W72" s="15" t="str">
        <f t="shared" si="71"/>
        <v xml:space="preserve"> </v>
      </c>
      <c r="X72" s="170" t="str">
        <f t="shared" si="72"/>
        <v xml:space="preserve"> </v>
      </c>
      <c r="Y72" s="15" t="str">
        <f t="shared" si="47"/>
        <v>n/a</v>
      </c>
      <c r="Z72" s="170" t="b">
        <f t="shared" si="48"/>
        <v>0</v>
      </c>
      <c r="AA72" s="15" t="str">
        <f t="shared" si="49"/>
        <v xml:space="preserve"> </v>
      </c>
      <c r="AB72" s="15" t="str">
        <f t="shared" si="50"/>
        <v xml:space="preserve"> </v>
      </c>
      <c r="AC72" s="170" t="str">
        <f t="shared" si="51"/>
        <v xml:space="preserve"> </v>
      </c>
      <c r="AD72" s="15" t="str">
        <f t="shared" si="52"/>
        <v>n/a</v>
      </c>
      <c r="AE72" s="170" t="b">
        <f t="shared" si="53"/>
        <v>0</v>
      </c>
      <c r="AF72" s="15" t="str">
        <f t="shared" si="54"/>
        <v xml:space="preserve"> </v>
      </c>
      <c r="AG72" s="15" t="str">
        <f t="shared" si="55"/>
        <v xml:space="preserve"> </v>
      </c>
      <c r="AH72" s="170" t="str">
        <f t="shared" si="56"/>
        <v xml:space="preserve"> </v>
      </c>
      <c r="AI72" s="15" t="str">
        <f t="shared" si="57"/>
        <v>n/a</v>
      </c>
      <c r="AJ72" s="170" t="b">
        <f t="shared" si="58"/>
        <v>0</v>
      </c>
      <c r="AK72" s="15" t="str">
        <f t="shared" si="59"/>
        <v xml:space="preserve"> </v>
      </c>
      <c r="AL72" s="15" t="str">
        <f t="shared" si="60"/>
        <v xml:space="preserve"> </v>
      </c>
      <c r="AM72" s="170" t="str">
        <f t="shared" si="61"/>
        <v xml:space="preserve"> </v>
      </c>
    </row>
    <row r="73" spans="1:39" ht="18.75" customHeight="1" x14ac:dyDescent="0.25">
      <c r="A73" s="15" t="str">
        <f t="shared" si="69"/>
        <v>/</v>
      </c>
      <c r="B73" s="134">
        <v>70</v>
      </c>
      <c r="C73" s="187"/>
      <c r="D73" s="187"/>
      <c r="E73" s="184"/>
      <c r="F73" s="184"/>
      <c r="G73" s="164" t="str">
        <f t="shared" si="62"/>
        <v xml:space="preserve"> </v>
      </c>
      <c r="H73" s="160"/>
      <c r="I73" s="165" t="str">
        <f>IF(H73="Y",IFERROR(VLOOKUP(CONCATENATE(C73,"/",D73),'Time Youth'!A$4:F$165,5,FALSE),IFERROR(VLOOKUP(CONCATENATE(C73,"/",D73),'Time Select'!A$4:F$165,5,FALSE),"Can't find in Youth/Select")),"")</f>
        <v/>
      </c>
      <c r="J73" s="165" t="str">
        <f>IF(H73="Y",IFERROR(VLOOKUP(CONCATENATE(C73,"/",D73),'Time Youth'!A$4:F$165,6,FALSE),IFERROR(VLOOKUP(CONCATENATE(C73,"/",D73),'Time Select'!A$4:F$165,6,FALSE),"Can't find in Youth/Select")),"")</f>
        <v/>
      </c>
      <c r="K73" s="164" t="str">
        <f t="shared" si="63"/>
        <v>n/a</v>
      </c>
      <c r="L73" s="171">
        <f t="shared" si="64"/>
        <v>0</v>
      </c>
      <c r="M73" s="171">
        <f t="shared" si="65"/>
        <v>0</v>
      </c>
      <c r="N73" s="171">
        <f t="shared" si="66"/>
        <v>0</v>
      </c>
      <c r="O73" s="164">
        <f t="shared" si="67"/>
        <v>0</v>
      </c>
      <c r="P73" s="172" t="str">
        <f t="shared" si="44"/>
        <v xml:space="preserve"> </v>
      </c>
      <c r="S73" s="15">
        <f t="shared" si="68"/>
        <v>0</v>
      </c>
      <c r="T73" s="15" t="str">
        <f t="shared" si="45"/>
        <v>n/a</v>
      </c>
      <c r="U73" s="170" t="b">
        <f t="shared" si="46"/>
        <v>0</v>
      </c>
      <c r="V73" s="15" t="str">
        <f t="shared" si="70"/>
        <v xml:space="preserve"> </v>
      </c>
      <c r="W73" s="15" t="str">
        <f t="shared" si="71"/>
        <v xml:space="preserve"> </v>
      </c>
      <c r="X73" s="170" t="str">
        <f t="shared" si="72"/>
        <v xml:space="preserve"> </v>
      </c>
      <c r="Y73" s="15" t="str">
        <f t="shared" si="47"/>
        <v>n/a</v>
      </c>
      <c r="Z73" s="170" t="b">
        <f t="shared" si="48"/>
        <v>0</v>
      </c>
      <c r="AA73" s="15" t="str">
        <f t="shared" si="49"/>
        <v xml:space="preserve"> </v>
      </c>
      <c r="AB73" s="15" t="str">
        <f t="shared" si="50"/>
        <v xml:space="preserve"> </v>
      </c>
      <c r="AC73" s="170" t="str">
        <f t="shared" si="51"/>
        <v xml:space="preserve"> </v>
      </c>
      <c r="AD73" s="15" t="str">
        <f t="shared" si="52"/>
        <v>n/a</v>
      </c>
      <c r="AE73" s="170" t="b">
        <f t="shared" si="53"/>
        <v>0</v>
      </c>
      <c r="AF73" s="15" t="str">
        <f t="shared" si="54"/>
        <v xml:space="preserve"> </v>
      </c>
      <c r="AG73" s="15" t="str">
        <f t="shared" si="55"/>
        <v xml:space="preserve"> </v>
      </c>
      <c r="AH73" s="170" t="str">
        <f t="shared" si="56"/>
        <v xml:space="preserve"> </v>
      </c>
      <c r="AI73" s="15" t="str">
        <f t="shared" si="57"/>
        <v>n/a</v>
      </c>
      <c r="AJ73" s="170" t="b">
        <f t="shared" si="58"/>
        <v>0</v>
      </c>
      <c r="AK73" s="15" t="str">
        <f t="shared" si="59"/>
        <v xml:space="preserve"> </v>
      </c>
      <c r="AL73" s="15" t="str">
        <f t="shared" si="60"/>
        <v xml:space="preserve"> </v>
      </c>
      <c r="AM73" s="170" t="str">
        <f t="shared" si="61"/>
        <v xml:space="preserve"> </v>
      </c>
    </row>
    <row r="74" spans="1:39" ht="18.75" customHeight="1" x14ac:dyDescent="0.25">
      <c r="A74" s="15" t="str">
        <f t="shared" si="69"/>
        <v>/</v>
      </c>
      <c r="B74" s="134">
        <v>71</v>
      </c>
      <c r="C74" s="187"/>
      <c r="D74" s="187"/>
      <c r="E74" s="184"/>
      <c r="F74" s="184"/>
      <c r="G74" s="164" t="str">
        <f t="shared" si="62"/>
        <v xml:space="preserve"> </v>
      </c>
      <c r="H74" s="160"/>
      <c r="I74" s="165" t="str">
        <f>IF(H74="Y",IFERROR(VLOOKUP(CONCATENATE(C74,"/",D74),'Time Youth'!A$4:F$165,5,FALSE),IFERROR(VLOOKUP(CONCATENATE(C74,"/",D74),'Time Select'!A$4:F$165,5,FALSE),"Can't find in Youth/Select")),"")</f>
        <v/>
      </c>
      <c r="J74" s="165" t="str">
        <f>IF(H74="Y",IFERROR(VLOOKUP(CONCATENATE(C74,"/",D74),'Time Youth'!A$4:F$165,6,FALSE),IFERROR(VLOOKUP(CONCATENATE(C74,"/",D74),'Time Select'!A$4:F$165,6,FALSE),"Can't find in Youth/Select")),"")</f>
        <v/>
      </c>
      <c r="K74" s="164" t="str">
        <f t="shared" si="63"/>
        <v>n/a</v>
      </c>
      <c r="L74" s="171">
        <f t="shared" si="64"/>
        <v>0</v>
      </c>
      <c r="M74" s="171">
        <f t="shared" si="65"/>
        <v>0</v>
      </c>
      <c r="N74" s="171">
        <f t="shared" si="66"/>
        <v>0</v>
      </c>
      <c r="O74" s="164">
        <f t="shared" si="67"/>
        <v>0</v>
      </c>
      <c r="P74" s="172" t="str">
        <f t="shared" si="44"/>
        <v xml:space="preserve"> </v>
      </c>
      <c r="S74" s="15">
        <f t="shared" si="68"/>
        <v>0</v>
      </c>
      <c r="T74" s="15" t="str">
        <f t="shared" si="45"/>
        <v>n/a</v>
      </c>
      <c r="U74" s="170" t="b">
        <f t="shared" si="46"/>
        <v>0</v>
      </c>
      <c r="V74" s="15" t="str">
        <f t="shared" si="70"/>
        <v xml:space="preserve"> </v>
      </c>
      <c r="W74" s="15" t="str">
        <f t="shared" si="71"/>
        <v xml:space="preserve"> </v>
      </c>
      <c r="X74" s="170" t="str">
        <f t="shared" si="72"/>
        <v xml:space="preserve"> </v>
      </c>
      <c r="Y74" s="15" t="str">
        <f t="shared" si="47"/>
        <v>n/a</v>
      </c>
      <c r="Z74" s="170" t="b">
        <f t="shared" si="48"/>
        <v>0</v>
      </c>
      <c r="AA74" s="15" t="str">
        <f t="shared" si="49"/>
        <v xml:space="preserve"> </v>
      </c>
      <c r="AB74" s="15" t="str">
        <f t="shared" si="50"/>
        <v xml:space="preserve"> </v>
      </c>
      <c r="AC74" s="170" t="str">
        <f t="shared" si="51"/>
        <v xml:space="preserve"> </v>
      </c>
      <c r="AD74" s="15" t="str">
        <f t="shared" si="52"/>
        <v>n/a</v>
      </c>
      <c r="AE74" s="170" t="b">
        <f t="shared" si="53"/>
        <v>0</v>
      </c>
      <c r="AF74" s="15" t="str">
        <f t="shared" si="54"/>
        <v xml:space="preserve"> </v>
      </c>
      <c r="AG74" s="15" t="str">
        <f t="shared" si="55"/>
        <v xml:space="preserve"> </v>
      </c>
      <c r="AH74" s="170" t="str">
        <f t="shared" si="56"/>
        <v xml:space="preserve"> </v>
      </c>
      <c r="AI74" s="15" t="str">
        <f t="shared" si="57"/>
        <v>n/a</v>
      </c>
      <c r="AJ74" s="170" t="b">
        <f t="shared" si="58"/>
        <v>0</v>
      </c>
      <c r="AK74" s="15" t="str">
        <f t="shared" si="59"/>
        <v xml:space="preserve"> </v>
      </c>
      <c r="AL74" s="15" t="str">
        <f t="shared" si="60"/>
        <v xml:space="preserve"> </v>
      </c>
      <c r="AM74" s="170" t="str">
        <f t="shared" si="61"/>
        <v xml:space="preserve"> </v>
      </c>
    </row>
    <row r="75" spans="1:39" ht="18.75" customHeight="1" x14ac:dyDescent="0.25">
      <c r="A75" s="15" t="str">
        <f t="shared" si="69"/>
        <v>/</v>
      </c>
      <c r="B75" s="134">
        <v>72</v>
      </c>
      <c r="C75" s="187"/>
      <c r="D75" s="187"/>
      <c r="E75" s="184"/>
      <c r="F75" s="184"/>
      <c r="G75" s="164" t="str">
        <f t="shared" si="62"/>
        <v xml:space="preserve"> </v>
      </c>
      <c r="H75" s="160"/>
      <c r="I75" s="165" t="str">
        <f>IF(H75="Y",IFERROR(VLOOKUP(CONCATENATE(C75,"/",D75),'Time Youth'!A$4:F$165,5,FALSE),IFERROR(VLOOKUP(CONCATENATE(C75,"/",D75),'Time Select'!A$4:F$165,5,FALSE),"Can't find in Youth/Select")),"")</f>
        <v/>
      </c>
      <c r="J75" s="165" t="str">
        <f>IF(H75="Y",IFERROR(VLOOKUP(CONCATENATE(C75,"/",D75),'Time Youth'!A$4:F$165,6,FALSE),IFERROR(VLOOKUP(CONCATENATE(C75,"/",D75),'Time Select'!A$4:F$165,6,FALSE),"Can't find in Youth/Select")),"")</f>
        <v/>
      </c>
      <c r="K75" s="164" t="str">
        <f t="shared" si="63"/>
        <v>n/a</v>
      </c>
      <c r="L75" s="171">
        <f t="shared" si="64"/>
        <v>0</v>
      </c>
      <c r="M75" s="171">
        <f t="shared" si="65"/>
        <v>0</v>
      </c>
      <c r="N75" s="171">
        <f t="shared" si="66"/>
        <v>0</v>
      </c>
      <c r="O75" s="164">
        <f t="shared" si="67"/>
        <v>0</v>
      </c>
      <c r="P75" s="172" t="str">
        <f t="shared" si="44"/>
        <v xml:space="preserve"> </v>
      </c>
      <c r="S75" s="15">
        <f t="shared" si="68"/>
        <v>0</v>
      </c>
      <c r="T75" s="15" t="str">
        <f t="shared" si="45"/>
        <v>n/a</v>
      </c>
      <c r="U75" s="170" t="b">
        <f t="shared" si="46"/>
        <v>0</v>
      </c>
      <c r="V75" s="15" t="str">
        <f t="shared" si="70"/>
        <v xml:space="preserve"> </v>
      </c>
      <c r="W75" s="15" t="str">
        <f t="shared" si="71"/>
        <v xml:space="preserve"> </v>
      </c>
      <c r="X75" s="170" t="str">
        <f t="shared" si="72"/>
        <v xml:space="preserve"> </v>
      </c>
      <c r="Y75" s="15" t="str">
        <f t="shared" si="47"/>
        <v>n/a</v>
      </c>
      <c r="Z75" s="170" t="b">
        <f t="shared" si="48"/>
        <v>0</v>
      </c>
      <c r="AA75" s="15" t="str">
        <f t="shared" si="49"/>
        <v xml:space="preserve"> </v>
      </c>
      <c r="AB75" s="15" t="str">
        <f t="shared" si="50"/>
        <v xml:space="preserve"> </v>
      </c>
      <c r="AC75" s="170" t="str">
        <f t="shared" si="51"/>
        <v xml:space="preserve"> </v>
      </c>
      <c r="AD75" s="15" t="str">
        <f t="shared" si="52"/>
        <v>n/a</v>
      </c>
      <c r="AE75" s="170" t="b">
        <f t="shared" si="53"/>
        <v>0</v>
      </c>
      <c r="AF75" s="15" t="str">
        <f t="shared" si="54"/>
        <v xml:space="preserve"> </v>
      </c>
      <c r="AG75" s="15" t="str">
        <f t="shared" si="55"/>
        <v xml:space="preserve"> </v>
      </c>
      <c r="AH75" s="170" t="str">
        <f t="shared" si="56"/>
        <v xml:space="preserve"> </v>
      </c>
      <c r="AI75" s="15" t="str">
        <f t="shared" si="57"/>
        <v>n/a</v>
      </c>
      <c r="AJ75" s="170" t="b">
        <f t="shared" si="58"/>
        <v>0</v>
      </c>
      <c r="AK75" s="15" t="str">
        <f t="shared" si="59"/>
        <v xml:space="preserve"> </v>
      </c>
      <c r="AL75" s="15" t="str">
        <f t="shared" si="60"/>
        <v xml:space="preserve"> </v>
      </c>
      <c r="AM75" s="170" t="str">
        <f t="shared" si="61"/>
        <v xml:space="preserve"> </v>
      </c>
    </row>
    <row r="76" spans="1:39" ht="18.75" customHeight="1" x14ac:dyDescent="0.25">
      <c r="A76" s="15" t="str">
        <f t="shared" si="69"/>
        <v>/</v>
      </c>
      <c r="B76" s="134">
        <v>73</v>
      </c>
      <c r="C76" s="187"/>
      <c r="D76" s="187"/>
      <c r="E76" s="184"/>
      <c r="F76" s="184"/>
      <c r="G76" s="164" t="str">
        <f t="shared" si="62"/>
        <v xml:space="preserve"> </v>
      </c>
      <c r="H76" s="160"/>
      <c r="I76" s="165" t="str">
        <f>IF(H76="Y",IFERROR(VLOOKUP(CONCATENATE(C76,"/",D76),'Time Youth'!A$4:F$165,5,FALSE),IFERROR(VLOOKUP(CONCATENATE(C76,"/",D76),'Time Select'!A$4:F$165,5,FALSE),"Can't find in Youth/Select")),"")</f>
        <v/>
      </c>
      <c r="J76" s="165" t="str">
        <f>IF(H76="Y",IFERROR(VLOOKUP(CONCATENATE(C76,"/",D76),'Time Youth'!A$4:F$165,6,FALSE),IFERROR(VLOOKUP(CONCATENATE(C76,"/",D76),'Time Select'!A$4:F$165,6,FALSE),"Can't find in Youth/Select")),"")</f>
        <v/>
      </c>
      <c r="K76" s="164" t="str">
        <f t="shared" si="63"/>
        <v>n/a</v>
      </c>
      <c r="L76" s="171">
        <f t="shared" si="64"/>
        <v>0</v>
      </c>
      <c r="M76" s="171">
        <f t="shared" si="65"/>
        <v>0</v>
      </c>
      <c r="N76" s="171">
        <f t="shared" si="66"/>
        <v>0</v>
      </c>
      <c r="O76" s="164">
        <f t="shared" si="67"/>
        <v>0</v>
      </c>
      <c r="P76" s="172" t="str">
        <f t="shared" si="44"/>
        <v xml:space="preserve"> </v>
      </c>
      <c r="S76" s="15">
        <f t="shared" si="68"/>
        <v>0</v>
      </c>
      <c r="T76" s="15" t="str">
        <f t="shared" si="45"/>
        <v>n/a</v>
      </c>
      <c r="U76" s="170" t="b">
        <f t="shared" si="46"/>
        <v>0</v>
      </c>
      <c r="V76" s="15" t="str">
        <f t="shared" si="70"/>
        <v xml:space="preserve"> </v>
      </c>
      <c r="W76" s="15" t="str">
        <f t="shared" si="71"/>
        <v xml:space="preserve"> </v>
      </c>
      <c r="X76" s="170" t="str">
        <f t="shared" si="72"/>
        <v xml:space="preserve"> </v>
      </c>
      <c r="Y76" s="15" t="str">
        <f t="shared" si="47"/>
        <v>n/a</v>
      </c>
      <c r="Z76" s="170" t="b">
        <f t="shared" si="48"/>
        <v>0</v>
      </c>
      <c r="AA76" s="15" t="str">
        <f t="shared" si="49"/>
        <v xml:space="preserve"> </v>
      </c>
      <c r="AB76" s="15" t="str">
        <f t="shared" si="50"/>
        <v xml:space="preserve"> </v>
      </c>
      <c r="AC76" s="170" t="str">
        <f t="shared" si="51"/>
        <v xml:space="preserve"> </v>
      </c>
      <c r="AD76" s="15" t="str">
        <f t="shared" si="52"/>
        <v>n/a</v>
      </c>
      <c r="AE76" s="170" t="b">
        <f t="shared" si="53"/>
        <v>0</v>
      </c>
      <c r="AF76" s="15" t="str">
        <f t="shared" si="54"/>
        <v xml:space="preserve"> </v>
      </c>
      <c r="AG76" s="15" t="str">
        <f t="shared" si="55"/>
        <v xml:space="preserve"> </v>
      </c>
      <c r="AH76" s="170" t="str">
        <f t="shared" si="56"/>
        <v xml:space="preserve"> </v>
      </c>
      <c r="AI76" s="15" t="str">
        <f t="shared" si="57"/>
        <v>n/a</v>
      </c>
      <c r="AJ76" s="170" t="b">
        <f t="shared" si="58"/>
        <v>0</v>
      </c>
      <c r="AK76" s="15" t="str">
        <f t="shared" si="59"/>
        <v xml:space="preserve"> </v>
      </c>
      <c r="AL76" s="15" t="str">
        <f t="shared" si="60"/>
        <v xml:space="preserve"> </v>
      </c>
      <c r="AM76" s="170" t="str">
        <f t="shared" si="61"/>
        <v xml:space="preserve"> </v>
      </c>
    </row>
    <row r="77" spans="1:39" ht="18.75" customHeight="1" x14ac:dyDescent="0.25">
      <c r="A77" s="15" t="str">
        <f t="shared" si="69"/>
        <v>/</v>
      </c>
      <c r="B77" s="134">
        <v>74</v>
      </c>
      <c r="C77" s="187"/>
      <c r="D77" s="187"/>
      <c r="E77" s="184"/>
      <c r="F77" s="184"/>
      <c r="G77" s="164" t="str">
        <f t="shared" si="62"/>
        <v xml:space="preserve"> </v>
      </c>
      <c r="H77" s="160"/>
      <c r="I77" s="165" t="str">
        <f>IF(H77="Y",IFERROR(VLOOKUP(CONCATENATE(C77,"/",D77),'Time Youth'!A$4:F$165,5,FALSE),IFERROR(VLOOKUP(CONCATENATE(C77,"/",D77),'Time Select'!A$4:F$165,5,FALSE),"Can't find in Youth/Select")),"")</f>
        <v/>
      </c>
      <c r="J77" s="165" t="str">
        <f>IF(H77="Y",IFERROR(VLOOKUP(CONCATENATE(C77,"/",D77),'Time Youth'!A$4:F$165,6,FALSE),IFERROR(VLOOKUP(CONCATENATE(C77,"/",D77),'Time Select'!A$4:F$165,6,FALSE),"Can't find in Youth/Select")),"")</f>
        <v/>
      </c>
      <c r="K77" s="164" t="str">
        <f t="shared" si="63"/>
        <v>n/a</v>
      </c>
      <c r="L77" s="171">
        <f t="shared" si="64"/>
        <v>0</v>
      </c>
      <c r="M77" s="171">
        <f t="shared" si="65"/>
        <v>0</v>
      </c>
      <c r="N77" s="171">
        <f t="shared" si="66"/>
        <v>0</v>
      </c>
      <c r="O77" s="164">
        <f t="shared" si="67"/>
        <v>0</v>
      </c>
      <c r="P77" s="172" t="str">
        <f t="shared" si="44"/>
        <v xml:space="preserve"> </v>
      </c>
      <c r="S77" s="15">
        <f t="shared" si="68"/>
        <v>0</v>
      </c>
      <c r="T77" s="15" t="str">
        <f t="shared" si="45"/>
        <v>n/a</v>
      </c>
      <c r="U77" s="170" t="b">
        <f t="shared" si="46"/>
        <v>0</v>
      </c>
      <c r="V77" s="15" t="str">
        <f t="shared" si="70"/>
        <v xml:space="preserve"> </v>
      </c>
      <c r="W77" s="15" t="str">
        <f t="shared" si="71"/>
        <v xml:space="preserve"> </v>
      </c>
      <c r="X77" s="170" t="str">
        <f t="shared" si="72"/>
        <v xml:space="preserve"> </v>
      </c>
      <c r="Y77" s="15" t="str">
        <f t="shared" si="47"/>
        <v>n/a</v>
      </c>
      <c r="Z77" s="170" t="b">
        <f t="shared" si="48"/>
        <v>0</v>
      </c>
      <c r="AA77" s="15" t="str">
        <f t="shared" si="49"/>
        <v xml:space="preserve"> </v>
      </c>
      <c r="AB77" s="15" t="str">
        <f t="shared" si="50"/>
        <v xml:space="preserve"> </v>
      </c>
      <c r="AC77" s="170" t="str">
        <f t="shared" si="51"/>
        <v xml:space="preserve"> </v>
      </c>
      <c r="AD77" s="15" t="str">
        <f t="shared" si="52"/>
        <v>n/a</v>
      </c>
      <c r="AE77" s="170" t="b">
        <f t="shared" si="53"/>
        <v>0</v>
      </c>
      <c r="AF77" s="15" t="str">
        <f t="shared" si="54"/>
        <v xml:space="preserve"> </v>
      </c>
      <c r="AG77" s="15" t="str">
        <f t="shared" si="55"/>
        <v xml:space="preserve"> </v>
      </c>
      <c r="AH77" s="170" t="str">
        <f t="shared" si="56"/>
        <v xml:space="preserve"> </v>
      </c>
      <c r="AI77" s="15" t="str">
        <f t="shared" si="57"/>
        <v>n/a</v>
      </c>
      <c r="AJ77" s="170" t="b">
        <f t="shared" si="58"/>
        <v>0</v>
      </c>
      <c r="AK77" s="15" t="str">
        <f t="shared" si="59"/>
        <v xml:space="preserve"> </v>
      </c>
      <c r="AL77" s="15" t="str">
        <f t="shared" si="60"/>
        <v xml:space="preserve"> </v>
      </c>
      <c r="AM77" s="170" t="str">
        <f t="shared" si="61"/>
        <v xml:space="preserve"> </v>
      </c>
    </row>
    <row r="78" spans="1:39" ht="18.75" customHeight="1" x14ac:dyDescent="0.25">
      <c r="A78" s="15" t="str">
        <f t="shared" si="69"/>
        <v>/</v>
      </c>
      <c r="B78" s="134">
        <v>75</v>
      </c>
      <c r="C78" s="187"/>
      <c r="D78" s="187"/>
      <c r="E78" s="184"/>
      <c r="F78" s="184"/>
      <c r="G78" s="164" t="str">
        <f t="shared" si="62"/>
        <v xml:space="preserve"> </v>
      </c>
      <c r="H78" s="160"/>
      <c r="I78" s="165" t="str">
        <f>IF(H78="Y",IFERROR(VLOOKUP(CONCATENATE(C78,"/",D78),'Time Youth'!A$4:F$165,5,FALSE),IFERROR(VLOOKUP(CONCATENATE(C78,"/",D78),'Time Select'!A$4:F$165,5,FALSE),"Can't find in Youth/Select")),"")</f>
        <v/>
      </c>
      <c r="J78" s="165" t="str">
        <f>IF(H78="Y",IFERROR(VLOOKUP(CONCATENATE(C78,"/",D78),'Time Youth'!A$4:F$165,6,FALSE),IFERROR(VLOOKUP(CONCATENATE(C78,"/",D78),'Time Select'!A$4:F$165,6,FALSE),"Can't find in Youth/Select")),"")</f>
        <v/>
      </c>
      <c r="K78" s="164" t="str">
        <f t="shared" si="63"/>
        <v>n/a</v>
      </c>
      <c r="L78" s="171">
        <f t="shared" si="64"/>
        <v>0</v>
      </c>
      <c r="M78" s="171">
        <f t="shared" si="65"/>
        <v>0</v>
      </c>
      <c r="N78" s="171">
        <f t="shared" si="66"/>
        <v>0</v>
      </c>
      <c r="O78" s="164">
        <f t="shared" si="67"/>
        <v>0</v>
      </c>
      <c r="P78" s="172" t="str">
        <f t="shared" si="44"/>
        <v xml:space="preserve"> </v>
      </c>
      <c r="S78" s="15">
        <f t="shared" si="68"/>
        <v>0</v>
      </c>
      <c r="T78" s="15" t="str">
        <f t="shared" si="45"/>
        <v>n/a</v>
      </c>
      <c r="U78" s="170" t="b">
        <f t="shared" si="46"/>
        <v>0</v>
      </c>
      <c r="V78" s="15" t="str">
        <f t="shared" si="70"/>
        <v xml:space="preserve"> </v>
      </c>
      <c r="W78" s="15" t="str">
        <f t="shared" si="71"/>
        <v xml:space="preserve"> </v>
      </c>
      <c r="X78" s="170" t="str">
        <f t="shared" si="72"/>
        <v xml:space="preserve"> </v>
      </c>
      <c r="Y78" s="15" t="str">
        <f t="shared" si="47"/>
        <v>n/a</v>
      </c>
      <c r="Z78" s="170" t="b">
        <f t="shared" si="48"/>
        <v>0</v>
      </c>
      <c r="AA78" s="15" t="str">
        <f t="shared" si="49"/>
        <v xml:space="preserve"> </v>
      </c>
      <c r="AB78" s="15" t="str">
        <f t="shared" si="50"/>
        <v xml:space="preserve"> </v>
      </c>
      <c r="AC78" s="170" t="str">
        <f t="shared" si="51"/>
        <v xml:space="preserve"> </v>
      </c>
      <c r="AD78" s="15" t="str">
        <f t="shared" si="52"/>
        <v>n/a</v>
      </c>
      <c r="AE78" s="170" t="b">
        <f t="shared" si="53"/>
        <v>0</v>
      </c>
      <c r="AF78" s="15" t="str">
        <f t="shared" si="54"/>
        <v xml:space="preserve"> </v>
      </c>
      <c r="AG78" s="15" t="str">
        <f t="shared" si="55"/>
        <v xml:space="preserve"> </v>
      </c>
      <c r="AH78" s="170" t="str">
        <f t="shared" si="56"/>
        <v xml:space="preserve"> </v>
      </c>
      <c r="AI78" s="15" t="str">
        <f t="shared" si="57"/>
        <v>n/a</v>
      </c>
      <c r="AJ78" s="170" t="b">
        <f t="shared" si="58"/>
        <v>0</v>
      </c>
      <c r="AK78" s="15" t="str">
        <f t="shared" si="59"/>
        <v xml:space="preserve"> </v>
      </c>
      <c r="AL78" s="15" t="str">
        <f t="shared" si="60"/>
        <v xml:space="preserve"> </v>
      </c>
      <c r="AM78" s="170" t="str">
        <f t="shared" si="61"/>
        <v xml:space="preserve"> </v>
      </c>
    </row>
    <row r="79" spans="1:39" ht="18.75" customHeight="1" x14ac:dyDescent="0.25">
      <c r="A79" s="15" t="str">
        <f t="shared" si="69"/>
        <v>/</v>
      </c>
      <c r="B79" s="134">
        <v>76</v>
      </c>
      <c r="C79" s="187"/>
      <c r="D79" s="187"/>
      <c r="E79" s="184"/>
      <c r="F79" s="184"/>
      <c r="G79" s="164" t="str">
        <f t="shared" si="62"/>
        <v xml:space="preserve"> </v>
      </c>
      <c r="H79" s="160"/>
      <c r="I79" s="165" t="str">
        <f>IF(H79="Y",IFERROR(VLOOKUP(CONCATENATE(C79,"/",D79),'Time Youth'!A$4:F$165,5,FALSE),IFERROR(VLOOKUP(CONCATENATE(C79,"/",D79),'Time Select'!A$4:F$165,5,FALSE),"Can't find in Youth/Select")),"")</f>
        <v/>
      </c>
      <c r="J79" s="165" t="str">
        <f>IF(H79="Y",IFERROR(VLOOKUP(CONCATENATE(C79,"/",D79),'Time Youth'!A$4:F$165,6,FALSE),IFERROR(VLOOKUP(CONCATENATE(C79,"/",D79),'Time Select'!A$4:F$165,6,FALSE),"Can't find in Youth/Select")),"")</f>
        <v/>
      </c>
      <c r="K79" s="164" t="str">
        <f t="shared" si="63"/>
        <v>n/a</v>
      </c>
      <c r="L79" s="171">
        <f t="shared" si="64"/>
        <v>0</v>
      </c>
      <c r="M79" s="171">
        <f t="shared" si="65"/>
        <v>0</v>
      </c>
      <c r="N79" s="171">
        <f t="shared" si="66"/>
        <v>0</v>
      </c>
      <c r="O79" s="164">
        <f t="shared" si="67"/>
        <v>0</v>
      </c>
      <c r="P79" s="172" t="str">
        <f t="shared" si="44"/>
        <v xml:space="preserve"> </v>
      </c>
      <c r="S79" s="15">
        <f t="shared" si="68"/>
        <v>0</v>
      </c>
      <c r="T79" s="15" t="str">
        <f t="shared" si="45"/>
        <v>n/a</v>
      </c>
      <c r="U79" s="170" t="b">
        <f t="shared" si="46"/>
        <v>0</v>
      </c>
      <c r="V79" s="15" t="str">
        <f t="shared" si="70"/>
        <v xml:space="preserve"> </v>
      </c>
      <c r="W79" s="15" t="str">
        <f t="shared" si="71"/>
        <v xml:space="preserve"> </v>
      </c>
      <c r="X79" s="170" t="str">
        <f t="shared" si="72"/>
        <v xml:space="preserve"> </v>
      </c>
      <c r="Y79" s="15" t="str">
        <f t="shared" si="47"/>
        <v>n/a</v>
      </c>
      <c r="Z79" s="170" t="b">
        <f t="shared" si="48"/>
        <v>0</v>
      </c>
      <c r="AA79" s="15" t="str">
        <f t="shared" si="49"/>
        <v xml:space="preserve"> </v>
      </c>
      <c r="AB79" s="15" t="str">
        <f t="shared" si="50"/>
        <v xml:space="preserve"> </v>
      </c>
      <c r="AC79" s="170" t="str">
        <f t="shared" si="51"/>
        <v xml:space="preserve"> </v>
      </c>
      <c r="AD79" s="15" t="str">
        <f t="shared" si="52"/>
        <v>n/a</v>
      </c>
      <c r="AE79" s="170" t="b">
        <f t="shared" si="53"/>
        <v>0</v>
      </c>
      <c r="AF79" s="15" t="str">
        <f t="shared" si="54"/>
        <v xml:space="preserve"> </v>
      </c>
      <c r="AG79" s="15" t="str">
        <f t="shared" si="55"/>
        <v xml:space="preserve"> </v>
      </c>
      <c r="AH79" s="170" t="str">
        <f t="shared" si="56"/>
        <v xml:space="preserve"> </v>
      </c>
      <c r="AI79" s="15" t="str">
        <f t="shared" si="57"/>
        <v>n/a</v>
      </c>
      <c r="AJ79" s="170" t="b">
        <f t="shared" si="58"/>
        <v>0</v>
      </c>
      <c r="AK79" s="15" t="str">
        <f t="shared" si="59"/>
        <v xml:space="preserve"> </v>
      </c>
      <c r="AL79" s="15" t="str">
        <f t="shared" si="60"/>
        <v xml:space="preserve"> </v>
      </c>
      <c r="AM79" s="170" t="str">
        <f t="shared" si="61"/>
        <v xml:space="preserve"> </v>
      </c>
    </row>
    <row r="80" spans="1:39" ht="18.75" customHeight="1" x14ac:dyDescent="0.25">
      <c r="A80" s="15" t="str">
        <f t="shared" si="69"/>
        <v>/</v>
      </c>
      <c r="B80" s="134">
        <v>77</v>
      </c>
      <c r="C80" s="187"/>
      <c r="D80" s="187"/>
      <c r="E80" s="184"/>
      <c r="F80" s="184"/>
      <c r="G80" s="164" t="str">
        <f t="shared" si="62"/>
        <v xml:space="preserve"> </v>
      </c>
      <c r="H80" s="160"/>
      <c r="I80" s="165" t="str">
        <f>IF(H80="Y",IFERROR(VLOOKUP(CONCATENATE(C80,"/",D80),'Time Youth'!A$4:F$165,5,FALSE),IFERROR(VLOOKUP(CONCATENATE(C80,"/",D80),'Time Select'!A$4:F$165,5,FALSE),"Can't find in Youth/Select")),"")</f>
        <v/>
      </c>
      <c r="J80" s="165" t="str">
        <f>IF(H80="Y",IFERROR(VLOOKUP(CONCATENATE(C80,"/",D80),'Time Youth'!A$4:F$165,6,FALSE),IFERROR(VLOOKUP(CONCATENATE(C80,"/",D80),'Time Select'!A$4:F$165,6,FALSE),"Can't find in Youth/Select")),"")</f>
        <v/>
      </c>
      <c r="K80" s="164" t="str">
        <f t="shared" si="63"/>
        <v>n/a</v>
      </c>
      <c r="L80" s="171">
        <f t="shared" si="64"/>
        <v>0</v>
      </c>
      <c r="M80" s="171">
        <f t="shared" si="65"/>
        <v>0</v>
      </c>
      <c r="N80" s="171">
        <f t="shared" si="66"/>
        <v>0</v>
      </c>
      <c r="O80" s="164">
        <f t="shared" si="67"/>
        <v>0</v>
      </c>
      <c r="P80" s="172" t="str">
        <f t="shared" si="44"/>
        <v xml:space="preserve"> </v>
      </c>
      <c r="S80" s="15">
        <f t="shared" si="68"/>
        <v>0</v>
      </c>
      <c r="T80" s="15" t="str">
        <f t="shared" si="45"/>
        <v>n/a</v>
      </c>
      <c r="U80" s="170" t="b">
        <f t="shared" si="46"/>
        <v>0</v>
      </c>
      <c r="V80" s="15" t="str">
        <f t="shared" si="70"/>
        <v xml:space="preserve"> </v>
      </c>
      <c r="W80" s="15" t="str">
        <f t="shared" si="71"/>
        <v xml:space="preserve"> </v>
      </c>
      <c r="X80" s="170" t="str">
        <f t="shared" si="72"/>
        <v xml:space="preserve"> </v>
      </c>
      <c r="Y80" s="15" t="str">
        <f t="shared" si="47"/>
        <v>n/a</v>
      </c>
      <c r="Z80" s="170" t="b">
        <f t="shared" si="48"/>
        <v>0</v>
      </c>
      <c r="AA80" s="15" t="str">
        <f t="shared" si="49"/>
        <v xml:space="preserve"> </v>
      </c>
      <c r="AB80" s="15" t="str">
        <f t="shared" si="50"/>
        <v xml:space="preserve"> </v>
      </c>
      <c r="AC80" s="170" t="str">
        <f t="shared" si="51"/>
        <v xml:space="preserve"> </v>
      </c>
      <c r="AD80" s="15" t="str">
        <f t="shared" si="52"/>
        <v>n/a</v>
      </c>
      <c r="AE80" s="170" t="b">
        <f t="shared" si="53"/>
        <v>0</v>
      </c>
      <c r="AF80" s="15" t="str">
        <f t="shared" si="54"/>
        <v xml:space="preserve"> </v>
      </c>
      <c r="AG80" s="15" t="str">
        <f t="shared" si="55"/>
        <v xml:space="preserve"> </v>
      </c>
      <c r="AH80" s="170" t="str">
        <f t="shared" si="56"/>
        <v xml:space="preserve"> </v>
      </c>
      <c r="AI80" s="15" t="str">
        <f t="shared" si="57"/>
        <v>n/a</v>
      </c>
      <c r="AJ80" s="170" t="b">
        <f t="shared" si="58"/>
        <v>0</v>
      </c>
      <c r="AK80" s="15" t="str">
        <f t="shared" si="59"/>
        <v xml:space="preserve"> </v>
      </c>
      <c r="AL80" s="15" t="str">
        <f t="shared" si="60"/>
        <v xml:space="preserve"> </v>
      </c>
      <c r="AM80" s="170" t="str">
        <f t="shared" si="61"/>
        <v xml:space="preserve"> </v>
      </c>
    </row>
    <row r="81" spans="1:39" ht="18.75" customHeight="1" x14ac:dyDescent="0.25">
      <c r="A81" s="15" t="str">
        <f t="shared" si="69"/>
        <v>/</v>
      </c>
      <c r="B81" s="134">
        <v>78</v>
      </c>
      <c r="C81" s="187"/>
      <c r="D81" s="187"/>
      <c r="E81" s="184"/>
      <c r="F81" s="184"/>
      <c r="G81" s="164" t="str">
        <f t="shared" si="62"/>
        <v xml:space="preserve"> </v>
      </c>
      <c r="H81" s="160"/>
      <c r="I81" s="165" t="str">
        <f>IF(H81="Y",IFERROR(VLOOKUP(CONCATENATE(C81,"/",D81),'Time Youth'!A$4:F$165,5,FALSE),IFERROR(VLOOKUP(CONCATENATE(C81,"/",D81),'Time Select'!A$4:F$165,5,FALSE),"Can't find in Youth/Select")),"")</f>
        <v/>
      </c>
      <c r="J81" s="165" t="str">
        <f>IF(H81="Y",IFERROR(VLOOKUP(CONCATENATE(C81,"/",D81),'Time Youth'!A$4:F$165,6,FALSE),IFERROR(VLOOKUP(CONCATENATE(C81,"/",D81),'Time Select'!A$4:F$165,6,FALSE),"Can't find in Youth/Select")),"")</f>
        <v/>
      </c>
      <c r="K81" s="164" t="str">
        <f t="shared" si="63"/>
        <v>n/a</v>
      </c>
      <c r="L81" s="171">
        <f t="shared" si="64"/>
        <v>0</v>
      </c>
      <c r="M81" s="171">
        <f t="shared" si="65"/>
        <v>0</v>
      </c>
      <c r="N81" s="171">
        <f t="shared" si="66"/>
        <v>0</v>
      </c>
      <c r="O81" s="164">
        <f t="shared" si="67"/>
        <v>0</v>
      </c>
      <c r="P81" s="172" t="str">
        <f t="shared" si="44"/>
        <v xml:space="preserve"> </v>
      </c>
      <c r="S81" s="15">
        <f t="shared" si="68"/>
        <v>0</v>
      </c>
      <c r="T81" s="15" t="str">
        <f t="shared" si="45"/>
        <v>n/a</v>
      </c>
      <c r="U81" s="170" t="b">
        <f t="shared" si="46"/>
        <v>0</v>
      </c>
      <c r="V81" s="15" t="str">
        <f t="shared" si="70"/>
        <v xml:space="preserve"> </v>
      </c>
      <c r="W81" s="15" t="str">
        <f t="shared" si="71"/>
        <v xml:space="preserve"> </v>
      </c>
      <c r="X81" s="170" t="str">
        <f t="shared" si="72"/>
        <v xml:space="preserve"> </v>
      </c>
      <c r="Y81" s="15" t="str">
        <f t="shared" si="47"/>
        <v>n/a</v>
      </c>
      <c r="Z81" s="170" t="b">
        <f t="shared" si="48"/>
        <v>0</v>
      </c>
      <c r="AA81" s="15" t="str">
        <f t="shared" si="49"/>
        <v xml:space="preserve"> </v>
      </c>
      <c r="AB81" s="15" t="str">
        <f t="shared" si="50"/>
        <v xml:space="preserve"> </v>
      </c>
      <c r="AC81" s="170" t="str">
        <f t="shared" si="51"/>
        <v xml:space="preserve"> </v>
      </c>
      <c r="AD81" s="15" t="str">
        <f t="shared" si="52"/>
        <v>n/a</v>
      </c>
      <c r="AE81" s="170" t="b">
        <f t="shared" si="53"/>
        <v>0</v>
      </c>
      <c r="AF81" s="15" t="str">
        <f t="shared" si="54"/>
        <v xml:space="preserve"> </v>
      </c>
      <c r="AG81" s="15" t="str">
        <f t="shared" si="55"/>
        <v xml:space="preserve"> </v>
      </c>
      <c r="AH81" s="170" t="str">
        <f t="shared" si="56"/>
        <v xml:space="preserve"> </v>
      </c>
      <c r="AI81" s="15" t="str">
        <f t="shared" si="57"/>
        <v>n/a</v>
      </c>
      <c r="AJ81" s="170" t="b">
        <f t="shared" si="58"/>
        <v>0</v>
      </c>
      <c r="AK81" s="15" t="str">
        <f t="shared" si="59"/>
        <v xml:space="preserve"> </v>
      </c>
      <c r="AL81" s="15" t="str">
        <f t="shared" si="60"/>
        <v xml:space="preserve"> </v>
      </c>
      <c r="AM81" s="170" t="str">
        <f t="shared" si="61"/>
        <v xml:space="preserve"> </v>
      </c>
    </row>
    <row r="82" spans="1:39" ht="18.75" customHeight="1" x14ac:dyDescent="0.25">
      <c r="A82" s="15" t="str">
        <f t="shared" si="69"/>
        <v>/</v>
      </c>
      <c r="B82" s="134">
        <v>79</v>
      </c>
      <c r="C82" s="187"/>
      <c r="D82" s="187"/>
      <c r="E82" s="184"/>
      <c r="F82" s="184"/>
      <c r="G82" s="164" t="str">
        <f t="shared" si="62"/>
        <v xml:space="preserve"> </v>
      </c>
      <c r="H82" s="160"/>
      <c r="I82" s="165" t="str">
        <f>IF(H82="Y",IFERROR(VLOOKUP(CONCATENATE(C82,"/",D82),'Time Youth'!A$4:F$165,5,FALSE),IFERROR(VLOOKUP(CONCATENATE(C82,"/",D82),'Time Select'!A$4:F$165,5,FALSE),"Can't find in Youth/Select")),"")</f>
        <v/>
      </c>
      <c r="J82" s="165" t="str">
        <f>IF(H82="Y",IFERROR(VLOOKUP(CONCATENATE(C82,"/",D82),'Time Youth'!A$4:F$165,6,FALSE),IFERROR(VLOOKUP(CONCATENATE(C82,"/",D82),'Time Select'!A$4:F$165,6,FALSE),"Can't find in Youth/Select")),"")</f>
        <v/>
      </c>
      <c r="K82" s="164" t="str">
        <f t="shared" si="63"/>
        <v>n/a</v>
      </c>
      <c r="L82" s="171">
        <f t="shared" si="64"/>
        <v>0</v>
      </c>
      <c r="M82" s="171">
        <f t="shared" si="65"/>
        <v>0</v>
      </c>
      <c r="N82" s="171">
        <f t="shared" si="66"/>
        <v>0</v>
      </c>
      <c r="O82" s="164">
        <f t="shared" si="67"/>
        <v>0</v>
      </c>
      <c r="P82" s="172" t="str">
        <f t="shared" si="44"/>
        <v xml:space="preserve"> </v>
      </c>
      <c r="S82" s="15">
        <f t="shared" si="68"/>
        <v>0</v>
      </c>
      <c r="T82" s="15" t="str">
        <f t="shared" si="45"/>
        <v>n/a</v>
      </c>
      <c r="U82" s="170" t="b">
        <f t="shared" si="46"/>
        <v>0</v>
      </c>
      <c r="V82" s="15" t="str">
        <f t="shared" si="70"/>
        <v xml:space="preserve"> </v>
      </c>
      <c r="W82" s="15" t="str">
        <f t="shared" si="71"/>
        <v xml:space="preserve"> </v>
      </c>
      <c r="X82" s="170" t="str">
        <f t="shared" si="72"/>
        <v xml:space="preserve"> </v>
      </c>
      <c r="Y82" s="15" t="str">
        <f t="shared" si="47"/>
        <v>n/a</v>
      </c>
      <c r="Z82" s="170" t="b">
        <f t="shared" si="48"/>
        <v>0</v>
      </c>
      <c r="AA82" s="15" t="str">
        <f t="shared" si="49"/>
        <v xml:space="preserve"> </v>
      </c>
      <c r="AB82" s="15" t="str">
        <f t="shared" si="50"/>
        <v xml:space="preserve"> </v>
      </c>
      <c r="AC82" s="170" t="str">
        <f t="shared" si="51"/>
        <v xml:space="preserve"> </v>
      </c>
      <c r="AD82" s="15" t="str">
        <f t="shared" si="52"/>
        <v>n/a</v>
      </c>
      <c r="AE82" s="170" t="b">
        <f t="shared" si="53"/>
        <v>0</v>
      </c>
      <c r="AF82" s="15" t="str">
        <f t="shared" si="54"/>
        <v xml:space="preserve"> </v>
      </c>
      <c r="AG82" s="15" t="str">
        <f t="shared" si="55"/>
        <v xml:space="preserve"> </v>
      </c>
      <c r="AH82" s="170" t="str">
        <f t="shared" si="56"/>
        <v xml:space="preserve"> </v>
      </c>
      <c r="AI82" s="15" t="str">
        <f t="shared" si="57"/>
        <v>n/a</v>
      </c>
      <c r="AJ82" s="170" t="b">
        <f t="shared" si="58"/>
        <v>0</v>
      </c>
      <c r="AK82" s="15" t="str">
        <f t="shared" si="59"/>
        <v xml:space="preserve"> </v>
      </c>
      <c r="AL82" s="15" t="str">
        <f t="shared" si="60"/>
        <v xml:space="preserve"> </v>
      </c>
      <c r="AM82" s="170" t="str">
        <f t="shared" si="61"/>
        <v xml:space="preserve"> </v>
      </c>
    </row>
    <row r="83" spans="1:39" ht="18.75" customHeight="1" x14ac:dyDescent="0.25">
      <c r="A83" s="15" t="str">
        <f t="shared" si="69"/>
        <v>/</v>
      </c>
      <c r="B83" s="134">
        <v>80</v>
      </c>
      <c r="C83" s="187"/>
      <c r="D83" s="187"/>
      <c r="E83" s="184"/>
      <c r="F83" s="184"/>
      <c r="G83" s="164" t="str">
        <f t="shared" si="62"/>
        <v xml:space="preserve"> </v>
      </c>
      <c r="H83" s="160"/>
      <c r="I83" s="165" t="str">
        <f>IF(H83="Y",IFERROR(VLOOKUP(CONCATENATE(C83,"/",D83),'Time Youth'!A$4:F$165,5,FALSE),IFERROR(VLOOKUP(CONCATENATE(C83,"/",D83),'Time Select'!A$4:F$165,5,FALSE),"Can't find in Youth/Select")),"")</f>
        <v/>
      </c>
      <c r="J83" s="165" t="str">
        <f>IF(H83="Y",IFERROR(VLOOKUP(CONCATENATE(C83,"/",D83),'Time Youth'!A$4:F$165,6,FALSE),IFERROR(VLOOKUP(CONCATENATE(C83,"/",D83),'Time Select'!A$4:F$165,6,FALSE),"Can't find in Youth/Select")),"")</f>
        <v/>
      </c>
      <c r="K83" s="164" t="str">
        <f t="shared" si="63"/>
        <v>n/a</v>
      </c>
      <c r="L83" s="171">
        <f t="shared" si="64"/>
        <v>0</v>
      </c>
      <c r="M83" s="171">
        <f t="shared" si="65"/>
        <v>0</v>
      </c>
      <c r="N83" s="171">
        <f t="shared" si="66"/>
        <v>0</v>
      </c>
      <c r="O83" s="164">
        <f t="shared" si="67"/>
        <v>0</v>
      </c>
      <c r="P83" s="172" t="str">
        <f t="shared" si="44"/>
        <v xml:space="preserve"> </v>
      </c>
      <c r="S83" s="15">
        <f t="shared" si="68"/>
        <v>0</v>
      </c>
      <c r="T83" s="15" t="str">
        <f t="shared" si="45"/>
        <v>n/a</v>
      </c>
      <c r="U83" s="170" t="b">
        <f t="shared" si="46"/>
        <v>0</v>
      </c>
      <c r="V83" s="15" t="str">
        <f t="shared" si="70"/>
        <v xml:space="preserve"> </v>
      </c>
      <c r="W83" s="15" t="str">
        <f t="shared" si="71"/>
        <v xml:space="preserve"> </v>
      </c>
      <c r="X83" s="170" t="str">
        <f t="shared" si="72"/>
        <v xml:space="preserve"> </v>
      </c>
      <c r="Y83" s="15" t="str">
        <f t="shared" si="47"/>
        <v>n/a</v>
      </c>
      <c r="Z83" s="170" t="b">
        <f t="shared" si="48"/>
        <v>0</v>
      </c>
      <c r="AA83" s="15" t="str">
        <f t="shared" si="49"/>
        <v xml:space="preserve"> </v>
      </c>
      <c r="AB83" s="15" t="str">
        <f t="shared" si="50"/>
        <v xml:space="preserve"> </v>
      </c>
      <c r="AC83" s="170" t="str">
        <f t="shared" si="51"/>
        <v xml:space="preserve"> </v>
      </c>
      <c r="AD83" s="15" t="str">
        <f t="shared" si="52"/>
        <v>n/a</v>
      </c>
      <c r="AE83" s="170" t="b">
        <f t="shared" si="53"/>
        <v>0</v>
      </c>
      <c r="AF83" s="15" t="str">
        <f t="shared" si="54"/>
        <v xml:space="preserve"> </v>
      </c>
      <c r="AG83" s="15" t="str">
        <f t="shared" si="55"/>
        <v xml:space="preserve"> </v>
      </c>
      <c r="AH83" s="170" t="str">
        <f t="shared" si="56"/>
        <v xml:space="preserve"> </v>
      </c>
      <c r="AI83" s="15" t="str">
        <f t="shared" si="57"/>
        <v>n/a</v>
      </c>
      <c r="AJ83" s="170" t="b">
        <f t="shared" si="58"/>
        <v>0</v>
      </c>
      <c r="AK83" s="15" t="str">
        <f t="shared" si="59"/>
        <v xml:space="preserve"> </v>
      </c>
      <c r="AL83" s="15" t="str">
        <f t="shared" si="60"/>
        <v xml:space="preserve"> </v>
      </c>
      <c r="AM83" s="170" t="str">
        <f t="shared" si="61"/>
        <v xml:space="preserve"> </v>
      </c>
    </row>
    <row r="84" spans="1:39" ht="18.75" customHeight="1" x14ac:dyDescent="0.25">
      <c r="A84" s="15" t="str">
        <f t="shared" si="69"/>
        <v>/</v>
      </c>
      <c r="B84" s="134">
        <v>81</v>
      </c>
      <c r="C84" s="187"/>
      <c r="D84" s="187"/>
      <c r="E84" s="184"/>
      <c r="F84" s="184"/>
      <c r="G84" s="164" t="str">
        <f t="shared" si="62"/>
        <v xml:space="preserve"> </v>
      </c>
      <c r="H84" s="160"/>
      <c r="I84" s="165" t="str">
        <f>IF(H84="Y",IFERROR(VLOOKUP(CONCATENATE(C84,"/",D84),'Time Youth'!A$4:F$165,5,FALSE),IFERROR(VLOOKUP(CONCATENATE(C84,"/",D84),'Time Select'!A$4:F$165,5,FALSE),"Can't find in Youth/Select")),"")</f>
        <v/>
      </c>
      <c r="J84" s="165" t="str">
        <f>IF(H84="Y",IFERROR(VLOOKUP(CONCATENATE(C84,"/",D84),'Time Youth'!A$4:F$165,6,FALSE),IFERROR(VLOOKUP(CONCATENATE(C84,"/",D84),'Time Select'!A$4:F$165,6,FALSE),"Can't find in Youth/Select")),"")</f>
        <v/>
      </c>
      <c r="K84" s="164" t="str">
        <f t="shared" si="63"/>
        <v>n/a</v>
      </c>
      <c r="L84" s="171">
        <f t="shared" si="64"/>
        <v>0</v>
      </c>
      <c r="M84" s="171">
        <f t="shared" si="65"/>
        <v>0</v>
      </c>
      <c r="N84" s="171">
        <f t="shared" si="66"/>
        <v>0</v>
      </c>
      <c r="O84" s="164">
        <f t="shared" si="67"/>
        <v>0</v>
      </c>
      <c r="P84" s="172" t="str">
        <f t="shared" si="44"/>
        <v xml:space="preserve"> </v>
      </c>
      <c r="S84" s="15">
        <f t="shared" si="68"/>
        <v>0</v>
      </c>
      <c r="T84" s="15" t="str">
        <f t="shared" si="45"/>
        <v>n/a</v>
      </c>
      <c r="U84" s="170" t="b">
        <f t="shared" si="46"/>
        <v>0</v>
      </c>
      <c r="V84" s="15" t="str">
        <f t="shared" si="70"/>
        <v xml:space="preserve"> </v>
      </c>
      <c r="W84" s="15" t="str">
        <f t="shared" si="71"/>
        <v xml:space="preserve"> </v>
      </c>
      <c r="X84" s="170" t="str">
        <f t="shared" si="72"/>
        <v xml:space="preserve"> </v>
      </c>
      <c r="Y84" s="15" t="str">
        <f t="shared" si="47"/>
        <v>n/a</v>
      </c>
      <c r="Z84" s="170" t="b">
        <f t="shared" si="48"/>
        <v>0</v>
      </c>
      <c r="AA84" s="15" t="str">
        <f t="shared" si="49"/>
        <v xml:space="preserve"> </v>
      </c>
      <c r="AB84" s="15" t="str">
        <f t="shared" si="50"/>
        <v xml:space="preserve"> </v>
      </c>
      <c r="AC84" s="170" t="str">
        <f t="shared" si="51"/>
        <v xml:space="preserve"> </v>
      </c>
      <c r="AD84" s="15" t="str">
        <f t="shared" si="52"/>
        <v>n/a</v>
      </c>
      <c r="AE84" s="170" t="b">
        <f t="shared" si="53"/>
        <v>0</v>
      </c>
      <c r="AF84" s="15" t="str">
        <f t="shared" si="54"/>
        <v xml:space="preserve"> </v>
      </c>
      <c r="AG84" s="15" t="str">
        <f t="shared" si="55"/>
        <v xml:space="preserve"> </v>
      </c>
      <c r="AH84" s="170" t="str">
        <f t="shared" si="56"/>
        <v xml:space="preserve"> </v>
      </c>
      <c r="AI84" s="15" t="str">
        <f t="shared" si="57"/>
        <v>n/a</v>
      </c>
      <c r="AJ84" s="170" t="b">
        <f t="shared" si="58"/>
        <v>0</v>
      </c>
      <c r="AK84" s="15" t="str">
        <f t="shared" si="59"/>
        <v xml:space="preserve"> </v>
      </c>
      <c r="AL84" s="15" t="str">
        <f t="shared" si="60"/>
        <v xml:space="preserve"> </v>
      </c>
      <c r="AM84" s="170" t="str">
        <f t="shared" si="61"/>
        <v xml:space="preserve"> </v>
      </c>
    </row>
    <row r="85" spans="1:39" ht="18.75" customHeight="1" x14ac:dyDescent="0.25">
      <c r="A85" s="15" t="str">
        <f t="shared" si="69"/>
        <v>/</v>
      </c>
      <c r="B85" s="134">
        <v>82</v>
      </c>
      <c r="C85" s="187"/>
      <c r="D85" s="187"/>
      <c r="E85" s="184"/>
      <c r="F85" s="184"/>
      <c r="G85" s="164" t="str">
        <f t="shared" si="62"/>
        <v xml:space="preserve"> </v>
      </c>
      <c r="H85" s="160"/>
      <c r="I85" s="165" t="str">
        <f>IF(H85="Y",IFERROR(VLOOKUP(CONCATENATE(C85,"/",D85),'Time Youth'!A$4:F$165,5,FALSE),IFERROR(VLOOKUP(CONCATENATE(C85,"/",D85),'Time Select'!A$4:F$165,5,FALSE),"Can't find in Youth/Select")),"")</f>
        <v/>
      </c>
      <c r="J85" s="165" t="str">
        <f>IF(H85="Y",IFERROR(VLOOKUP(CONCATENATE(C85,"/",D85),'Time Youth'!A$4:F$165,6,FALSE),IFERROR(VLOOKUP(CONCATENATE(C85,"/",D85),'Time Select'!A$4:F$165,6,FALSE),"Can't find in Youth/Select")),"")</f>
        <v/>
      </c>
      <c r="K85" s="164" t="str">
        <f t="shared" si="63"/>
        <v>n/a</v>
      </c>
      <c r="L85" s="171">
        <f t="shared" si="64"/>
        <v>0</v>
      </c>
      <c r="M85" s="171">
        <f t="shared" si="65"/>
        <v>0</v>
      </c>
      <c r="N85" s="171">
        <f t="shared" si="66"/>
        <v>0</v>
      </c>
      <c r="O85" s="164">
        <f t="shared" si="67"/>
        <v>0</v>
      </c>
      <c r="P85" s="172" t="str">
        <f t="shared" si="44"/>
        <v xml:space="preserve"> </v>
      </c>
      <c r="S85" s="15">
        <f t="shared" si="68"/>
        <v>0</v>
      </c>
      <c r="T85" s="15" t="str">
        <f t="shared" si="45"/>
        <v>n/a</v>
      </c>
      <c r="U85" s="170" t="b">
        <f t="shared" si="46"/>
        <v>0</v>
      </c>
      <c r="V85" s="15" t="str">
        <f t="shared" si="70"/>
        <v xml:space="preserve"> </v>
      </c>
      <c r="W85" s="15" t="str">
        <f t="shared" si="71"/>
        <v xml:space="preserve"> </v>
      </c>
      <c r="X85" s="170" t="str">
        <f t="shared" si="72"/>
        <v xml:space="preserve"> </v>
      </c>
      <c r="Y85" s="15" t="str">
        <f t="shared" si="47"/>
        <v>n/a</v>
      </c>
      <c r="Z85" s="170" t="b">
        <f t="shared" si="48"/>
        <v>0</v>
      </c>
      <c r="AA85" s="15" t="str">
        <f t="shared" si="49"/>
        <v xml:space="preserve"> </v>
      </c>
      <c r="AB85" s="15" t="str">
        <f t="shared" si="50"/>
        <v xml:space="preserve"> </v>
      </c>
      <c r="AC85" s="170" t="str">
        <f t="shared" si="51"/>
        <v xml:space="preserve"> </v>
      </c>
      <c r="AD85" s="15" t="str">
        <f t="shared" si="52"/>
        <v>n/a</v>
      </c>
      <c r="AE85" s="170" t="b">
        <f t="shared" si="53"/>
        <v>0</v>
      </c>
      <c r="AF85" s="15" t="str">
        <f t="shared" si="54"/>
        <v xml:space="preserve"> </v>
      </c>
      <c r="AG85" s="15" t="str">
        <f t="shared" si="55"/>
        <v xml:space="preserve"> </v>
      </c>
      <c r="AH85" s="170" t="str">
        <f t="shared" si="56"/>
        <v xml:space="preserve"> </v>
      </c>
      <c r="AI85" s="15" t="str">
        <f t="shared" si="57"/>
        <v>n/a</v>
      </c>
      <c r="AJ85" s="170" t="b">
        <f t="shared" si="58"/>
        <v>0</v>
      </c>
      <c r="AK85" s="15" t="str">
        <f t="shared" si="59"/>
        <v xml:space="preserve"> </v>
      </c>
      <c r="AL85" s="15" t="str">
        <f t="shared" si="60"/>
        <v xml:space="preserve"> </v>
      </c>
      <c r="AM85" s="170" t="str">
        <f t="shared" si="61"/>
        <v xml:space="preserve"> </v>
      </c>
    </row>
    <row r="86" spans="1:39" ht="18.75" customHeight="1" x14ac:dyDescent="0.25">
      <c r="A86" s="15" t="str">
        <f t="shared" si="69"/>
        <v>/</v>
      </c>
      <c r="B86" s="134">
        <v>83</v>
      </c>
      <c r="C86" s="187"/>
      <c r="D86" s="187"/>
      <c r="E86" s="184"/>
      <c r="F86" s="184"/>
      <c r="G86" s="164" t="str">
        <f t="shared" si="62"/>
        <v xml:space="preserve"> </v>
      </c>
      <c r="H86" s="160"/>
      <c r="I86" s="165" t="str">
        <f>IF(H86="Y",IFERROR(VLOOKUP(CONCATENATE(C86,"/",D86),'Time Youth'!A$4:F$165,5,FALSE),IFERROR(VLOOKUP(CONCATENATE(C86,"/",D86),'Time Select'!A$4:F$165,5,FALSE),"Can't find in Youth/Select")),"")</f>
        <v/>
      </c>
      <c r="J86" s="165" t="str">
        <f>IF(H86="Y",IFERROR(VLOOKUP(CONCATENATE(C86,"/",D86),'Time Youth'!A$4:F$165,6,FALSE),IFERROR(VLOOKUP(CONCATENATE(C86,"/",D86),'Time Select'!A$4:F$165,6,FALSE),"Can't find in Youth/Select")),"")</f>
        <v/>
      </c>
      <c r="K86" s="164" t="str">
        <f t="shared" si="63"/>
        <v>n/a</v>
      </c>
      <c r="L86" s="171">
        <f t="shared" si="64"/>
        <v>0</v>
      </c>
      <c r="M86" s="171">
        <f t="shared" si="65"/>
        <v>0</v>
      </c>
      <c r="N86" s="171">
        <f t="shared" si="66"/>
        <v>0</v>
      </c>
      <c r="O86" s="164">
        <f t="shared" si="67"/>
        <v>0</v>
      </c>
      <c r="P86" s="172" t="str">
        <f t="shared" si="44"/>
        <v xml:space="preserve"> </v>
      </c>
      <c r="S86" s="15">
        <f t="shared" si="68"/>
        <v>0</v>
      </c>
      <c r="T86" s="15" t="str">
        <f t="shared" si="45"/>
        <v>n/a</v>
      </c>
      <c r="U86" s="170" t="b">
        <f t="shared" si="46"/>
        <v>0</v>
      </c>
      <c r="V86" s="15" t="str">
        <f t="shared" si="70"/>
        <v xml:space="preserve"> </v>
      </c>
      <c r="W86" s="15" t="str">
        <f t="shared" si="71"/>
        <v xml:space="preserve"> </v>
      </c>
      <c r="X86" s="170" t="str">
        <f t="shared" si="72"/>
        <v xml:space="preserve"> </v>
      </c>
      <c r="Y86" s="15" t="str">
        <f t="shared" si="47"/>
        <v>n/a</v>
      </c>
      <c r="Z86" s="170" t="b">
        <f t="shared" si="48"/>
        <v>0</v>
      </c>
      <c r="AA86" s="15" t="str">
        <f t="shared" si="49"/>
        <v xml:space="preserve"> </v>
      </c>
      <c r="AB86" s="15" t="str">
        <f t="shared" si="50"/>
        <v xml:space="preserve"> </v>
      </c>
      <c r="AC86" s="170" t="str">
        <f t="shared" si="51"/>
        <v xml:space="preserve"> </v>
      </c>
      <c r="AD86" s="15" t="str">
        <f t="shared" si="52"/>
        <v>n/a</v>
      </c>
      <c r="AE86" s="170" t="b">
        <f t="shared" si="53"/>
        <v>0</v>
      </c>
      <c r="AF86" s="15" t="str">
        <f t="shared" si="54"/>
        <v xml:space="preserve"> </v>
      </c>
      <c r="AG86" s="15" t="str">
        <f t="shared" si="55"/>
        <v xml:space="preserve"> </v>
      </c>
      <c r="AH86" s="170" t="str">
        <f t="shared" si="56"/>
        <v xml:space="preserve"> </v>
      </c>
      <c r="AI86" s="15" t="str">
        <f t="shared" si="57"/>
        <v>n/a</v>
      </c>
      <c r="AJ86" s="170" t="b">
        <f t="shared" si="58"/>
        <v>0</v>
      </c>
      <c r="AK86" s="15" t="str">
        <f t="shared" si="59"/>
        <v xml:space="preserve"> </v>
      </c>
      <c r="AL86" s="15" t="str">
        <f t="shared" si="60"/>
        <v xml:space="preserve"> </v>
      </c>
      <c r="AM86" s="170" t="str">
        <f t="shared" si="61"/>
        <v xml:space="preserve"> </v>
      </c>
    </row>
    <row r="87" spans="1:39" ht="18.75" customHeight="1" x14ac:dyDescent="0.25">
      <c r="A87" s="15" t="str">
        <f t="shared" si="69"/>
        <v>/</v>
      </c>
      <c r="B87" s="134">
        <v>84</v>
      </c>
      <c r="C87" s="187"/>
      <c r="D87" s="187"/>
      <c r="E87" s="184"/>
      <c r="F87" s="184"/>
      <c r="G87" s="164" t="str">
        <f t="shared" si="62"/>
        <v xml:space="preserve"> </v>
      </c>
      <c r="H87" s="160"/>
      <c r="I87" s="165" t="str">
        <f>IF(H87="Y",IFERROR(VLOOKUP(CONCATENATE(C87,"/",D87),'Time Youth'!A$4:F$165,5,FALSE),IFERROR(VLOOKUP(CONCATENATE(C87,"/",D87),'Time Select'!A$4:F$165,5,FALSE),"Can't find in Youth/Select")),"")</f>
        <v/>
      </c>
      <c r="J87" s="165" t="str">
        <f>IF(H87="Y",IFERROR(VLOOKUP(CONCATENATE(C87,"/",D87),'Time Youth'!A$4:F$165,6,FALSE),IFERROR(VLOOKUP(CONCATENATE(C87,"/",D87),'Time Select'!A$4:F$165,6,FALSE),"Can't find in Youth/Select")),"")</f>
        <v/>
      </c>
      <c r="K87" s="164" t="str">
        <f t="shared" si="63"/>
        <v>n/a</v>
      </c>
      <c r="L87" s="171">
        <f t="shared" si="64"/>
        <v>0</v>
      </c>
      <c r="M87" s="171">
        <f t="shared" si="65"/>
        <v>0</v>
      </c>
      <c r="N87" s="171">
        <f t="shared" si="66"/>
        <v>0</v>
      </c>
      <c r="O87" s="164">
        <f t="shared" si="67"/>
        <v>0</v>
      </c>
      <c r="P87" s="172" t="str">
        <f t="shared" si="44"/>
        <v xml:space="preserve"> </v>
      </c>
      <c r="S87" s="15">
        <f t="shared" si="68"/>
        <v>0</v>
      </c>
      <c r="T87" s="15" t="str">
        <f t="shared" si="45"/>
        <v>n/a</v>
      </c>
      <c r="U87" s="170" t="b">
        <f t="shared" si="46"/>
        <v>0</v>
      </c>
      <c r="V87" s="15" t="str">
        <f t="shared" si="70"/>
        <v xml:space="preserve"> </v>
      </c>
      <c r="W87" s="15" t="str">
        <f t="shared" si="71"/>
        <v xml:space="preserve"> </v>
      </c>
      <c r="X87" s="170" t="str">
        <f t="shared" si="72"/>
        <v xml:space="preserve"> </v>
      </c>
      <c r="Y87" s="15" t="str">
        <f t="shared" si="47"/>
        <v>n/a</v>
      </c>
      <c r="Z87" s="170" t="b">
        <f t="shared" si="48"/>
        <v>0</v>
      </c>
      <c r="AA87" s="15" t="str">
        <f t="shared" si="49"/>
        <v xml:space="preserve"> </v>
      </c>
      <c r="AB87" s="15" t="str">
        <f t="shared" si="50"/>
        <v xml:space="preserve"> </v>
      </c>
      <c r="AC87" s="170" t="str">
        <f t="shared" si="51"/>
        <v xml:space="preserve"> </v>
      </c>
      <c r="AD87" s="15" t="str">
        <f t="shared" si="52"/>
        <v>n/a</v>
      </c>
      <c r="AE87" s="170" t="b">
        <f t="shared" si="53"/>
        <v>0</v>
      </c>
      <c r="AF87" s="15" t="str">
        <f t="shared" si="54"/>
        <v xml:space="preserve"> </v>
      </c>
      <c r="AG87" s="15" t="str">
        <f t="shared" si="55"/>
        <v xml:space="preserve"> </v>
      </c>
      <c r="AH87" s="170" t="str">
        <f t="shared" si="56"/>
        <v xml:space="preserve"> </v>
      </c>
      <c r="AI87" s="15" t="str">
        <f t="shared" si="57"/>
        <v>n/a</v>
      </c>
      <c r="AJ87" s="170" t="b">
        <f t="shared" si="58"/>
        <v>0</v>
      </c>
      <c r="AK87" s="15" t="str">
        <f t="shared" si="59"/>
        <v xml:space="preserve"> </v>
      </c>
      <c r="AL87" s="15" t="str">
        <f t="shared" si="60"/>
        <v xml:space="preserve"> </v>
      </c>
      <c r="AM87" s="170" t="str">
        <f t="shared" si="61"/>
        <v xml:space="preserve"> </v>
      </c>
    </row>
    <row r="88" spans="1:39" ht="18.75" customHeight="1" x14ac:dyDescent="0.25">
      <c r="A88" s="15" t="str">
        <f t="shared" si="69"/>
        <v>/</v>
      </c>
      <c r="B88" s="134">
        <v>85</v>
      </c>
      <c r="C88" s="187"/>
      <c r="D88" s="187"/>
      <c r="E88" s="184"/>
      <c r="F88" s="184"/>
      <c r="G88" s="164" t="str">
        <f t="shared" si="62"/>
        <v xml:space="preserve"> </v>
      </c>
      <c r="H88" s="160"/>
      <c r="I88" s="165" t="str">
        <f>IF(H88="Y",IFERROR(VLOOKUP(CONCATENATE(C88,"/",D88),'Time Youth'!A$4:F$165,5,FALSE),IFERROR(VLOOKUP(CONCATENATE(C88,"/",D88),'Time Select'!A$4:F$165,5,FALSE),"Can't find in Youth/Select")),"")</f>
        <v/>
      </c>
      <c r="J88" s="165" t="str">
        <f>IF(H88="Y",IFERROR(VLOOKUP(CONCATENATE(C88,"/",D88),'Time Youth'!A$4:F$165,6,FALSE),IFERROR(VLOOKUP(CONCATENATE(C88,"/",D88),'Time Select'!A$4:F$165,6,FALSE),"Can't find in Youth/Select")),"")</f>
        <v/>
      </c>
      <c r="K88" s="164" t="str">
        <f t="shared" si="63"/>
        <v>n/a</v>
      </c>
      <c r="L88" s="171">
        <f t="shared" si="64"/>
        <v>0</v>
      </c>
      <c r="M88" s="171">
        <f t="shared" si="65"/>
        <v>0</v>
      </c>
      <c r="N88" s="171">
        <f t="shared" si="66"/>
        <v>0</v>
      </c>
      <c r="O88" s="164">
        <f t="shared" si="67"/>
        <v>0</v>
      </c>
      <c r="P88" s="172" t="str">
        <f t="shared" si="44"/>
        <v xml:space="preserve"> </v>
      </c>
      <c r="S88" s="15">
        <f t="shared" si="68"/>
        <v>0</v>
      </c>
      <c r="T88" s="15" t="str">
        <f t="shared" si="45"/>
        <v>n/a</v>
      </c>
      <c r="U88" s="170" t="b">
        <f t="shared" si="46"/>
        <v>0</v>
      </c>
      <c r="V88" s="15" t="str">
        <f t="shared" si="70"/>
        <v xml:space="preserve"> </v>
      </c>
      <c r="W88" s="15" t="str">
        <f t="shared" si="71"/>
        <v xml:space="preserve"> </v>
      </c>
      <c r="X88" s="170" t="str">
        <f t="shared" si="72"/>
        <v xml:space="preserve"> </v>
      </c>
      <c r="Y88" s="15" t="str">
        <f t="shared" si="47"/>
        <v>n/a</v>
      </c>
      <c r="Z88" s="170" t="b">
        <f t="shared" si="48"/>
        <v>0</v>
      </c>
      <c r="AA88" s="15" t="str">
        <f t="shared" si="49"/>
        <v xml:space="preserve"> </v>
      </c>
      <c r="AB88" s="15" t="str">
        <f t="shared" si="50"/>
        <v xml:space="preserve"> </v>
      </c>
      <c r="AC88" s="170" t="str">
        <f t="shared" si="51"/>
        <v xml:space="preserve"> </v>
      </c>
      <c r="AD88" s="15" t="str">
        <f t="shared" si="52"/>
        <v>n/a</v>
      </c>
      <c r="AE88" s="170" t="b">
        <f t="shared" si="53"/>
        <v>0</v>
      </c>
      <c r="AF88" s="15" t="str">
        <f t="shared" si="54"/>
        <v xml:space="preserve"> </v>
      </c>
      <c r="AG88" s="15" t="str">
        <f t="shared" si="55"/>
        <v xml:space="preserve"> </v>
      </c>
      <c r="AH88" s="170" t="str">
        <f t="shared" si="56"/>
        <v xml:space="preserve"> </v>
      </c>
      <c r="AI88" s="15" t="str">
        <f t="shared" si="57"/>
        <v>n/a</v>
      </c>
      <c r="AJ88" s="170" t="b">
        <f t="shared" si="58"/>
        <v>0</v>
      </c>
      <c r="AK88" s="15" t="str">
        <f t="shared" si="59"/>
        <v xml:space="preserve"> </v>
      </c>
      <c r="AL88" s="15" t="str">
        <f t="shared" si="60"/>
        <v xml:space="preserve"> </v>
      </c>
      <c r="AM88" s="170" t="str">
        <f t="shared" si="61"/>
        <v xml:space="preserve"> </v>
      </c>
    </row>
    <row r="89" spans="1:39" ht="18.75" customHeight="1" x14ac:dyDescent="0.25">
      <c r="A89" s="15" t="str">
        <f t="shared" si="69"/>
        <v>/</v>
      </c>
      <c r="B89" s="134">
        <v>86</v>
      </c>
      <c r="C89" s="187"/>
      <c r="D89" s="187"/>
      <c r="E89" s="184"/>
      <c r="F89" s="184"/>
      <c r="G89" s="164" t="str">
        <f t="shared" si="62"/>
        <v xml:space="preserve"> </v>
      </c>
      <c r="H89" s="160"/>
      <c r="I89" s="165" t="str">
        <f>IF(H89="Y",IFERROR(VLOOKUP(CONCATENATE(C89,"/",D89),'Time Youth'!A$4:F$165,5,FALSE),IFERROR(VLOOKUP(CONCATENATE(C89,"/",D89),'Time Select'!A$4:F$165,5,FALSE),"Can't find in Youth/Select")),"")</f>
        <v/>
      </c>
      <c r="J89" s="165" t="str">
        <f>IF(H89="Y",IFERROR(VLOOKUP(CONCATENATE(C89,"/",D89),'Time Youth'!A$4:F$165,6,FALSE),IFERROR(VLOOKUP(CONCATENATE(C89,"/",D89),'Time Select'!A$4:F$165,6,FALSE),"Can't find in Youth/Select")),"")</f>
        <v/>
      </c>
      <c r="K89" s="164" t="str">
        <f t="shared" si="63"/>
        <v>n/a</v>
      </c>
      <c r="L89" s="171">
        <f t="shared" si="64"/>
        <v>0</v>
      </c>
      <c r="M89" s="171">
        <f t="shared" si="65"/>
        <v>0</v>
      </c>
      <c r="N89" s="171">
        <f t="shared" si="66"/>
        <v>0</v>
      </c>
      <c r="O89" s="164">
        <f t="shared" si="67"/>
        <v>0</v>
      </c>
      <c r="P89" s="172" t="str">
        <f t="shared" si="44"/>
        <v xml:space="preserve"> </v>
      </c>
      <c r="S89" s="15">
        <f t="shared" si="68"/>
        <v>0</v>
      </c>
      <c r="T89" s="15" t="str">
        <f t="shared" si="45"/>
        <v>n/a</v>
      </c>
      <c r="U89" s="170" t="b">
        <f t="shared" si="46"/>
        <v>0</v>
      </c>
      <c r="V89" s="15" t="str">
        <f t="shared" si="70"/>
        <v xml:space="preserve"> </v>
      </c>
      <c r="W89" s="15" t="str">
        <f t="shared" si="71"/>
        <v xml:space="preserve"> </v>
      </c>
      <c r="X89" s="170" t="str">
        <f t="shared" si="72"/>
        <v xml:space="preserve"> </v>
      </c>
      <c r="Y89" s="15" t="str">
        <f t="shared" si="47"/>
        <v>n/a</v>
      </c>
      <c r="Z89" s="170" t="b">
        <f t="shared" si="48"/>
        <v>0</v>
      </c>
      <c r="AA89" s="15" t="str">
        <f t="shared" si="49"/>
        <v xml:space="preserve"> </v>
      </c>
      <c r="AB89" s="15" t="str">
        <f t="shared" si="50"/>
        <v xml:space="preserve"> </v>
      </c>
      <c r="AC89" s="170" t="str">
        <f t="shared" si="51"/>
        <v xml:space="preserve"> </v>
      </c>
      <c r="AD89" s="15" t="str">
        <f t="shared" si="52"/>
        <v>n/a</v>
      </c>
      <c r="AE89" s="170" t="b">
        <f t="shared" si="53"/>
        <v>0</v>
      </c>
      <c r="AF89" s="15" t="str">
        <f t="shared" si="54"/>
        <v xml:space="preserve"> </v>
      </c>
      <c r="AG89" s="15" t="str">
        <f t="shared" si="55"/>
        <v xml:space="preserve"> </v>
      </c>
      <c r="AH89" s="170" t="str">
        <f t="shared" si="56"/>
        <v xml:space="preserve"> </v>
      </c>
      <c r="AI89" s="15" t="str">
        <f t="shared" si="57"/>
        <v>n/a</v>
      </c>
      <c r="AJ89" s="170" t="b">
        <f t="shared" si="58"/>
        <v>0</v>
      </c>
      <c r="AK89" s="15" t="str">
        <f t="shared" si="59"/>
        <v xml:space="preserve"> </v>
      </c>
      <c r="AL89" s="15" t="str">
        <f t="shared" si="60"/>
        <v xml:space="preserve"> </v>
      </c>
      <c r="AM89" s="170" t="str">
        <f t="shared" si="61"/>
        <v xml:space="preserve"> </v>
      </c>
    </row>
    <row r="90" spans="1:39" ht="18.75" customHeight="1" x14ac:dyDescent="0.25">
      <c r="A90" s="15" t="str">
        <f t="shared" si="69"/>
        <v>/</v>
      </c>
      <c r="B90" s="134">
        <v>87</v>
      </c>
      <c r="C90" s="187"/>
      <c r="D90" s="187"/>
      <c r="E90" s="184"/>
      <c r="F90" s="184"/>
      <c r="G90" s="164" t="str">
        <f t="shared" si="62"/>
        <v xml:space="preserve"> </v>
      </c>
      <c r="H90" s="160"/>
      <c r="I90" s="165" t="str">
        <f>IF(H90="Y",IFERROR(VLOOKUP(CONCATENATE(C90,"/",D90),'Time Youth'!A$4:F$165,5,FALSE),IFERROR(VLOOKUP(CONCATENATE(C90,"/",D90),'Time Select'!A$4:F$165,5,FALSE),"Can't find in Youth/Select")),"")</f>
        <v/>
      </c>
      <c r="J90" s="165" t="str">
        <f>IF(H90="Y",IFERROR(VLOOKUP(CONCATENATE(C90,"/",D90),'Time Youth'!A$4:F$165,6,FALSE),IFERROR(VLOOKUP(CONCATENATE(C90,"/",D90),'Time Select'!A$4:F$165,6,FALSE),"Can't find in Youth/Select")),"")</f>
        <v/>
      </c>
      <c r="K90" s="164" t="str">
        <f t="shared" si="63"/>
        <v>n/a</v>
      </c>
      <c r="L90" s="171">
        <f t="shared" si="64"/>
        <v>0</v>
      </c>
      <c r="M90" s="171">
        <f t="shared" si="65"/>
        <v>0</v>
      </c>
      <c r="N90" s="171">
        <f t="shared" si="66"/>
        <v>0</v>
      </c>
      <c r="O90" s="164">
        <f t="shared" si="67"/>
        <v>0</v>
      </c>
      <c r="P90" s="172" t="str">
        <f t="shared" si="44"/>
        <v xml:space="preserve"> </v>
      </c>
      <c r="S90" s="15">
        <f t="shared" si="68"/>
        <v>0</v>
      </c>
      <c r="T90" s="15" t="str">
        <f t="shared" si="45"/>
        <v>n/a</v>
      </c>
      <c r="U90" s="170" t="b">
        <f t="shared" si="46"/>
        <v>0</v>
      </c>
      <c r="V90" s="15" t="str">
        <f t="shared" si="70"/>
        <v xml:space="preserve"> </v>
      </c>
      <c r="W90" s="15" t="str">
        <f t="shared" si="71"/>
        <v xml:space="preserve"> </v>
      </c>
      <c r="X90" s="170" t="str">
        <f t="shared" si="72"/>
        <v xml:space="preserve"> </v>
      </c>
      <c r="Y90" s="15" t="str">
        <f t="shared" si="47"/>
        <v>n/a</v>
      </c>
      <c r="Z90" s="170" t="b">
        <f t="shared" si="48"/>
        <v>0</v>
      </c>
      <c r="AA90" s="15" t="str">
        <f t="shared" si="49"/>
        <v xml:space="preserve"> </v>
      </c>
      <c r="AB90" s="15" t="str">
        <f t="shared" si="50"/>
        <v xml:space="preserve"> </v>
      </c>
      <c r="AC90" s="170" t="str">
        <f t="shared" si="51"/>
        <v xml:space="preserve"> </v>
      </c>
      <c r="AD90" s="15" t="str">
        <f t="shared" si="52"/>
        <v>n/a</v>
      </c>
      <c r="AE90" s="170" t="b">
        <f t="shared" si="53"/>
        <v>0</v>
      </c>
      <c r="AF90" s="15" t="str">
        <f t="shared" si="54"/>
        <v xml:space="preserve"> </v>
      </c>
      <c r="AG90" s="15" t="str">
        <f t="shared" si="55"/>
        <v xml:space="preserve"> </v>
      </c>
      <c r="AH90" s="170" t="str">
        <f t="shared" si="56"/>
        <v xml:space="preserve"> </v>
      </c>
      <c r="AI90" s="15" t="str">
        <f t="shared" si="57"/>
        <v>n/a</v>
      </c>
      <c r="AJ90" s="170" t="b">
        <f t="shared" si="58"/>
        <v>0</v>
      </c>
      <c r="AK90" s="15" t="str">
        <f t="shared" si="59"/>
        <v xml:space="preserve"> </v>
      </c>
      <c r="AL90" s="15" t="str">
        <f t="shared" si="60"/>
        <v xml:space="preserve"> </v>
      </c>
      <c r="AM90" s="170" t="str">
        <f t="shared" si="61"/>
        <v xml:space="preserve"> </v>
      </c>
    </row>
    <row r="91" spans="1:39" ht="18.75" customHeight="1" x14ac:dyDescent="0.25">
      <c r="A91" s="15" t="str">
        <f t="shared" si="69"/>
        <v>/</v>
      </c>
      <c r="B91" s="134">
        <v>88</v>
      </c>
      <c r="C91" s="187"/>
      <c r="D91" s="187"/>
      <c r="E91" s="184"/>
      <c r="F91" s="184"/>
      <c r="G91" s="164" t="str">
        <f t="shared" si="62"/>
        <v xml:space="preserve"> </v>
      </c>
      <c r="H91" s="160"/>
      <c r="I91" s="165" t="str">
        <f>IF(H91="Y",IFERROR(VLOOKUP(CONCATENATE(C91,"/",D91),'Time Youth'!A$4:F$165,5,FALSE),IFERROR(VLOOKUP(CONCATENATE(C91,"/",D91),'Time Select'!A$4:F$165,5,FALSE),"Can't find in Youth/Select")),"")</f>
        <v/>
      </c>
      <c r="J91" s="165" t="str">
        <f>IF(H91="Y",IFERROR(VLOOKUP(CONCATENATE(C91,"/",D91),'Time Youth'!A$4:F$165,6,FALSE),IFERROR(VLOOKUP(CONCATENATE(C91,"/",D91),'Time Select'!A$4:F$165,6,FALSE),"Can't find in Youth/Select")),"")</f>
        <v/>
      </c>
      <c r="K91" s="164" t="str">
        <f t="shared" si="63"/>
        <v>n/a</v>
      </c>
      <c r="L91" s="171">
        <f t="shared" si="64"/>
        <v>0</v>
      </c>
      <c r="M91" s="171">
        <f t="shared" si="65"/>
        <v>0</v>
      </c>
      <c r="N91" s="171">
        <f t="shared" si="66"/>
        <v>0</v>
      </c>
      <c r="O91" s="164">
        <f t="shared" si="67"/>
        <v>0</v>
      </c>
      <c r="P91" s="172" t="str">
        <f t="shared" si="44"/>
        <v xml:space="preserve"> </v>
      </c>
      <c r="S91" s="15">
        <f t="shared" si="68"/>
        <v>0</v>
      </c>
      <c r="T91" s="15" t="str">
        <f t="shared" si="45"/>
        <v>n/a</v>
      </c>
      <c r="U91" s="170" t="b">
        <f t="shared" si="46"/>
        <v>0</v>
      </c>
      <c r="V91" s="15" t="str">
        <f t="shared" si="70"/>
        <v xml:space="preserve"> </v>
      </c>
      <c r="W91" s="15" t="str">
        <f t="shared" si="71"/>
        <v xml:space="preserve"> </v>
      </c>
      <c r="X91" s="170" t="str">
        <f t="shared" si="72"/>
        <v xml:space="preserve"> </v>
      </c>
      <c r="Y91" s="15" t="str">
        <f t="shared" si="47"/>
        <v>n/a</v>
      </c>
      <c r="Z91" s="170" t="b">
        <f t="shared" si="48"/>
        <v>0</v>
      </c>
      <c r="AA91" s="15" t="str">
        <f t="shared" si="49"/>
        <v xml:space="preserve"> </v>
      </c>
      <c r="AB91" s="15" t="str">
        <f t="shared" si="50"/>
        <v xml:space="preserve"> </v>
      </c>
      <c r="AC91" s="170" t="str">
        <f t="shared" si="51"/>
        <v xml:space="preserve"> </v>
      </c>
      <c r="AD91" s="15" t="str">
        <f t="shared" si="52"/>
        <v>n/a</v>
      </c>
      <c r="AE91" s="170" t="b">
        <f t="shared" si="53"/>
        <v>0</v>
      </c>
      <c r="AF91" s="15" t="str">
        <f t="shared" si="54"/>
        <v xml:space="preserve"> </v>
      </c>
      <c r="AG91" s="15" t="str">
        <f t="shared" si="55"/>
        <v xml:space="preserve"> </v>
      </c>
      <c r="AH91" s="170" t="str">
        <f t="shared" si="56"/>
        <v xml:space="preserve"> </v>
      </c>
      <c r="AI91" s="15" t="str">
        <f t="shared" si="57"/>
        <v>n/a</v>
      </c>
      <c r="AJ91" s="170" t="b">
        <f t="shared" si="58"/>
        <v>0</v>
      </c>
      <c r="AK91" s="15" t="str">
        <f t="shared" si="59"/>
        <v xml:space="preserve"> </v>
      </c>
      <c r="AL91" s="15" t="str">
        <f t="shared" si="60"/>
        <v xml:space="preserve"> </v>
      </c>
      <c r="AM91" s="170" t="str">
        <f t="shared" si="61"/>
        <v xml:space="preserve"> </v>
      </c>
    </row>
    <row r="92" spans="1:39" ht="18.75" customHeight="1" x14ac:dyDescent="0.25">
      <c r="A92" s="15" t="str">
        <f t="shared" si="69"/>
        <v>/</v>
      </c>
      <c r="B92" s="134">
        <v>89</v>
      </c>
      <c r="C92" s="187"/>
      <c r="D92" s="187"/>
      <c r="E92" s="184"/>
      <c r="F92" s="184"/>
      <c r="G92" s="164" t="str">
        <f t="shared" si="62"/>
        <v xml:space="preserve"> </v>
      </c>
      <c r="H92" s="160"/>
      <c r="I92" s="165" t="str">
        <f>IF(H92="Y",IFERROR(VLOOKUP(CONCATENATE(C92,"/",D92),'Time Youth'!A$4:F$165,5,FALSE),IFERROR(VLOOKUP(CONCATENATE(C92,"/",D92),'Time Select'!A$4:F$165,5,FALSE),"Can't find in Youth/Select")),"")</f>
        <v/>
      </c>
      <c r="J92" s="165" t="str">
        <f>IF(H92="Y",IFERROR(VLOOKUP(CONCATENATE(C92,"/",D92),'Time Youth'!A$4:F$165,6,FALSE),IFERROR(VLOOKUP(CONCATENATE(C92,"/",D92),'Time Select'!A$4:F$165,6,FALSE),"Can't find in Youth/Select")),"")</f>
        <v/>
      </c>
      <c r="K92" s="164" t="str">
        <f t="shared" si="63"/>
        <v>n/a</v>
      </c>
      <c r="L92" s="171">
        <f t="shared" si="64"/>
        <v>0</v>
      </c>
      <c r="M92" s="171">
        <f t="shared" si="65"/>
        <v>0</v>
      </c>
      <c r="N92" s="171">
        <f t="shared" si="66"/>
        <v>0</v>
      </c>
      <c r="O92" s="164">
        <f t="shared" si="67"/>
        <v>0</v>
      </c>
      <c r="P92" s="172" t="str">
        <f t="shared" si="44"/>
        <v xml:space="preserve"> </v>
      </c>
      <c r="S92" s="15">
        <f t="shared" si="68"/>
        <v>0</v>
      </c>
      <c r="T92" s="15" t="str">
        <f t="shared" si="45"/>
        <v>n/a</v>
      </c>
      <c r="U92" s="170" t="b">
        <f t="shared" si="46"/>
        <v>0</v>
      </c>
      <c r="V92" s="15" t="str">
        <f t="shared" si="70"/>
        <v xml:space="preserve"> </v>
      </c>
      <c r="W92" s="15" t="str">
        <f t="shared" si="71"/>
        <v xml:space="preserve"> </v>
      </c>
      <c r="X92" s="170" t="str">
        <f t="shared" si="72"/>
        <v xml:space="preserve"> </v>
      </c>
      <c r="Y92" s="15" t="str">
        <f t="shared" si="47"/>
        <v>n/a</v>
      </c>
      <c r="Z92" s="170" t="b">
        <f t="shared" si="48"/>
        <v>0</v>
      </c>
      <c r="AA92" s="15" t="str">
        <f t="shared" si="49"/>
        <v xml:space="preserve"> </v>
      </c>
      <c r="AB92" s="15" t="str">
        <f t="shared" si="50"/>
        <v xml:space="preserve"> </v>
      </c>
      <c r="AC92" s="170" t="str">
        <f t="shared" si="51"/>
        <v xml:space="preserve"> </v>
      </c>
      <c r="AD92" s="15" t="str">
        <f t="shared" si="52"/>
        <v>n/a</v>
      </c>
      <c r="AE92" s="170" t="b">
        <f t="shared" si="53"/>
        <v>0</v>
      </c>
      <c r="AF92" s="15" t="str">
        <f t="shared" si="54"/>
        <v xml:space="preserve"> </v>
      </c>
      <c r="AG92" s="15" t="str">
        <f t="shared" si="55"/>
        <v xml:space="preserve"> </v>
      </c>
      <c r="AH92" s="170" t="str">
        <f t="shared" si="56"/>
        <v xml:space="preserve"> </v>
      </c>
      <c r="AI92" s="15" t="str">
        <f t="shared" si="57"/>
        <v>n/a</v>
      </c>
      <c r="AJ92" s="170" t="b">
        <f t="shared" si="58"/>
        <v>0</v>
      </c>
      <c r="AK92" s="15" t="str">
        <f t="shared" si="59"/>
        <v xml:space="preserve"> </v>
      </c>
      <c r="AL92" s="15" t="str">
        <f t="shared" si="60"/>
        <v xml:space="preserve"> </v>
      </c>
      <c r="AM92" s="170" t="str">
        <f t="shared" si="61"/>
        <v xml:space="preserve"> </v>
      </c>
    </row>
    <row r="93" spans="1:39" ht="18.75" customHeight="1" x14ac:dyDescent="0.25">
      <c r="A93" s="15" t="str">
        <f t="shared" si="69"/>
        <v>/</v>
      </c>
      <c r="B93" s="134">
        <v>90</v>
      </c>
      <c r="C93" s="187"/>
      <c r="D93" s="187"/>
      <c r="E93" s="184"/>
      <c r="F93" s="184"/>
      <c r="G93" s="164" t="str">
        <f t="shared" si="62"/>
        <v xml:space="preserve"> </v>
      </c>
      <c r="H93" s="160"/>
      <c r="I93" s="165" t="str">
        <f>IF(H93="Y",IFERROR(VLOOKUP(CONCATENATE(C93,"/",D93),'Time Youth'!A$4:F$165,5,FALSE),IFERROR(VLOOKUP(CONCATENATE(C93,"/",D93),'Time Select'!A$4:F$165,5,FALSE),"Can't find in Youth/Select")),"")</f>
        <v/>
      </c>
      <c r="J93" s="165" t="str">
        <f>IF(H93="Y",IFERROR(VLOOKUP(CONCATENATE(C93,"/",D93),'Time Youth'!A$4:F$165,6,FALSE),IFERROR(VLOOKUP(CONCATENATE(C93,"/",D93),'Time Select'!A$4:F$165,6,FALSE),"Can't find in Youth/Select")),"")</f>
        <v/>
      </c>
      <c r="K93" s="164" t="str">
        <f t="shared" si="63"/>
        <v>n/a</v>
      </c>
      <c r="L93" s="171">
        <f t="shared" si="64"/>
        <v>0</v>
      </c>
      <c r="M93" s="171">
        <f t="shared" si="65"/>
        <v>0</v>
      </c>
      <c r="N93" s="171">
        <f t="shared" si="66"/>
        <v>0</v>
      </c>
      <c r="O93" s="164">
        <f t="shared" si="67"/>
        <v>0</v>
      </c>
      <c r="P93" s="172" t="str">
        <f t="shared" si="44"/>
        <v xml:space="preserve"> </v>
      </c>
      <c r="S93" s="15">
        <f t="shared" si="68"/>
        <v>0</v>
      </c>
      <c r="T93" s="15" t="str">
        <f t="shared" si="45"/>
        <v>n/a</v>
      </c>
      <c r="U93" s="170" t="b">
        <f t="shared" si="46"/>
        <v>0</v>
      </c>
      <c r="V93" s="15" t="str">
        <f t="shared" si="70"/>
        <v xml:space="preserve"> </v>
      </c>
      <c r="W93" s="15" t="str">
        <f t="shared" si="71"/>
        <v xml:space="preserve"> </v>
      </c>
      <c r="X93" s="170" t="str">
        <f t="shared" si="72"/>
        <v xml:space="preserve"> </v>
      </c>
      <c r="Y93" s="15" t="str">
        <f t="shared" si="47"/>
        <v>n/a</v>
      </c>
      <c r="Z93" s="170" t="b">
        <f t="shared" si="48"/>
        <v>0</v>
      </c>
      <c r="AA93" s="15" t="str">
        <f t="shared" si="49"/>
        <v xml:space="preserve"> </v>
      </c>
      <c r="AB93" s="15" t="str">
        <f t="shared" si="50"/>
        <v xml:space="preserve"> </v>
      </c>
      <c r="AC93" s="170" t="str">
        <f t="shared" si="51"/>
        <v xml:space="preserve"> </v>
      </c>
      <c r="AD93" s="15" t="str">
        <f t="shared" si="52"/>
        <v>n/a</v>
      </c>
      <c r="AE93" s="170" t="b">
        <f t="shared" si="53"/>
        <v>0</v>
      </c>
      <c r="AF93" s="15" t="str">
        <f t="shared" si="54"/>
        <v xml:space="preserve"> </v>
      </c>
      <c r="AG93" s="15" t="str">
        <f t="shared" si="55"/>
        <v xml:space="preserve"> </v>
      </c>
      <c r="AH93" s="170" t="str">
        <f t="shared" si="56"/>
        <v xml:space="preserve"> </v>
      </c>
      <c r="AI93" s="15" t="str">
        <f t="shared" si="57"/>
        <v>n/a</v>
      </c>
      <c r="AJ93" s="170" t="b">
        <f t="shared" si="58"/>
        <v>0</v>
      </c>
      <c r="AK93" s="15" t="str">
        <f t="shared" si="59"/>
        <v xml:space="preserve"> </v>
      </c>
      <c r="AL93" s="15" t="str">
        <f t="shared" si="60"/>
        <v xml:space="preserve"> </v>
      </c>
      <c r="AM93" s="170" t="str">
        <f t="shared" si="61"/>
        <v xml:space="preserve"> </v>
      </c>
    </row>
    <row r="94" spans="1:39" ht="18.75" customHeight="1" x14ac:dyDescent="0.25">
      <c r="A94" s="15" t="str">
        <f t="shared" si="69"/>
        <v>/</v>
      </c>
      <c r="B94" s="134">
        <v>91</v>
      </c>
      <c r="C94" s="187"/>
      <c r="D94" s="187"/>
      <c r="E94" s="184"/>
      <c r="F94" s="184"/>
      <c r="G94" s="164" t="str">
        <f t="shared" si="62"/>
        <v xml:space="preserve"> </v>
      </c>
      <c r="H94" s="160"/>
      <c r="I94" s="165" t="str">
        <f>IF(H94="Y",IFERROR(VLOOKUP(CONCATENATE(C94,"/",D94),'Time Youth'!A$4:F$165,5,FALSE),IFERROR(VLOOKUP(CONCATENATE(C94,"/",D94),'Time Select'!A$4:F$165,5,FALSE),"Can't find in Youth/Select")),"")</f>
        <v/>
      </c>
      <c r="J94" s="165" t="str">
        <f>IF(H94="Y",IFERROR(VLOOKUP(CONCATENATE(C94,"/",D94),'Time Youth'!A$4:F$165,6,FALSE),IFERROR(VLOOKUP(CONCATENATE(C94,"/",D94),'Time Select'!A$4:F$165,6,FALSE),"Can't find in Youth/Select")),"")</f>
        <v/>
      </c>
      <c r="K94" s="164" t="str">
        <f t="shared" si="63"/>
        <v>n/a</v>
      </c>
      <c r="L94" s="171">
        <f t="shared" si="64"/>
        <v>0</v>
      </c>
      <c r="M94" s="171">
        <f t="shared" si="65"/>
        <v>0</v>
      </c>
      <c r="N94" s="171">
        <f t="shared" si="66"/>
        <v>0</v>
      </c>
      <c r="O94" s="164">
        <f t="shared" si="67"/>
        <v>0</v>
      </c>
      <c r="P94" s="172" t="str">
        <f t="shared" si="44"/>
        <v xml:space="preserve"> </v>
      </c>
      <c r="S94" s="15">
        <f t="shared" si="68"/>
        <v>0</v>
      </c>
      <c r="T94" s="15" t="str">
        <f t="shared" si="45"/>
        <v>n/a</v>
      </c>
      <c r="U94" s="170" t="b">
        <f t="shared" si="46"/>
        <v>0</v>
      </c>
      <c r="V94" s="15" t="str">
        <f t="shared" si="70"/>
        <v xml:space="preserve"> </v>
      </c>
      <c r="W94" s="15" t="str">
        <f t="shared" si="71"/>
        <v xml:space="preserve"> </v>
      </c>
      <c r="X94" s="170" t="str">
        <f t="shared" si="72"/>
        <v xml:space="preserve"> </v>
      </c>
      <c r="Y94" s="15" t="str">
        <f t="shared" si="47"/>
        <v>n/a</v>
      </c>
      <c r="Z94" s="170" t="b">
        <f t="shared" si="48"/>
        <v>0</v>
      </c>
      <c r="AA94" s="15" t="str">
        <f t="shared" si="49"/>
        <v xml:space="preserve"> </v>
      </c>
      <c r="AB94" s="15" t="str">
        <f t="shared" si="50"/>
        <v xml:space="preserve"> </v>
      </c>
      <c r="AC94" s="170" t="str">
        <f t="shared" si="51"/>
        <v xml:space="preserve"> </v>
      </c>
      <c r="AD94" s="15" t="str">
        <f t="shared" si="52"/>
        <v>n/a</v>
      </c>
      <c r="AE94" s="170" t="b">
        <f t="shared" si="53"/>
        <v>0</v>
      </c>
      <c r="AF94" s="15" t="str">
        <f t="shared" si="54"/>
        <v xml:space="preserve"> </v>
      </c>
      <c r="AG94" s="15" t="str">
        <f t="shared" si="55"/>
        <v xml:space="preserve"> </v>
      </c>
      <c r="AH94" s="170" t="str">
        <f t="shared" si="56"/>
        <v xml:space="preserve"> </v>
      </c>
      <c r="AI94" s="15" t="str">
        <f t="shared" si="57"/>
        <v>n/a</v>
      </c>
      <c r="AJ94" s="170" t="b">
        <f t="shared" si="58"/>
        <v>0</v>
      </c>
      <c r="AK94" s="15" t="str">
        <f t="shared" si="59"/>
        <v xml:space="preserve"> </v>
      </c>
      <c r="AL94" s="15" t="str">
        <f t="shared" si="60"/>
        <v xml:space="preserve"> </v>
      </c>
      <c r="AM94" s="170" t="str">
        <f t="shared" si="61"/>
        <v xml:space="preserve"> </v>
      </c>
    </row>
    <row r="95" spans="1:39" ht="18.75" customHeight="1" x14ac:dyDescent="0.25">
      <c r="A95" s="15" t="str">
        <f t="shared" si="69"/>
        <v>/</v>
      </c>
      <c r="B95" s="134">
        <v>92</v>
      </c>
      <c r="C95" s="187"/>
      <c r="D95" s="187"/>
      <c r="E95" s="184"/>
      <c r="F95" s="184"/>
      <c r="G95" s="164" t="str">
        <f t="shared" si="62"/>
        <v xml:space="preserve"> </v>
      </c>
      <c r="H95" s="160"/>
      <c r="I95" s="165" t="str">
        <f>IF(H95="Y",IFERROR(VLOOKUP(CONCATENATE(C95,"/",D95),'Time Youth'!A$4:F$165,5,FALSE),IFERROR(VLOOKUP(CONCATENATE(C95,"/",D95),'Time Select'!A$4:F$165,5,FALSE),"Can't find in Youth/Select")),"")</f>
        <v/>
      </c>
      <c r="J95" s="165" t="str">
        <f>IF(H95="Y",IFERROR(VLOOKUP(CONCATENATE(C95,"/",D95),'Time Youth'!A$4:F$165,6,FALSE),IFERROR(VLOOKUP(CONCATENATE(C95,"/",D95),'Time Select'!A$4:F$165,6,FALSE),"Can't find in Youth/Select")),"")</f>
        <v/>
      </c>
      <c r="K95" s="164" t="str">
        <f t="shared" si="63"/>
        <v>n/a</v>
      </c>
      <c r="L95" s="171">
        <f t="shared" si="64"/>
        <v>0</v>
      </c>
      <c r="M95" s="171">
        <f t="shared" si="65"/>
        <v>0</v>
      </c>
      <c r="N95" s="171">
        <f t="shared" si="66"/>
        <v>0</v>
      </c>
      <c r="O95" s="164">
        <f t="shared" si="67"/>
        <v>0</v>
      </c>
      <c r="P95" s="172" t="str">
        <f t="shared" si="44"/>
        <v xml:space="preserve"> </v>
      </c>
      <c r="S95" s="15">
        <f t="shared" si="68"/>
        <v>0</v>
      </c>
      <c r="T95" s="15" t="str">
        <f t="shared" si="45"/>
        <v>n/a</v>
      </c>
      <c r="U95" s="170" t="b">
        <f t="shared" si="46"/>
        <v>0</v>
      </c>
      <c r="V95" s="15" t="str">
        <f t="shared" si="70"/>
        <v xml:space="preserve"> </v>
      </c>
      <c r="W95" s="15" t="str">
        <f t="shared" si="71"/>
        <v xml:space="preserve"> </v>
      </c>
      <c r="X95" s="170" t="str">
        <f t="shared" si="72"/>
        <v xml:space="preserve"> </v>
      </c>
      <c r="Y95" s="15" t="str">
        <f t="shared" si="47"/>
        <v>n/a</v>
      </c>
      <c r="Z95" s="170" t="b">
        <f t="shared" si="48"/>
        <v>0</v>
      </c>
      <c r="AA95" s="15" t="str">
        <f t="shared" si="49"/>
        <v xml:space="preserve"> </v>
      </c>
      <c r="AB95" s="15" t="str">
        <f t="shared" si="50"/>
        <v xml:space="preserve"> </v>
      </c>
      <c r="AC95" s="170" t="str">
        <f t="shared" si="51"/>
        <v xml:space="preserve"> </v>
      </c>
      <c r="AD95" s="15" t="str">
        <f t="shared" si="52"/>
        <v>n/a</v>
      </c>
      <c r="AE95" s="170" t="b">
        <f t="shared" si="53"/>
        <v>0</v>
      </c>
      <c r="AF95" s="15" t="str">
        <f t="shared" si="54"/>
        <v xml:space="preserve"> </v>
      </c>
      <c r="AG95" s="15" t="str">
        <f t="shared" si="55"/>
        <v xml:space="preserve"> </v>
      </c>
      <c r="AH95" s="170" t="str">
        <f t="shared" si="56"/>
        <v xml:space="preserve"> </v>
      </c>
      <c r="AI95" s="15" t="str">
        <f t="shared" si="57"/>
        <v>n/a</v>
      </c>
      <c r="AJ95" s="170" t="b">
        <f t="shared" si="58"/>
        <v>0</v>
      </c>
      <c r="AK95" s="15" t="str">
        <f t="shared" si="59"/>
        <v xml:space="preserve"> </v>
      </c>
      <c r="AL95" s="15" t="str">
        <f t="shared" si="60"/>
        <v xml:space="preserve"> </v>
      </c>
      <c r="AM95" s="170" t="str">
        <f t="shared" si="61"/>
        <v xml:space="preserve"> </v>
      </c>
    </row>
    <row r="96" spans="1:39" ht="18.75" customHeight="1" x14ac:dyDescent="0.25">
      <c r="A96" s="15" t="str">
        <f t="shared" si="69"/>
        <v>/</v>
      </c>
      <c r="B96" s="134">
        <v>93</v>
      </c>
      <c r="C96" s="187"/>
      <c r="D96" s="187"/>
      <c r="E96" s="184"/>
      <c r="F96" s="184"/>
      <c r="G96" s="164" t="str">
        <f t="shared" si="62"/>
        <v xml:space="preserve"> </v>
      </c>
      <c r="H96" s="160"/>
      <c r="I96" s="165" t="str">
        <f>IF(H96="Y",IFERROR(VLOOKUP(CONCATENATE(C96,"/",D96),'Time Youth'!A$4:F$165,5,FALSE),IFERROR(VLOOKUP(CONCATENATE(C96,"/",D96),'Time Select'!A$4:F$165,5,FALSE),"Can't find in Youth/Select")),"")</f>
        <v/>
      </c>
      <c r="J96" s="165" t="str">
        <f>IF(H96="Y",IFERROR(VLOOKUP(CONCATENATE(C96,"/",D96),'Time Youth'!A$4:F$165,6,FALSE),IFERROR(VLOOKUP(CONCATENATE(C96,"/",D96),'Time Select'!A$4:F$165,6,FALSE),"Can't find in Youth/Select")),"")</f>
        <v/>
      </c>
      <c r="K96" s="164" t="str">
        <f t="shared" si="63"/>
        <v>n/a</v>
      </c>
      <c r="L96" s="171">
        <f t="shared" si="64"/>
        <v>0</v>
      </c>
      <c r="M96" s="171">
        <f t="shared" si="65"/>
        <v>0</v>
      </c>
      <c r="N96" s="171">
        <f t="shared" si="66"/>
        <v>0</v>
      </c>
      <c r="O96" s="164">
        <f t="shared" si="67"/>
        <v>0</v>
      </c>
      <c r="P96" s="172" t="str">
        <f t="shared" si="44"/>
        <v xml:space="preserve"> </v>
      </c>
      <c r="S96" s="15">
        <f t="shared" si="68"/>
        <v>0</v>
      </c>
      <c r="T96" s="15" t="str">
        <f t="shared" si="45"/>
        <v>n/a</v>
      </c>
      <c r="U96" s="170" t="b">
        <f t="shared" si="46"/>
        <v>0</v>
      </c>
      <c r="V96" s="15" t="str">
        <f t="shared" si="70"/>
        <v xml:space="preserve"> </v>
      </c>
      <c r="W96" s="15" t="str">
        <f t="shared" si="71"/>
        <v xml:space="preserve"> </v>
      </c>
      <c r="X96" s="170" t="str">
        <f t="shared" si="72"/>
        <v xml:space="preserve"> </v>
      </c>
      <c r="Y96" s="15" t="str">
        <f t="shared" si="47"/>
        <v>n/a</v>
      </c>
      <c r="Z96" s="170" t="b">
        <f t="shared" si="48"/>
        <v>0</v>
      </c>
      <c r="AA96" s="15" t="str">
        <f t="shared" si="49"/>
        <v xml:space="preserve"> </v>
      </c>
      <c r="AB96" s="15" t="str">
        <f t="shared" si="50"/>
        <v xml:space="preserve"> </v>
      </c>
      <c r="AC96" s="170" t="str">
        <f t="shared" si="51"/>
        <v xml:space="preserve"> </v>
      </c>
      <c r="AD96" s="15" t="str">
        <f t="shared" si="52"/>
        <v>n/a</v>
      </c>
      <c r="AE96" s="170" t="b">
        <f t="shared" si="53"/>
        <v>0</v>
      </c>
      <c r="AF96" s="15" t="str">
        <f t="shared" si="54"/>
        <v xml:space="preserve"> </v>
      </c>
      <c r="AG96" s="15" t="str">
        <f t="shared" si="55"/>
        <v xml:space="preserve"> </v>
      </c>
      <c r="AH96" s="170" t="str">
        <f t="shared" si="56"/>
        <v xml:space="preserve"> </v>
      </c>
      <c r="AI96" s="15" t="str">
        <f t="shared" si="57"/>
        <v>n/a</v>
      </c>
      <c r="AJ96" s="170" t="b">
        <f t="shared" si="58"/>
        <v>0</v>
      </c>
      <c r="AK96" s="15" t="str">
        <f t="shared" si="59"/>
        <v xml:space="preserve"> </v>
      </c>
      <c r="AL96" s="15" t="str">
        <f t="shared" si="60"/>
        <v xml:space="preserve"> </v>
      </c>
      <c r="AM96" s="170" t="str">
        <f t="shared" si="61"/>
        <v xml:space="preserve"> </v>
      </c>
    </row>
    <row r="97" spans="1:39" ht="18.75" customHeight="1" x14ac:dyDescent="0.25">
      <c r="A97" s="15" t="str">
        <f t="shared" si="69"/>
        <v>/</v>
      </c>
      <c r="B97" s="134">
        <v>94</v>
      </c>
      <c r="C97" s="187"/>
      <c r="D97" s="187"/>
      <c r="E97" s="184"/>
      <c r="F97" s="184"/>
      <c r="G97" s="164" t="str">
        <f t="shared" si="62"/>
        <v xml:space="preserve"> </v>
      </c>
      <c r="H97" s="160"/>
      <c r="I97" s="165" t="str">
        <f>IF(H97="Y",IFERROR(VLOOKUP(CONCATENATE(C97,"/",D97),'Time Youth'!A$4:F$165,5,FALSE),IFERROR(VLOOKUP(CONCATENATE(C97,"/",D97),'Time Select'!A$4:F$165,5,FALSE),"Can't find in Youth/Select")),"")</f>
        <v/>
      </c>
      <c r="J97" s="165" t="str">
        <f>IF(H97="Y",IFERROR(VLOOKUP(CONCATENATE(C97,"/",D97),'Time Youth'!A$4:F$165,6,FALSE),IFERROR(VLOOKUP(CONCATENATE(C97,"/",D97),'Time Select'!A$4:F$165,6,FALSE),"Can't find in Youth/Select")),"")</f>
        <v/>
      </c>
      <c r="K97" s="164" t="str">
        <f t="shared" si="63"/>
        <v>n/a</v>
      </c>
      <c r="L97" s="171">
        <f t="shared" si="64"/>
        <v>0</v>
      </c>
      <c r="M97" s="171">
        <f t="shared" si="65"/>
        <v>0</v>
      </c>
      <c r="N97" s="171">
        <f t="shared" si="66"/>
        <v>0</v>
      </c>
      <c r="O97" s="164">
        <f t="shared" si="67"/>
        <v>0</v>
      </c>
      <c r="P97" s="172" t="str">
        <f t="shared" si="44"/>
        <v xml:space="preserve"> </v>
      </c>
      <c r="S97" s="15">
        <f t="shared" si="68"/>
        <v>0</v>
      </c>
      <c r="T97" s="15" t="str">
        <f t="shared" si="45"/>
        <v>n/a</v>
      </c>
      <c r="U97" s="170" t="b">
        <f t="shared" si="46"/>
        <v>0</v>
      </c>
      <c r="V97" s="15" t="str">
        <f t="shared" si="70"/>
        <v xml:space="preserve"> </v>
      </c>
      <c r="W97" s="15" t="str">
        <f t="shared" si="71"/>
        <v xml:space="preserve"> </v>
      </c>
      <c r="X97" s="170" t="str">
        <f t="shared" si="72"/>
        <v xml:space="preserve"> </v>
      </c>
      <c r="Y97" s="15" t="str">
        <f t="shared" si="47"/>
        <v>n/a</v>
      </c>
      <c r="Z97" s="170" t="b">
        <f t="shared" si="48"/>
        <v>0</v>
      </c>
      <c r="AA97" s="15" t="str">
        <f t="shared" si="49"/>
        <v xml:space="preserve"> </v>
      </c>
      <c r="AB97" s="15" t="str">
        <f t="shared" si="50"/>
        <v xml:space="preserve"> </v>
      </c>
      <c r="AC97" s="170" t="str">
        <f t="shared" si="51"/>
        <v xml:space="preserve"> </v>
      </c>
      <c r="AD97" s="15" t="str">
        <f t="shared" si="52"/>
        <v>n/a</v>
      </c>
      <c r="AE97" s="170" t="b">
        <f t="shared" si="53"/>
        <v>0</v>
      </c>
      <c r="AF97" s="15" t="str">
        <f t="shared" si="54"/>
        <v xml:space="preserve"> </v>
      </c>
      <c r="AG97" s="15" t="str">
        <f t="shared" si="55"/>
        <v xml:space="preserve"> </v>
      </c>
      <c r="AH97" s="170" t="str">
        <f t="shared" si="56"/>
        <v xml:space="preserve"> </v>
      </c>
      <c r="AI97" s="15" t="str">
        <f t="shared" si="57"/>
        <v>n/a</v>
      </c>
      <c r="AJ97" s="170" t="b">
        <f t="shared" si="58"/>
        <v>0</v>
      </c>
      <c r="AK97" s="15" t="str">
        <f t="shared" si="59"/>
        <v xml:space="preserve"> </v>
      </c>
      <c r="AL97" s="15" t="str">
        <f t="shared" si="60"/>
        <v xml:space="preserve"> </v>
      </c>
      <c r="AM97" s="170" t="str">
        <f t="shared" si="61"/>
        <v xml:space="preserve"> </v>
      </c>
    </row>
    <row r="98" spans="1:39" ht="18.75" customHeight="1" x14ac:dyDescent="0.25">
      <c r="A98" s="15" t="str">
        <f t="shared" si="69"/>
        <v>/</v>
      </c>
      <c r="B98" s="134">
        <v>95</v>
      </c>
      <c r="C98" s="187"/>
      <c r="D98" s="187"/>
      <c r="E98" s="184"/>
      <c r="F98" s="184"/>
      <c r="G98" s="164" t="str">
        <f t="shared" si="62"/>
        <v xml:space="preserve"> </v>
      </c>
      <c r="H98" s="160"/>
      <c r="I98" s="165" t="str">
        <f>IF(H98="Y",IFERROR(VLOOKUP(CONCATENATE(C98,"/",D98),'Time Youth'!A$4:F$165,5,FALSE),IFERROR(VLOOKUP(CONCATENATE(C98,"/",D98),'Time Select'!A$4:F$165,5,FALSE),"Can't find in Youth/Select")),"")</f>
        <v/>
      </c>
      <c r="J98" s="165" t="str">
        <f>IF(H98="Y",IFERROR(VLOOKUP(CONCATENATE(C98,"/",D98),'Time Youth'!A$4:F$165,6,FALSE),IFERROR(VLOOKUP(CONCATENATE(C98,"/",D98),'Time Select'!A$4:F$165,6,FALSE),"Can't find in Youth/Select")),"")</f>
        <v/>
      </c>
      <c r="K98" s="164" t="str">
        <f t="shared" si="63"/>
        <v>n/a</v>
      </c>
      <c r="L98" s="171">
        <f t="shared" si="64"/>
        <v>0</v>
      </c>
      <c r="M98" s="171">
        <f t="shared" si="65"/>
        <v>0</v>
      </c>
      <c r="N98" s="171">
        <f t="shared" si="66"/>
        <v>0</v>
      </c>
      <c r="O98" s="164">
        <f t="shared" si="67"/>
        <v>0</v>
      </c>
      <c r="P98" s="172" t="str">
        <f t="shared" si="44"/>
        <v xml:space="preserve"> </v>
      </c>
      <c r="S98" s="15">
        <f t="shared" si="68"/>
        <v>0</v>
      </c>
      <c r="T98" s="15" t="str">
        <f t="shared" si="45"/>
        <v>n/a</v>
      </c>
      <c r="U98" s="170" t="b">
        <f t="shared" si="46"/>
        <v>0</v>
      </c>
      <c r="V98" s="15" t="str">
        <f t="shared" si="70"/>
        <v xml:space="preserve"> </v>
      </c>
      <c r="W98" s="15" t="str">
        <f t="shared" si="71"/>
        <v xml:space="preserve"> </v>
      </c>
      <c r="X98" s="170" t="str">
        <f t="shared" si="72"/>
        <v xml:space="preserve"> </v>
      </c>
      <c r="Y98" s="15" t="str">
        <f t="shared" si="47"/>
        <v>n/a</v>
      </c>
      <c r="Z98" s="170" t="b">
        <f t="shared" si="48"/>
        <v>0</v>
      </c>
      <c r="AA98" s="15" t="str">
        <f t="shared" si="49"/>
        <v xml:space="preserve"> </v>
      </c>
      <c r="AB98" s="15" t="str">
        <f t="shared" si="50"/>
        <v xml:space="preserve"> </v>
      </c>
      <c r="AC98" s="170" t="str">
        <f t="shared" si="51"/>
        <v xml:space="preserve"> </v>
      </c>
      <c r="AD98" s="15" t="str">
        <f t="shared" si="52"/>
        <v>n/a</v>
      </c>
      <c r="AE98" s="170" t="b">
        <f t="shared" si="53"/>
        <v>0</v>
      </c>
      <c r="AF98" s="15" t="str">
        <f t="shared" si="54"/>
        <v xml:space="preserve"> </v>
      </c>
      <c r="AG98" s="15" t="str">
        <f t="shared" si="55"/>
        <v xml:space="preserve"> </v>
      </c>
      <c r="AH98" s="170" t="str">
        <f t="shared" si="56"/>
        <v xml:space="preserve"> </v>
      </c>
      <c r="AI98" s="15" t="str">
        <f t="shared" si="57"/>
        <v>n/a</v>
      </c>
      <c r="AJ98" s="170" t="b">
        <f t="shared" si="58"/>
        <v>0</v>
      </c>
      <c r="AK98" s="15" t="str">
        <f t="shared" si="59"/>
        <v xml:space="preserve"> </v>
      </c>
      <c r="AL98" s="15" t="str">
        <f t="shared" si="60"/>
        <v xml:space="preserve"> </v>
      </c>
      <c r="AM98" s="170" t="str">
        <f t="shared" si="61"/>
        <v xml:space="preserve"> </v>
      </c>
    </row>
    <row r="99" spans="1:39" ht="18.75" customHeight="1" x14ac:dyDescent="0.25">
      <c r="A99" s="15" t="str">
        <f t="shared" si="69"/>
        <v>/</v>
      </c>
      <c r="B99" s="134">
        <v>96</v>
      </c>
      <c r="C99" s="187"/>
      <c r="D99" s="187"/>
      <c r="E99" s="184"/>
      <c r="F99" s="184"/>
      <c r="G99" s="164" t="str">
        <f t="shared" si="62"/>
        <v xml:space="preserve"> </v>
      </c>
      <c r="H99" s="160"/>
      <c r="I99" s="165" t="str">
        <f>IF(H99="Y",IFERROR(VLOOKUP(CONCATENATE(C99,"/",D99),'Time Youth'!A$4:F$165,5,FALSE),IFERROR(VLOOKUP(CONCATENATE(C99,"/",D99),'Time Select'!A$4:F$165,5,FALSE),"Can't find in Youth/Select")),"")</f>
        <v/>
      </c>
      <c r="J99" s="165" t="str">
        <f>IF(H99="Y",IFERROR(VLOOKUP(CONCATENATE(C99,"/",D99),'Time Youth'!A$4:F$165,6,FALSE),IFERROR(VLOOKUP(CONCATENATE(C99,"/",D99),'Time Select'!A$4:F$165,6,FALSE),"Can't find in Youth/Select")),"")</f>
        <v/>
      </c>
      <c r="K99" s="164" t="str">
        <f t="shared" si="63"/>
        <v>n/a</v>
      </c>
      <c r="L99" s="171">
        <f t="shared" si="64"/>
        <v>0</v>
      </c>
      <c r="M99" s="171">
        <f t="shared" si="65"/>
        <v>0</v>
      </c>
      <c r="N99" s="171">
        <f t="shared" si="66"/>
        <v>0</v>
      </c>
      <c r="O99" s="164">
        <f t="shared" si="67"/>
        <v>0</v>
      </c>
      <c r="P99" s="172" t="str">
        <f t="shared" si="44"/>
        <v xml:space="preserve"> </v>
      </c>
      <c r="S99" s="15">
        <f t="shared" si="68"/>
        <v>0</v>
      </c>
      <c r="T99" s="15" t="str">
        <f t="shared" si="45"/>
        <v>n/a</v>
      </c>
      <c r="U99" s="170" t="b">
        <f t="shared" si="46"/>
        <v>0</v>
      </c>
      <c r="V99" s="15" t="str">
        <f t="shared" si="70"/>
        <v xml:space="preserve"> </v>
      </c>
      <c r="W99" s="15" t="str">
        <f t="shared" si="71"/>
        <v xml:space="preserve"> </v>
      </c>
      <c r="X99" s="170" t="str">
        <f t="shared" si="72"/>
        <v xml:space="preserve"> </v>
      </c>
      <c r="Y99" s="15" t="str">
        <f t="shared" si="47"/>
        <v>n/a</v>
      </c>
      <c r="Z99" s="170" t="b">
        <f t="shared" si="48"/>
        <v>0</v>
      </c>
      <c r="AA99" s="15" t="str">
        <f t="shared" si="49"/>
        <v xml:space="preserve"> </v>
      </c>
      <c r="AB99" s="15" t="str">
        <f t="shared" si="50"/>
        <v xml:space="preserve"> </v>
      </c>
      <c r="AC99" s="170" t="str">
        <f t="shared" si="51"/>
        <v xml:space="preserve"> </v>
      </c>
      <c r="AD99" s="15" t="str">
        <f t="shared" si="52"/>
        <v>n/a</v>
      </c>
      <c r="AE99" s="170" t="b">
        <f t="shared" si="53"/>
        <v>0</v>
      </c>
      <c r="AF99" s="15" t="str">
        <f t="shared" si="54"/>
        <v xml:space="preserve"> </v>
      </c>
      <c r="AG99" s="15" t="str">
        <f t="shared" si="55"/>
        <v xml:space="preserve"> </v>
      </c>
      <c r="AH99" s="170" t="str">
        <f t="shared" si="56"/>
        <v xml:space="preserve"> </v>
      </c>
      <c r="AI99" s="15" t="str">
        <f t="shared" si="57"/>
        <v>n/a</v>
      </c>
      <c r="AJ99" s="170" t="b">
        <f t="shared" si="58"/>
        <v>0</v>
      </c>
      <c r="AK99" s="15" t="str">
        <f t="shared" si="59"/>
        <v xml:space="preserve"> </v>
      </c>
      <c r="AL99" s="15" t="str">
        <f t="shared" si="60"/>
        <v xml:space="preserve"> </v>
      </c>
      <c r="AM99" s="170" t="str">
        <f t="shared" si="61"/>
        <v xml:space="preserve"> </v>
      </c>
    </row>
    <row r="100" spans="1:39" ht="18.75" customHeight="1" x14ac:dyDescent="0.25">
      <c r="A100" s="15" t="str">
        <f t="shared" si="69"/>
        <v>/</v>
      </c>
      <c r="B100" s="134">
        <v>97</v>
      </c>
      <c r="C100" s="187"/>
      <c r="D100" s="187"/>
      <c r="E100" s="184"/>
      <c r="F100" s="184"/>
      <c r="G100" s="164" t="str">
        <f t="shared" si="62"/>
        <v xml:space="preserve"> </v>
      </c>
      <c r="H100" s="160"/>
      <c r="I100" s="165" t="str">
        <f>IF(H100="Y",IFERROR(VLOOKUP(CONCATENATE(C100,"/",D100),'Time Youth'!A$4:F$165,5,FALSE),IFERROR(VLOOKUP(CONCATENATE(C100,"/",D100),'Time Select'!A$4:F$165,5,FALSE),"Can't find in Youth/Select")),"")</f>
        <v/>
      </c>
      <c r="J100" s="165" t="str">
        <f>IF(H100="Y",IFERROR(VLOOKUP(CONCATENATE(C100,"/",D100),'Time Youth'!A$4:F$165,6,FALSE),IFERROR(VLOOKUP(CONCATENATE(C100,"/",D100),'Time Select'!A$4:F$165,6,FALSE),"Can't find in Youth/Select")),"")</f>
        <v/>
      </c>
      <c r="K100" s="164" t="str">
        <f t="shared" ref="K100:K131" si="73">IF(G100="No Time","5D",IF($G100=" ","n/a",IF($G100&lt;$Q$5,"1D",IF($G100&lt;$Q$6,"2D",IF($G100&lt;$Q$7,"3D",IF($G100&gt;=$Q$7,IF(OpenDivisions="4D","4D","3D")))))))</f>
        <v>n/a</v>
      </c>
      <c r="L100" s="171">
        <f t="shared" ref="L100:L131" si="74">IF(K100="1D",G100,0)</f>
        <v>0</v>
      </c>
      <c r="M100" s="171">
        <f t="shared" ref="M100:M131" si="75">IF(K100="2D",G100,0)</f>
        <v>0</v>
      </c>
      <c r="N100" s="171">
        <f t="shared" ref="N100:N131" si="76">IF(K100="3D",G100,0)</f>
        <v>0</v>
      </c>
      <c r="O100" s="164">
        <f t="shared" ref="O100:O131" si="77">IF(K100="4D",G100,0)</f>
        <v>0</v>
      </c>
      <c r="P100" s="172" t="str">
        <f t="shared" si="44"/>
        <v xml:space="preserve"> </v>
      </c>
      <c r="S100" s="15">
        <f t="shared" ref="S100:S131" si="78">IF(G100=0,0,IF(G100=" ",0,RANK(G100,$G$4:$G$165)))</f>
        <v>0</v>
      </c>
      <c r="T100" s="15" t="str">
        <f t="shared" si="45"/>
        <v>n/a</v>
      </c>
      <c r="U100" s="170" t="b">
        <f t="shared" si="46"/>
        <v>0</v>
      </c>
      <c r="V100" s="15" t="str">
        <f t="shared" si="70"/>
        <v xml:space="preserve"> </v>
      </c>
      <c r="W100" s="15" t="str">
        <f t="shared" si="71"/>
        <v xml:space="preserve"> </v>
      </c>
      <c r="X100" s="170" t="str">
        <f t="shared" si="72"/>
        <v xml:space="preserve"> </v>
      </c>
      <c r="Y100" s="15" t="str">
        <f t="shared" si="47"/>
        <v>n/a</v>
      </c>
      <c r="Z100" s="170" t="b">
        <f t="shared" si="48"/>
        <v>0</v>
      </c>
      <c r="AA100" s="15" t="str">
        <f t="shared" si="49"/>
        <v xml:space="preserve"> </v>
      </c>
      <c r="AB100" s="15" t="str">
        <f t="shared" si="50"/>
        <v xml:space="preserve"> </v>
      </c>
      <c r="AC100" s="170" t="str">
        <f t="shared" si="51"/>
        <v xml:space="preserve"> </v>
      </c>
      <c r="AD100" s="15" t="str">
        <f t="shared" si="52"/>
        <v>n/a</v>
      </c>
      <c r="AE100" s="170" t="b">
        <f t="shared" si="53"/>
        <v>0</v>
      </c>
      <c r="AF100" s="15" t="str">
        <f t="shared" si="54"/>
        <v xml:space="preserve"> </v>
      </c>
      <c r="AG100" s="15" t="str">
        <f t="shared" si="55"/>
        <v xml:space="preserve"> </v>
      </c>
      <c r="AH100" s="170" t="str">
        <f t="shared" si="56"/>
        <v xml:space="preserve"> </v>
      </c>
      <c r="AI100" s="15" t="str">
        <f t="shared" si="57"/>
        <v>n/a</v>
      </c>
      <c r="AJ100" s="170" t="b">
        <f t="shared" si="58"/>
        <v>0</v>
      </c>
      <c r="AK100" s="15" t="str">
        <f t="shared" si="59"/>
        <v xml:space="preserve"> </v>
      </c>
      <c r="AL100" s="15" t="str">
        <f t="shared" si="60"/>
        <v xml:space="preserve"> </v>
      </c>
      <c r="AM100" s="170" t="str">
        <f t="shared" si="61"/>
        <v xml:space="preserve"> </v>
      </c>
    </row>
    <row r="101" spans="1:39" ht="18.75" customHeight="1" x14ac:dyDescent="0.25">
      <c r="A101" s="15" t="str">
        <f t="shared" si="69"/>
        <v>/</v>
      </c>
      <c r="B101" s="134">
        <v>98</v>
      </c>
      <c r="C101" s="187"/>
      <c r="D101" s="187"/>
      <c r="E101" s="184"/>
      <c r="F101" s="184"/>
      <c r="G101" s="164" t="str">
        <f t="shared" si="62"/>
        <v xml:space="preserve"> </v>
      </c>
      <c r="H101" s="160"/>
      <c r="I101" s="165" t="str">
        <f>IF(H101="Y",IFERROR(VLOOKUP(CONCATENATE(C101,"/",D101),'Time Youth'!A$4:F$165,5,FALSE),IFERROR(VLOOKUP(CONCATENATE(C101,"/",D101),'Time Select'!A$4:F$165,5,FALSE),"Can't find in Youth/Select")),"")</f>
        <v/>
      </c>
      <c r="J101" s="165" t="str">
        <f>IF(H101="Y",IFERROR(VLOOKUP(CONCATENATE(C101,"/",D101),'Time Youth'!A$4:F$165,6,FALSE),IFERROR(VLOOKUP(CONCATENATE(C101,"/",D101),'Time Select'!A$4:F$165,6,FALSE),"Can't find in Youth/Select")),"")</f>
        <v/>
      </c>
      <c r="K101" s="164" t="str">
        <f t="shared" si="73"/>
        <v>n/a</v>
      </c>
      <c r="L101" s="171">
        <f t="shared" si="74"/>
        <v>0</v>
      </c>
      <c r="M101" s="171">
        <f t="shared" si="75"/>
        <v>0</v>
      </c>
      <c r="N101" s="171">
        <f t="shared" si="76"/>
        <v>0</v>
      </c>
      <c r="O101" s="164">
        <f t="shared" si="77"/>
        <v>0</v>
      </c>
      <c r="P101" s="172" t="str">
        <f t="shared" si="44"/>
        <v xml:space="preserve"> </v>
      </c>
      <c r="S101" s="15">
        <f t="shared" si="78"/>
        <v>0</v>
      </c>
      <c r="T101" s="15" t="str">
        <f t="shared" si="45"/>
        <v>n/a</v>
      </c>
      <c r="U101" s="170" t="b">
        <f t="shared" si="46"/>
        <v>0</v>
      </c>
      <c r="V101" s="15" t="str">
        <f t="shared" ref="V101:V132" si="79">IF(T101="n/a"," ",C101)</f>
        <v xml:space="preserve"> </v>
      </c>
      <c r="W101" s="15" t="str">
        <f t="shared" ref="W101:W132" si="80">IF(T101="n/a"," ",D101)</f>
        <v xml:space="preserve"> </v>
      </c>
      <c r="X101" s="170" t="str">
        <f t="shared" ref="X101:X132" si="81">IF(T101="n/a"," ",G101)</f>
        <v xml:space="preserve"> </v>
      </c>
      <c r="Y101" s="15" t="str">
        <f t="shared" si="47"/>
        <v>n/a</v>
      </c>
      <c r="Z101" s="170" t="b">
        <f t="shared" si="48"/>
        <v>0</v>
      </c>
      <c r="AA101" s="15" t="str">
        <f t="shared" si="49"/>
        <v xml:space="preserve"> </v>
      </c>
      <c r="AB101" s="15" t="str">
        <f t="shared" si="50"/>
        <v xml:space="preserve"> </v>
      </c>
      <c r="AC101" s="170" t="str">
        <f t="shared" si="51"/>
        <v xml:space="preserve"> </v>
      </c>
      <c r="AD101" s="15" t="str">
        <f t="shared" si="52"/>
        <v>n/a</v>
      </c>
      <c r="AE101" s="170" t="b">
        <f t="shared" si="53"/>
        <v>0</v>
      </c>
      <c r="AF101" s="15" t="str">
        <f t="shared" si="54"/>
        <v xml:space="preserve"> </v>
      </c>
      <c r="AG101" s="15" t="str">
        <f t="shared" si="55"/>
        <v xml:space="preserve"> </v>
      </c>
      <c r="AH101" s="170" t="str">
        <f t="shared" si="56"/>
        <v xml:space="preserve"> </v>
      </c>
      <c r="AI101" s="15" t="str">
        <f t="shared" si="57"/>
        <v>n/a</v>
      </c>
      <c r="AJ101" s="170" t="b">
        <f t="shared" si="58"/>
        <v>0</v>
      </c>
      <c r="AK101" s="15" t="str">
        <f t="shared" si="59"/>
        <v xml:space="preserve"> </v>
      </c>
      <c r="AL101" s="15" t="str">
        <f t="shared" si="60"/>
        <v xml:space="preserve"> </v>
      </c>
      <c r="AM101" s="170" t="str">
        <f t="shared" si="61"/>
        <v xml:space="preserve"> </v>
      </c>
    </row>
    <row r="102" spans="1:39" ht="18.75" customHeight="1" x14ac:dyDescent="0.25">
      <c r="A102" s="15" t="str">
        <f t="shared" si="69"/>
        <v>/</v>
      </c>
      <c r="B102" s="134">
        <v>99</v>
      </c>
      <c r="C102" s="187"/>
      <c r="D102" s="187"/>
      <c r="E102" s="184"/>
      <c r="F102" s="184"/>
      <c r="G102" s="164" t="str">
        <f t="shared" si="62"/>
        <v xml:space="preserve"> </v>
      </c>
      <c r="H102" s="160"/>
      <c r="I102" s="165" t="str">
        <f>IF(H102="Y",IFERROR(VLOOKUP(CONCATENATE(C102,"/",D102),'Time Youth'!A$4:F$165,5,FALSE),IFERROR(VLOOKUP(CONCATENATE(C102,"/",D102),'Time Select'!A$4:F$165,5,FALSE),"Can't find in Youth/Select")),"")</f>
        <v/>
      </c>
      <c r="J102" s="165" t="str">
        <f>IF(H102="Y",IFERROR(VLOOKUP(CONCATENATE(C102,"/",D102),'Time Youth'!A$4:F$165,6,FALSE),IFERROR(VLOOKUP(CONCATENATE(C102,"/",D102),'Time Select'!A$4:F$165,6,FALSE),"Can't find in Youth/Select")),"")</f>
        <v/>
      </c>
      <c r="K102" s="164" t="str">
        <f t="shared" si="73"/>
        <v>n/a</v>
      </c>
      <c r="L102" s="171">
        <f t="shared" si="74"/>
        <v>0</v>
      </c>
      <c r="M102" s="171">
        <f t="shared" si="75"/>
        <v>0</v>
      </c>
      <c r="N102" s="171">
        <f t="shared" si="76"/>
        <v>0</v>
      </c>
      <c r="O102" s="164">
        <f t="shared" si="77"/>
        <v>0</v>
      </c>
      <c r="P102" s="172" t="str">
        <f t="shared" si="44"/>
        <v xml:space="preserve"> </v>
      </c>
      <c r="S102" s="15">
        <f t="shared" si="78"/>
        <v>0</v>
      </c>
      <c r="T102" s="15" t="str">
        <f t="shared" si="45"/>
        <v>n/a</v>
      </c>
      <c r="U102" s="170" t="b">
        <f t="shared" si="46"/>
        <v>0</v>
      </c>
      <c r="V102" s="15" t="str">
        <f t="shared" si="79"/>
        <v xml:space="preserve"> </v>
      </c>
      <c r="W102" s="15" t="str">
        <f t="shared" si="80"/>
        <v xml:space="preserve"> </v>
      </c>
      <c r="X102" s="170" t="str">
        <f t="shared" si="81"/>
        <v xml:space="preserve"> </v>
      </c>
      <c r="Y102" s="15" t="str">
        <f t="shared" si="47"/>
        <v>n/a</v>
      </c>
      <c r="Z102" s="170" t="b">
        <f t="shared" si="48"/>
        <v>0</v>
      </c>
      <c r="AA102" s="15" t="str">
        <f t="shared" si="49"/>
        <v xml:space="preserve"> </v>
      </c>
      <c r="AB102" s="15" t="str">
        <f t="shared" si="50"/>
        <v xml:space="preserve"> </v>
      </c>
      <c r="AC102" s="170" t="str">
        <f t="shared" si="51"/>
        <v xml:space="preserve"> </v>
      </c>
      <c r="AD102" s="15" t="str">
        <f t="shared" si="52"/>
        <v>n/a</v>
      </c>
      <c r="AE102" s="170" t="b">
        <f t="shared" si="53"/>
        <v>0</v>
      </c>
      <c r="AF102" s="15" t="str">
        <f t="shared" si="54"/>
        <v xml:space="preserve"> </v>
      </c>
      <c r="AG102" s="15" t="str">
        <f t="shared" si="55"/>
        <v xml:space="preserve"> </v>
      </c>
      <c r="AH102" s="170" t="str">
        <f t="shared" si="56"/>
        <v xml:space="preserve"> </v>
      </c>
      <c r="AI102" s="15" t="str">
        <f t="shared" si="57"/>
        <v>n/a</v>
      </c>
      <c r="AJ102" s="170" t="b">
        <f t="shared" si="58"/>
        <v>0</v>
      </c>
      <c r="AK102" s="15" t="str">
        <f t="shared" si="59"/>
        <v xml:space="preserve"> </v>
      </c>
      <c r="AL102" s="15" t="str">
        <f t="shared" si="60"/>
        <v xml:space="preserve"> </v>
      </c>
      <c r="AM102" s="170" t="str">
        <f t="shared" si="61"/>
        <v xml:space="preserve"> </v>
      </c>
    </row>
    <row r="103" spans="1:39" ht="18.75" customHeight="1" x14ac:dyDescent="0.25">
      <c r="A103" s="15" t="str">
        <f t="shared" si="69"/>
        <v>/</v>
      </c>
      <c r="B103" s="134">
        <v>100</v>
      </c>
      <c r="C103" s="187"/>
      <c r="D103" s="187"/>
      <c r="E103" s="184"/>
      <c r="F103" s="184"/>
      <c r="G103" s="164" t="str">
        <f t="shared" si="62"/>
        <v xml:space="preserve"> </v>
      </c>
      <c r="H103" s="160"/>
      <c r="I103" s="165" t="str">
        <f>IF(H103="Y",IFERROR(VLOOKUP(CONCATENATE(C103,"/",D103),'Time Youth'!A$4:F$165,5,FALSE),IFERROR(VLOOKUP(CONCATENATE(C103,"/",D103),'Time Select'!A$4:F$165,5,FALSE),"Can't find in Youth/Select")),"")</f>
        <v/>
      </c>
      <c r="J103" s="165" t="str">
        <f>IF(H103="Y",IFERROR(VLOOKUP(CONCATENATE(C103,"/",D103),'Time Youth'!A$4:F$165,6,FALSE),IFERROR(VLOOKUP(CONCATENATE(C103,"/",D103),'Time Select'!A$4:F$165,6,FALSE),"Can't find in Youth/Select")),"")</f>
        <v/>
      </c>
      <c r="K103" s="164" t="str">
        <f t="shared" si="73"/>
        <v>n/a</v>
      </c>
      <c r="L103" s="171">
        <f t="shared" si="74"/>
        <v>0</v>
      </c>
      <c r="M103" s="171">
        <f t="shared" si="75"/>
        <v>0</v>
      </c>
      <c r="N103" s="171">
        <f t="shared" si="76"/>
        <v>0</v>
      </c>
      <c r="O103" s="164">
        <f t="shared" si="77"/>
        <v>0</v>
      </c>
      <c r="P103" s="172" t="str">
        <f t="shared" si="44"/>
        <v xml:space="preserve"> </v>
      </c>
      <c r="S103" s="15">
        <f t="shared" si="78"/>
        <v>0</v>
      </c>
      <c r="T103" s="15" t="str">
        <f t="shared" si="45"/>
        <v>n/a</v>
      </c>
      <c r="U103" s="170" t="b">
        <f t="shared" si="46"/>
        <v>0</v>
      </c>
      <c r="V103" s="15" t="str">
        <f t="shared" si="79"/>
        <v xml:space="preserve"> </v>
      </c>
      <c r="W103" s="15" t="str">
        <f t="shared" si="80"/>
        <v xml:space="preserve"> </v>
      </c>
      <c r="X103" s="170" t="str">
        <f t="shared" si="81"/>
        <v xml:space="preserve"> </v>
      </c>
      <c r="Y103" s="15" t="str">
        <f t="shared" si="47"/>
        <v>n/a</v>
      </c>
      <c r="Z103" s="170" t="b">
        <f t="shared" si="48"/>
        <v>0</v>
      </c>
      <c r="AA103" s="15" t="str">
        <f t="shared" si="49"/>
        <v xml:space="preserve"> </v>
      </c>
      <c r="AB103" s="15" t="str">
        <f t="shared" si="50"/>
        <v xml:space="preserve"> </v>
      </c>
      <c r="AC103" s="170" t="str">
        <f t="shared" si="51"/>
        <v xml:space="preserve"> </v>
      </c>
      <c r="AD103" s="15" t="str">
        <f t="shared" si="52"/>
        <v>n/a</v>
      </c>
      <c r="AE103" s="170" t="b">
        <f t="shared" si="53"/>
        <v>0</v>
      </c>
      <c r="AF103" s="15" t="str">
        <f t="shared" si="54"/>
        <v xml:space="preserve"> </v>
      </c>
      <c r="AG103" s="15" t="str">
        <f t="shared" si="55"/>
        <v xml:space="preserve"> </v>
      </c>
      <c r="AH103" s="170" t="str">
        <f t="shared" si="56"/>
        <v xml:space="preserve"> </v>
      </c>
      <c r="AI103" s="15" t="str">
        <f t="shared" si="57"/>
        <v>n/a</v>
      </c>
      <c r="AJ103" s="170" t="b">
        <f t="shared" si="58"/>
        <v>0</v>
      </c>
      <c r="AK103" s="15" t="str">
        <f t="shared" si="59"/>
        <v xml:space="preserve"> </v>
      </c>
      <c r="AL103" s="15" t="str">
        <f t="shared" si="60"/>
        <v xml:space="preserve"> </v>
      </c>
      <c r="AM103" s="170" t="str">
        <f t="shared" si="61"/>
        <v xml:space="preserve"> </v>
      </c>
    </row>
    <row r="104" spans="1:39" ht="18.75" customHeight="1" x14ac:dyDescent="0.25">
      <c r="A104" s="15" t="str">
        <f t="shared" si="69"/>
        <v>/</v>
      </c>
      <c r="B104" s="134">
        <v>101</v>
      </c>
      <c r="C104" s="187"/>
      <c r="D104" s="187"/>
      <c r="E104" s="184"/>
      <c r="F104" s="184"/>
      <c r="G104" s="164" t="str">
        <f t="shared" si="62"/>
        <v xml:space="preserve"> </v>
      </c>
      <c r="H104" s="160"/>
      <c r="I104" s="165" t="str">
        <f>IF(H104="Y",IFERROR(VLOOKUP(CONCATENATE(C104,"/",D104),'Time Youth'!A$4:F$165,5,FALSE),IFERROR(VLOOKUP(CONCATENATE(C104,"/",D104),'Time Select'!A$4:F$165,5,FALSE),"Can't find in Youth/Select")),"")</f>
        <v/>
      </c>
      <c r="J104" s="165" t="str">
        <f>IF(H104="Y",IFERROR(VLOOKUP(CONCATENATE(C104,"/",D104),'Time Youth'!A$4:F$165,6,FALSE),IFERROR(VLOOKUP(CONCATENATE(C104,"/",D104),'Time Select'!A$4:F$165,6,FALSE),"Can't find in Youth/Select")),"")</f>
        <v/>
      </c>
      <c r="K104" s="164" t="str">
        <f t="shared" si="73"/>
        <v>n/a</v>
      </c>
      <c r="L104" s="171">
        <f t="shared" si="74"/>
        <v>0</v>
      </c>
      <c r="M104" s="171">
        <f t="shared" si="75"/>
        <v>0</v>
      </c>
      <c r="N104" s="171">
        <f t="shared" si="76"/>
        <v>0</v>
      </c>
      <c r="O104" s="164">
        <f t="shared" si="77"/>
        <v>0</v>
      </c>
      <c r="P104" s="172" t="str">
        <f t="shared" si="44"/>
        <v xml:space="preserve"> </v>
      </c>
      <c r="S104" s="15">
        <f t="shared" si="78"/>
        <v>0</v>
      </c>
      <c r="T104" s="15" t="str">
        <f t="shared" si="45"/>
        <v>n/a</v>
      </c>
      <c r="U104" s="170" t="b">
        <f t="shared" si="46"/>
        <v>0</v>
      </c>
      <c r="V104" s="15" t="str">
        <f t="shared" si="79"/>
        <v xml:space="preserve"> </v>
      </c>
      <c r="W104" s="15" t="str">
        <f t="shared" si="80"/>
        <v xml:space="preserve"> </v>
      </c>
      <c r="X104" s="170" t="str">
        <f t="shared" si="81"/>
        <v xml:space="preserve"> </v>
      </c>
      <c r="Y104" s="15" t="str">
        <f t="shared" si="47"/>
        <v>n/a</v>
      </c>
      <c r="Z104" s="170" t="b">
        <f t="shared" si="48"/>
        <v>0</v>
      </c>
      <c r="AA104" s="15" t="str">
        <f t="shared" si="49"/>
        <v xml:space="preserve"> </v>
      </c>
      <c r="AB104" s="15" t="str">
        <f t="shared" si="50"/>
        <v xml:space="preserve"> </v>
      </c>
      <c r="AC104" s="170" t="str">
        <f t="shared" si="51"/>
        <v xml:space="preserve"> </v>
      </c>
      <c r="AD104" s="15" t="str">
        <f t="shared" si="52"/>
        <v>n/a</v>
      </c>
      <c r="AE104" s="170" t="b">
        <f t="shared" si="53"/>
        <v>0</v>
      </c>
      <c r="AF104" s="15" t="str">
        <f t="shared" si="54"/>
        <v xml:space="preserve"> </v>
      </c>
      <c r="AG104" s="15" t="str">
        <f t="shared" si="55"/>
        <v xml:space="preserve"> </v>
      </c>
      <c r="AH104" s="170" t="str">
        <f t="shared" si="56"/>
        <v xml:space="preserve"> </v>
      </c>
      <c r="AI104" s="15" t="str">
        <f t="shared" si="57"/>
        <v>n/a</v>
      </c>
      <c r="AJ104" s="170" t="b">
        <f t="shared" si="58"/>
        <v>0</v>
      </c>
      <c r="AK104" s="15" t="str">
        <f t="shared" si="59"/>
        <v xml:space="preserve"> </v>
      </c>
      <c r="AL104" s="15" t="str">
        <f t="shared" si="60"/>
        <v xml:space="preserve"> </v>
      </c>
      <c r="AM104" s="170" t="str">
        <f t="shared" si="61"/>
        <v xml:space="preserve"> </v>
      </c>
    </row>
    <row r="105" spans="1:39" ht="18.75" customHeight="1" x14ac:dyDescent="0.25">
      <c r="A105" s="15" t="str">
        <f t="shared" si="69"/>
        <v>/</v>
      </c>
      <c r="B105" s="134">
        <v>102</v>
      </c>
      <c r="C105" s="187"/>
      <c r="D105" s="187"/>
      <c r="E105" s="184"/>
      <c r="F105" s="184"/>
      <c r="G105" s="164" t="str">
        <f t="shared" si="62"/>
        <v xml:space="preserve"> </v>
      </c>
      <c r="H105" s="160"/>
      <c r="I105" s="165" t="str">
        <f>IF(H105="Y",IFERROR(VLOOKUP(CONCATENATE(C105,"/",D105),'Time Youth'!A$4:F$165,5,FALSE),IFERROR(VLOOKUP(CONCATENATE(C105,"/",D105),'Time Select'!A$4:F$165,5,FALSE),"Can't find in Youth/Select")),"")</f>
        <v/>
      </c>
      <c r="J105" s="165" t="str">
        <f>IF(H105="Y",IFERROR(VLOOKUP(CONCATENATE(C105,"/",D105),'Time Youth'!A$4:F$165,6,FALSE),IFERROR(VLOOKUP(CONCATENATE(C105,"/",D105),'Time Select'!A$4:F$165,6,FALSE),"Can't find in Youth/Select")),"")</f>
        <v/>
      </c>
      <c r="K105" s="164" t="str">
        <f t="shared" si="73"/>
        <v>n/a</v>
      </c>
      <c r="L105" s="171">
        <f t="shared" si="74"/>
        <v>0</v>
      </c>
      <c r="M105" s="171">
        <f t="shared" si="75"/>
        <v>0</v>
      </c>
      <c r="N105" s="171">
        <f t="shared" si="76"/>
        <v>0</v>
      </c>
      <c r="O105" s="164">
        <f t="shared" si="77"/>
        <v>0</v>
      </c>
      <c r="P105" s="172" t="str">
        <f t="shared" si="44"/>
        <v xml:space="preserve"> </v>
      </c>
      <c r="S105" s="15">
        <f t="shared" si="78"/>
        <v>0</v>
      </c>
      <c r="T105" s="15" t="str">
        <f t="shared" si="45"/>
        <v>n/a</v>
      </c>
      <c r="U105" s="170" t="b">
        <f t="shared" si="46"/>
        <v>0</v>
      </c>
      <c r="V105" s="15" t="str">
        <f t="shared" si="79"/>
        <v xml:space="preserve"> </v>
      </c>
      <c r="W105" s="15" t="str">
        <f t="shared" si="80"/>
        <v xml:space="preserve"> </v>
      </c>
      <c r="X105" s="170" t="str">
        <f t="shared" si="81"/>
        <v xml:space="preserve"> </v>
      </c>
      <c r="Y105" s="15" t="str">
        <f t="shared" si="47"/>
        <v>n/a</v>
      </c>
      <c r="Z105" s="170" t="b">
        <f t="shared" si="48"/>
        <v>0</v>
      </c>
      <c r="AA105" s="15" t="str">
        <f t="shared" si="49"/>
        <v xml:space="preserve"> </v>
      </c>
      <c r="AB105" s="15" t="str">
        <f t="shared" si="50"/>
        <v xml:space="preserve"> </v>
      </c>
      <c r="AC105" s="170" t="str">
        <f t="shared" si="51"/>
        <v xml:space="preserve"> </v>
      </c>
      <c r="AD105" s="15" t="str">
        <f t="shared" si="52"/>
        <v>n/a</v>
      </c>
      <c r="AE105" s="170" t="b">
        <f t="shared" si="53"/>
        <v>0</v>
      </c>
      <c r="AF105" s="15" t="str">
        <f t="shared" si="54"/>
        <v xml:space="preserve"> </v>
      </c>
      <c r="AG105" s="15" t="str">
        <f t="shared" si="55"/>
        <v xml:space="preserve"> </v>
      </c>
      <c r="AH105" s="170" t="str">
        <f t="shared" si="56"/>
        <v xml:space="preserve"> </v>
      </c>
      <c r="AI105" s="15" t="str">
        <f t="shared" si="57"/>
        <v>n/a</v>
      </c>
      <c r="AJ105" s="170" t="b">
        <f t="shared" si="58"/>
        <v>0</v>
      </c>
      <c r="AK105" s="15" t="str">
        <f t="shared" si="59"/>
        <v xml:space="preserve"> </v>
      </c>
      <c r="AL105" s="15" t="str">
        <f t="shared" si="60"/>
        <v xml:space="preserve"> </v>
      </c>
      <c r="AM105" s="170" t="str">
        <f t="shared" si="61"/>
        <v xml:space="preserve"> </v>
      </c>
    </row>
    <row r="106" spans="1:39" ht="18.75" customHeight="1" x14ac:dyDescent="0.25">
      <c r="A106" s="15" t="str">
        <f t="shared" si="69"/>
        <v>/</v>
      </c>
      <c r="B106" s="134">
        <v>103</v>
      </c>
      <c r="C106" s="187"/>
      <c r="D106" s="187"/>
      <c r="E106" s="184"/>
      <c r="F106" s="184"/>
      <c r="G106" s="164" t="str">
        <f t="shared" si="62"/>
        <v xml:space="preserve"> </v>
      </c>
      <c r="H106" s="160"/>
      <c r="I106" s="165" t="str">
        <f>IF(H106="Y",IFERROR(VLOOKUP(CONCATENATE(C106,"/",D106),'Time Youth'!A$4:F$165,5,FALSE),IFERROR(VLOOKUP(CONCATENATE(C106,"/",D106),'Time Select'!A$4:F$165,5,FALSE),"Can't find in Youth/Select")),"")</f>
        <v/>
      </c>
      <c r="J106" s="165" t="str">
        <f>IF(H106="Y",IFERROR(VLOOKUP(CONCATENATE(C106,"/",D106),'Time Youth'!A$4:F$165,6,FALSE),IFERROR(VLOOKUP(CONCATENATE(C106,"/",D106),'Time Select'!A$4:F$165,6,FALSE),"Can't find in Youth/Select")),"")</f>
        <v/>
      </c>
      <c r="K106" s="164" t="str">
        <f t="shared" si="73"/>
        <v>n/a</v>
      </c>
      <c r="L106" s="171">
        <f t="shared" si="74"/>
        <v>0</v>
      </c>
      <c r="M106" s="171">
        <f t="shared" si="75"/>
        <v>0</v>
      </c>
      <c r="N106" s="171">
        <f t="shared" si="76"/>
        <v>0</v>
      </c>
      <c r="O106" s="164">
        <f t="shared" si="77"/>
        <v>0</v>
      </c>
      <c r="P106" s="172" t="str">
        <f t="shared" si="44"/>
        <v xml:space="preserve"> </v>
      </c>
      <c r="S106" s="15">
        <f t="shared" si="78"/>
        <v>0</v>
      </c>
      <c r="T106" s="15" t="str">
        <f t="shared" si="45"/>
        <v>n/a</v>
      </c>
      <c r="U106" s="170" t="b">
        <f t="shared" si="46"/>
        <v>0</v>
      </c>
      <c r="V106" s="15" t="str">
        <f t="shared" si="79"/>
        <v xml:space="preserve"> </v>
      </c>
      <c r="W106" s="15" t="str">
        <f t="shared" si="80"/>
        <v xml:space="preserve"> </v>
      </c>
      <c r="X106" s="170" t="str">
        <f t="shared" si="81"/>
        <v xml:space="preserve"> </v>
      </c>
      <c r="Y106" s="15" t="str">
        <f t="shared" si="47"/>
        <v>n/a</v>
      </c>
      <c r="Z106" s="170" t="b">
        <f t="shared" si="48"/>
        <v>0</v>
      </c>
      <c r="AA106" s="15" t="str">
        <f t="shared" si="49"/>
        <v xml:space="preserve"> </v>
      </c>
      <c r="AB106" s="15" t="str">
        <f t="shared" si="50"/>
        <v xml:space="preserve"> </v>
      </c>
      <c r="AC106" s="170" t="str">
        <f t="shared" si="51"/>
        <v xml:space="preserve"> </v>
      </c>
      <c r="AD106" s="15" t="str">
        <f t="shared" si="52"/>
        <v>n/a</v>
      </c>
      <c r="AE106" s="170" t="b">
        <f t="shared" si="53"/>
        <v>0</v>
      </c>
      <c r="AF106" s="15" t="str">
        <f t="shared" si="54"/>
        <v xml:space="preserve"> </v>
      </c>
      <c r="AG106" s="15" t="str">
        <f t="shared" si="55"/>
        <v xml:space="preserve"> </v>
      </c>
      <c r="AH106" s="170" t="str">
        <f t="shared" si="56"/>
        <v xml:space="preserve"> </v>
      </c>
      <c r="AI106" s="15" t="str">
        <f t="shared" si="57"/>
        <v>n/a</v>
      </c>
      <c r="AJ106" s="170" t="b">
        <f t="shared" si="58"/>
        <v>0</v>
      </c>
      <c r="AK106" s="15" t="str">
        <f t="shared" si="59"/>
        <v xml:space="preserve"> </v>
      </c>
      <c r="AL106" s="15" t="str">
        <f t="shared" si="60"/>
        <v xml:space="preserve"> </v>
      </c>
      <c r="AM106" s="170" t="str">
        <f t="shared" si="61"/>
        <v xml:space="preserve"> </v>
      </c>
    </row>
    <row r="107" spans="1:39" ht="18.75" customHeight="1" x14ac:dyDescent="0.25">
      <c r="A107" s="15" t="str">
        <f t="shared" si="69"/>
        <v>/</v>
      </c>
      <c r="B107" s="134">
        <v>104</v>
      </c>
      <c r="C107" s="187"/>
      <c r="D107" s="187"/>
      <c r="E107" s="184"/>
      <c r="F107" s="184"/>
      <c r="G107" s="164" t="str">
        <f t="shared" si="62"/>
        <v xml:space="preserve"> </v>
      </c>
      <c r="H107" s="160"/>
      <c r="I107" s="165" t="str">
        <f>IF(H107="Y",IFERROR(VLOOKUP(CONCATENATE(C107,"/",D107),'Time Youth'!A$4:F$165,5,FALSE),IFERROR(VLOOKUP(CONCATENATE(C107,"/",D107),'Time Select'!A$4:F$165,5,FALSE),"Can't find in Youth/Select")),"")</f>
        <v/>
      </c>
      <c r="J107" s="165" t="str">
        <f>IF(H107="Y",IFERROR(VLOOKUP(CONCATENATE(C107,"/",D107),'Time Youth'!A$4:F$165,6,FALSE),IFERROR(VLOOKUP(CONCATENATE(C107,"/",D107),'Time Select'!A$4:F$165,6,FALSE),"Can't find in Youth/Select")),"")</f>
        <v/>
      </c>
      <c r="K107" s="164" t="str">
        <f t="shared" si="73"/>
        <v>n/a</v>
      </c>
      <c r="L107" s="171">
        <f t="shared" si="74"/>
        <v>0</v>
      </c>
      <c r="M107" s="171">
        <f t="shared" si="75"/>
        <v>0</v>
      </c>
      <c r="N107" s="171">
        <f t="shared" si="76"/>
        <v>0</v>
      </c>
      <c r="O107" s="164">
        <f t="shared" si="77"/>
        <v>0</v>
      </c>
      <c r="P107" s="172" t="str">
        <f t="shared" ref="P107:P164" si="82">IF(S107=0," ",S107)</f>
        <v xml:space="preserve"> </v>
      </c>
      <c r="S107" s="15">
        <f t="shared" si="78"/>
        <v>0</v>
      </c>
      <c r="T107" s="15" t="str">
        <f t="shared" ref="T107:T164" si="83">IF(L107=0,"n/a",RANK(L107,$L$4:$L$165,40)-$Q$13)</f>
        <v>n/a</v>
      </c>
      <c r="U107" s="170" t="b">
        <f t="shared" ref="U107:U164" si="84">IF(L107&gt;0,(RANK(L107,L107:L268,1)+COUNTIF(L107,L107:L268)))</f>
        <v>0</v>
      </c>
      <c r="V107" s="15" t="str">
        <f t="shared" si="79"/>
        <v xml:space="preserve"> </v>
      </c>
      <c r="W107" s="15" t="str">
        <f t="shared" si="80"/>
        <v xml:space="preserve"> </v>
      </c>
      <c r="X107" s="170" t="str">
        <f t="shared" si="81"/>
        <v xml:space="preserve"> </v>
      </c>
      <c r="Y107" s="15" t="str">
        <f t="shared" ref="Y107:Y164" si="85">IF(M107=0,"n/a",RANK(M107,$M$4:$M$165,40)-$Q$22)</f>
        <v>n/a</v>
      </c>
      <c r="Z107" s="170" t="b">
        <f t="shared" ref="Z107:Z164" si="86">IF(M107&gt;0,(RANK(M107,$M$4:$M$165,1)+COUNTIF(M107,$M$4:$M$165)))</f>
        <v>0</v>
      </c>
      <c r="AA107" s="15" t="str">
        <f t="shared" ref="AA107:AA164" si="87">IF(Y107="n/a"," ",$C107)</f>
        <v xml:space="preserve"> </v>
      </c>
      <c r="AB107" s="15" t="str">
        <f t="shared" ref="AB107:AB164" si="88">IF(Y107="n/a"," ",$D107)</f>
        <v xml:space="preserve"> </v>
      </c>
      <c r="AC107" s="170" t="str">
        <f t="shared" ref="AC107:AC164" si="89">IF(Y107="n/a"," ",$G107)</f>
        <v xml:space="preserve"> </v>
      </c>
      <c r="AD107" s="15" t="str">
        <f t="shared" ref="AD107:AD164" si="90">IF(N107=0,"n/a",RANK(N107,$N$4:$N$165,40)-$Q$24)</f>
        <v>n/a</v>
      </c>
      <c r="AE107" s="170" t="b">
        <f t="shared" ref="AE107:AE164" si="91">IF(N107&gt;0,(RANK(N107,$N$4:$N$165,1)+COUNTIF(N107,$N$4:$N$165)))</f>
        <v>0</v>
      </c>
      <c r="AF107" s="15" t="str">
        <f t="shared" ref="AF107:AF164" si="92">IF(AD107="n/a"," ",$C107)</f>
        <v xml:space="preserve"> </v>
      </c>
      <c r="AG107" s="15" t="str">
        <f t="shared" ref="AG107:AG164" si="93">IF(AD107="n/a"," ",$D107)</f>
        <v xml:space="preserve"> </v>
      </c>
      <c r="AH107" s="170" t="str">
        <f t="shared" ref="AH107:AH164" si="94">IF(AD107="n/a"," ",$G107)</f>
        <v xml:space="preserve"> </v>
      </c>
      <c r="AI107" s="15" t="str">
        <f t="shared" ref="AI107:AI164" si="95">IF(O107=0,"n/a",RANK(O107,$O$4:$O$165,40)-$Q$26)</f>
        <v>n/a</v>
      </c>
      <c r="AJ107" s="170" t="b">
        <f t="shared" ref="AJ107:AJ164" si="96">IF(O107&gt;0,(RANK(O107,$O$4:$O$165,1)+COUNTIF(O107,$O$4:$O$165)))</f>
        <v>0</v>
      </c>
      <c r="AK107" s="15" t="str">
        <f t="shared" ref="AK107:AK164" si="97">IF(AI107="n/a"," ",$C107)</f>
        <v xml:space="preserve"> </v>
      </c>
      <c r="AL107" s="15" t="str">
        <f t="shared" ref="AL107:AL164" si="98">IF(AI107="n/a"," ",$D107)</f>
        <v xml:space="preserve"> </v>
      </c>
      <c r="AM107" s="170" t="str">
        <f t="shared" ref="AM107:AM164" si="99">IF(AI107="n/a"," ",$G107)</f>
        <v xml:space="preserve"> </v>
      </c>
    </row>
    <row r="108" spans="1:39" ht="18.75" customHeight="1" x14ac:dyDescent="0.25">
      <c r="A108" s="15" t="str">
        <f t="shared" si="69"/>
        <v>/</v>
      </c>
      <c r="B108" s="134">
        <v>105</v>
      </c>
      <c r="C108" s="187"/>
      <c r="D108" s="187"/>
      <c r="E108" s="184"/>
      <c r="F108" s="184"/>
      <c r="G108" s="164" t="str">
        <f t="shared" si="62"/>
        <v xml:space="preserve"> </v>
      </c>
      <c r="H108" s="160"/>
      <c r="I108" s="165" t="str">
        <f>IF(H108="Y",IFERROR(VLOOKUP(CONCATENATE(C108,"/",D108),'Time Youth'!A$4:F$165,5,FALSE),IFERROR(VLOOKUP(CONCATENATE(C108,"/",D108),'Time Select'!A$4:F$165,5,FALSE),"Can't find in Youth/Select")),"")</f>
        <v/>
      </c>
      <c r="J108" s="165" t="str">
        <f>IF(H108="Y",IFERROR(VLOOKUP(CONCATENATE(C108,"/",D108),'Time Youth'!A$4:F$165,6,FALSE),IFERROR(VLOOKUP(CONCATENATE(C108,"/",D108),'Time Select'!A$4:F$165,6,FALSE),"Can't find in Youth/Select")),"")</f>
        <v/>
      </c>
      <c r="K108" s="164" t="str">
        <f t="shared" si="73"/>
        <v>n/a</v>
      </c>
      <c r="L108" s="171">
        <f t="shared" si="74"/>
        <v>0</v>
      </c>
      <c r="M108" s="171">
        <f t="shared" si="75"/>
        <v>0</v>
      </c>
      <c r="N108" s="171">
        <f t="shared" si="76"/>
        <v>0</v>
      </c>
      <c r="O108" s="164">
        <f t="shared" si="77"/>
        <v>0</v>
      </c>
      <c r="P108" s="172" t="str">
        <f t="shared" si="82"/>
        <v xml:space="preserve"> </v>
      </c>
      <c r="S108" s="15">
        <f t="shared" si="78"/>
        <v>0</v>
      </c>
      <c r="T108" s="15" t="str">
        <f t="shared" si="83"/>
        <v>n/a</v>
      </c>
      <c r="U108" s="170" t="b">
        <f t="shared" si="84"/>
        <v>0</v>
      </c>
      <c r="V108" s="15" t="str">
        <f t="shared" si="79"/>
        <v xml:space="preserve"> </v>
      </c>
      <c r="W108" s="15" t="str">
        <f t="shared" si="80"/>
        <v xml:space="preserve"> </v>
      </c>
      <c r="X108" s="170" t="str">
        <f t="shared" si="81"/>
        <v xml:space="preserve"> </v>
      </c>
      <c r="Y108" s="15" t="str">
        <f t="shared" si="85"/>
        <v>n/a</v>
      </c>
      <c r="Z108" s="170" t="b">
        <f t="shared" si="86"/>
        <v>0</v>
      </c>
      <c r="AA108" s="15" t="str">
        <f t="shared" si="87"/>
        <v xml:space="preserve"> </v>
      </c>
      <c r="AB108" s="15" t="str">
        <f t="shared" si="88"/>
        <v xml:space="preserve"> </v>
      </c>
      <c r="AC108" s="170" t="str">
        <f t="shared" si="89"/>
        <v xml:space="preserve"> </v>
      </c>
      <c r="AD108" s="15" t="str">
        <f t="shared" si="90"/>
        <v>n/a</v>
      </c>
      <c r="AE108" s="170" t="b">
        <f t="shared" si="91"/>
        <v>0</v>
      </c>
      <c r="AF108" s="15" t="str">
        <f t="shared" si="92"/>
        <v xml:space="preserve"> </v>
      </c>
      <c r="AG108" s="15" t="str">
        <f t="shared" si="93"/>
        <v xml:space="preserve"> </v>
      </c>
      <c r="AH108" s="170" t="str">
        <f t="shared" si="94"/>
        <v xml:space="preserve"> </v>
      </c>
      <c r="AI108" s="15" t="str">
        <f t="shared" si="95"/>
        <v>n/a</v>
      </c>
      <c r="AJ108" s="170" t="b">
        <f t="shared" si="96"/>
        <v>0</v>
      </c>
      <c r="AK108" s="15" t="str">
        <f t="shared" si="97"/>
        <v xml:space="preserve"> </v>
      </c>
      <c r="AL108" s="15" t="str">
        <f t="shared" si="98"/>
        <v xml:space="preserve"> </v>
      </c>
      <c r="AM108" s="170" t="str">
        <f t="shared" si="99"/>
        <v xml:space="preserve"> </v>
      </c>
    </row>
    <row r="109" spans="1:39" ht="18.75" customHeight="1" x14ac:dyDescent="0.25">
      <c r="A109" s="15" t="str">
        <f t="shared" si="69"/>
        <v>/</v>
      </c>
      <c r="B109" s="134">
        <v>106</v>
      </c>
      <c r="C109" s="187"/>
      <c r="D109" s="187"/>
      <c r="E109" s="184"/>
      <c r="F109" s="184"/>
      <c r="G109" s="164" t="str">
        <f t="shared" si="62"/>
        <v xml:space="preserve"> </v>
      </c>
      <c r="H109" s="160"/>
      <c r="I109" s="165" t="str">
        <f>IF(H109="Y",IFERROR(VLOOKUP(CONCATENATE(C109,"/",D109),'Time Youth'!A$4:F$165,5,FALSE),IFERROR(VLOOKUP(CONCATENATE(C109,"/",D109),'Time Select'!A$4:F$165,5,FALSE),"Can't find in Youth/Select")),"")</f>
        <v/>
      </c>
      <c r="J109" s="165" t="str">
        <f>IF(H109="Y",IFERROR(VLOOKUP(CONCATENATE(C109,"/",D109),'Time Youth'!A$4:F$165,6,FALSE),IFERROR(VLOOKUP(CONCATENATE(C109,"/",D109),'Time Select'!A$4:F$165,6,FALSE),"Can't find in Youth/Select")),"")</f>
        <v/>
      </c>
      <c r="K109" s="164" t="str">
        <f t="shared" si="73"/>
        <v>n/a</v>
      </c>
      <c r="L109" s="171">
        <f t="shared" si="74"/>
        <v>0</v>
      </c>
      <c r="M109" s="171">
        <f t="shared" si="75"/>
        <v>0</v>
      </c>
      <c r="N109" s="171">
        <f t="shared" si="76"/>
        <v>0</v>
      </c>
      <c r="O109" s="164">
        <f t="shared" si="77"/>
        <v>0</v>
      </c>
      <c r="P109" s="172" t="str">
        <f t="shared" si="82"/>
        <v xml:space="preserve"> </v>
      </c>
      <c r="S109" s="15">
        <f t="shared" si="78"/>
        <v>0</v>
      </c>
      <c r="T109" s="15" t="str">
        <f t="shared" si="83"/>
        <v>n/a</v>
      </c>
      <c r="U109" s="170" t="b">
        <f t="shared" si="84"/>
        <v>0</v>
      </c>
      <c r="V109" s="15" t="str">
        <f t="shared" si="79"/>
        <v xml:space="preserve"> </v>
      </c>
      <c r="W109" s="15" t="str">
        <f t="shared" si="80"/>
        <v xml:space="preserve"> </v>
      </c>
      <c r="X109" s="170" t="str">
        <f t="shared" si="81"/>
        <v xml:space="preserve"> </v>
      </c>
      <c r="Y109" s="15" t="str">
        <f t="shared" si="85"/>
        <v>n/a</v>
      </c>
      <c r="Z109" s="170" t="b">
        <f t="shared" si="86"/>
        <v>0</v>
      </c>
      <c r="AA109" s="15" t="str">
        <f t="shared" si="87"/>
        <v xml:space="preserve"> </v>
      </c>
      <c r="AB109" s="15" t="str">
        <f t="shared" si="88"/>
        <v xml:space="preserve"> </v>
      </c>
      <c r="AC109" s="170" t="str">
        <f t="shared" si="89"/>
        <v xml:space="preserve"> </v>
      </c>
      <c r="AD109" s="15" t="str">
        <f t="shared" si="90"/>
        <v>n/a</v>
      </c>
      <c r="AE109" s="170" t="b">
        <f t="shared" si="91"/>
        <v>0</v>
      </c>
      <c r="AF109" s="15" t="str">
        <f t="shared" si="92"/>
        <v xml:space="preserve"> </v>
      </c>
      <c r="AG109" s="15" t="str">
        <f t="shared" si="93"/>
        <v xml:space="preserve"> </v>
      </c>
      <c r="AH109" s="170" t="str">
        <f t="shared" si="94"/>
        <v xml:space="preserve"> </v>
      </c>
      <c r="AI109" s="15" t="str">
        <f t="shared" si="95"/>
        <v>n/a</v>
      </c>
      <c r="AJ109" s="170" t="b">
        <f t="shared" si="96"/>
        <v>0</v>
      </c>
      <c r="AK109" s="15" t="str">
        <f t="shared" si="97"/>
        <v xml:space="preserve"> </v>
      </c>
      <c r="AL109" s="15" t="str">
        <f t="shared" si="98"/>
        <v xml:space="preserve"> </v>
      </c>
      <c r="AM109" s="170" t="str">
        <f t="shared" si="99"/>
        <v xml:space="preserve"> </v>
      </c>
    </row>
    <row r="110" spans="1:39" ht="18.75" customHeight="1" x14ac:dyDescent="0.25">
      <c r="A110" s="15" t="str">
        <f t="shared" si="69"/>
        <v>/</v>
      </c>
      <c r="B110" s="134">
        <v>107</v>
      </c>
      <c r="C110" s="187"/>
      <c r="D110" s="187"/>
      <c r="E110" s="184"/>
      <c r="F110" s="184"/>
      <c r="G110" s="164" t="str">
        <f t="shared" si="62"/>
        <v xml:space="preserve"> </v>
      </c>
      <c r="H110" s="160"/>
      <c r="I110" s="165" t="str">
        <f>IF(H110="Y",IFERROR(VLOOKUP(CONCATENATE(C110,"/",D110),'Time Youth'!A$4:F$165,5,FALSE),IFERROR(VLOOKUP(CONCATENATE(C110,"/",D110),'Time Select'!A$4:F$165,5,FALSE),"Can't find in Youth/Select")),"")</f>
        <v/>
      </c>
      <c r="J110" s="165" t="str">
        <f>IF(H110="Y",IFERROR(VLOOKUP(CONCATENATE(C110,"/",D110),'Time Youth'!A$4:F$165,6,FALSE),IFERROR(VLOOKUP(CONCATENATE(C110,"/",D110),'Time Select'!A$4:F$165,6,FALSE),"Can't find in Youth/Select")),"")</f>
        <v/>
      </c>
      <c r="K110" s="164" t="str">
        <f t="shared" si="73"/>
        <v>n/a</v>
      </c>
      <c r="L110" s="171">
        <f t="shared" si="74"/>
        <v>0</v>
      </c>
      <c r="M110" s="171">
        <f t="shared" si="75"/>
        <v>0</v>
      </c>
      <c r="N110" s="171">
        <f t="shared" si="76"/>
        <v>0</v>
      </c>
      <c r="O110" s="164">
        <f t="shared" si="77"/>
        <v>0</v>
      </c>
      <c r="P110" s="172" t="str">
        <f t="shared" si="82"/>
        <v xml:space="preserve"> </v>
      </c>
      <c r="S110" s="15">
        <f t="shared" si="78"/>
        <v>0</v>
      </c>
      <c r="T110" s="15" t="str">
        <f t="shared" si="83"/>
        <v>n/a</v>
      </c>
      <c r="U110" s="170" t="b">
        <f t="shared" si="84"/>
        <v>0</v>
      </c>
      <c r="V110" s="15" t="str">
        <f t="shared" si="79"/>
        <v xml:space="preserve"> </v>
      </c>
      <c r="W110" s="15" t="str">
        <f t="shared" si="80"/>
        <v xml:space="preserve"> </v>
      </c>
      <c r="X110" s="170" t="str">
        <f t="shared" si="81"/>
        <v xml:space="preserve"> </v>
      </c>
      <c r="Y110" s="15" t="str">
        <f t="shared" si="85"/>
        <v>n/a</v>
      </c>
      <c r="Z110" s="170" t="b">
        <f t="shared" si="86"/>
        <v>0</v>
      </c>
      <c r="AA110" s="15" t="str">
        <f t="shared" si="87"/>
        <v xml:space="preserve"> </v>
      </c>
      <c r="AB110" s="15" t="str">
        <f t="shared" si="88"/>
        <v xml:space="preserve"> </v>
      </c>
      <c r="AC110" s="170" t="str">
        <f t="shared" si="89"/>
        <v xml:space="preserve"> </v>
      </c>
      <c r="AD110" s="15" t="str">
        <f t="shared" si="90"/>
        <v>n/a</v>
      </c>
      <c r="AE110" s="170" t="b">
        <f t="shared" si="91"/>
        <v>0</v>
      </c>
      <c r="AF110" s="15" t="str">
        <f t="shared" si="92"/>
        <v xml:space="preserve"> </v>
      </c>
      <c r="AG110" s="15" t="str">
        <f t="shared" si="93"/>
        <v xml:space="preserve"> </v>
      </c>
      <c r="AH110" s="170" t="str">
        <f t="shared" si="94"/>
        <v xml:space="preserve"> </v>
      </c>
      <c r="AI110" s="15" t="str">
        <f t="shared" si="95"/>
        <v>n/a</v>
      </c>
      <c r="AJ110" s="170" t="b">
        <f t="shared" si="96"/>
        <v>0</v>
      </c>
      <c r="AK110" s="15" t="str">
        <f t="shared" si="97"/>
        <v xml:space="preserve"> </v>
      </c>
      <c r="AL110" s="15" t="str">
        <f t="shared" si="98"/>
        <v xml:space="preserve"> </v>
      </c>
      <c r="AM110" s="170" t="str">
        <f t="shared" si="99"/>
        <v xml:space="preserve"> </v>
      </c>
    </row>
    <row r="111" spans="1:39" ht="18.75" customHeight="1" x14ac:dyDescent="0.25">
      <c r="A111" s="15" t="str">
        <f t="shared" si="69"/>
        <v>/</v>
      </c>
      <c r="B111" s="134">
        <v>108</v>
      </c>
      <c r="C111" s="187"/>
      <c r="D111" s="187"/>
      <c r="E111" s="184"/>
      <c r="F111" s="184"/>
      <c r="G111" s="164" t="str">
        <f t="shared" si="62"/>
        <v xml:space="preserve"> </v>
      </c>
      <c r="H111" s="160"/>
      <c r="I111" s="165" t="str">
        <f>IF(H111="Y",IFERROR(VLOOKUP(CONCATENATE(C111,"/",D111),'Time Youth'!A$4:F$165,5,FALSE),IFERROR(VLOOKUP(CONCATENATE(C111,"/",D111),'Time Select'!A$4:F$165,5,FALSE),"Can't find in Youth/Select")),"")</f>
        <v/>
      </c>
      <c r="J111" s="165" t="str">
        <f>IF(H111="Y",IFERROR(VLOOKUP(CONCATENATE(C111,"/",D111),'Time Youth'!A$4:F$165,6,FALSE),IFERROR(VLOOKUP(CONCATENATE(C111,"/",D111),'Time Select'!A$4:F$165,6,FALSE),"Can't find in Youth/Select")),"")</f>
        <v/>
      </c>
      <c r="K111" s="164" t="str">
        <f t="shared" si="73"/>
        <v>n/a</v>
      </c>
      <c r="L111" s="171">
        <f t="shared" si="74"/>
        <v>0</v>
      </c>
      <c r="M111" s="171">
        <f t="shared" si="75"/>
        <v>0</v>
      </c>
      <c r="N111" s="171">
        <f t="shared" si="76"/>
        <v>0</v>
      </c>
      <c r="O111" s="164">
        <f t="shared" si="77"/>
        <v>0</v>
      </c>
      <c r="P111" s="172" t="str">
        <f t="shared" si="82"/>
        <v xml:space="preserve"> </v>
      </c>
      <c r="S111" s="15">
        <f t="shared" si="78"/>
        <v>0</v>
      </c>
      <c r="T111" s="15" t="str">
        <f t="shared" si="83"/>
        <v>n/a</v>
      </c>
      <c r="U111" s="170" t="b">
        <f t="shared" si="84"/>
        <v>0</v>
      </c>
      <c r="V111" s="15" t="str">
        <f t="shared" si="79"/>
        <v xml:space="preserve"> </v>
      </c>
      <c r="W111" s="15" t="str">
        <f t="shared" si="80"/>
        <v xml:space="preserve"> </v>
      </c>
      <c r="X111" s="170" t="str">
        <f t="shared" si="81"/>
        <v xml:space="preserve"> </v>
      </c>
      <c r="Y111" s="15" t="str">
        <f t="shared" si="85"/>
        <v>n/a</v>
      </c>
      <c r="Z111" s="170" t="b">
        <f t="shared" si="86"/>
        <v>0</v>
      </c>
      <c r="AA111" s="15" t="str">
        <f t="shared" si="87"/>
        <v xml:space="preserve"> </v>
      </c>
      <c r="AB111" s="15" t="str">
        <f t="shared" si="88"/>
        <v xml:space="preserve"> </v>
      </c>
      <c r="AC111" s="170" t="str">
        <f t="shared" si="89"/>
        <v xml:space="preserve"> </v>
      </c>
      <c r="AD111" s="15" t="str">
        <f t="shared" si="90"/>
        <v>n/a</v>
      </c>
      <c r="AE111" s="170" t="b">
        <f t="shared" si="91"/>
        <v>0</v>
      </c>
      <c r="AF111" s="15" t="str">
        <f t="shared" si="92"/>
        <v xml:space="preserve"> </v>
      </c>
      <c r="AG111" s="15" t="str">
        <f t="shared" si="93"/>
        <v xml:space="preserve"> </v>
      </c>
      <c r="AH111" s="170" t="str">
        <f t="shared" si="94"/>
        <v xml:space="preserve"> </v>
      </c>
      <c r="AI111" s="15" t="str">
        <f t="shared" si="95"/>
        <v>n/a</v>
      </c>
      <c r="AJ111" s="170" t="b">
        <f t="shared" si="96"/>
        <v>0</v>
      </c>
      <c r="AK111" s="15" t="str">
        <f t="shared" si="97"/>
        <v xml:space="preserve"> </v>
      </c>
      <c r="AL111" s="15" t="str">
        <f t="shared" si="98"/>
        <v xml:space="preserve"> </v>
      </c>
      <c r="AM111" s="170" t="str">
        <f t="shared" si="99"/>
        <v xml:space="preserve"> </v>
      </c>
    </row>
    <row r="112" spans="1:39" ht="18.75" customHeight="1" x14ac:dyDescent="0.25">
      <c r="A112" s="15" t="str">
        <f t="shared" si="69"/>
        <v>/</v>
      </c>
      <c r="B112" s="134">
        <v>109</v>
      </c>
      <c r="C112" s="187"/>
      <c r="D112" s="187"/>
      <c r="E112" s="184"/>
      <c r="F112" s="184"/>
      <c r="G112" s="164" t="str">
        <f t="shared" si="62"/>
        <v xml:space="preserve"> </v>
      </c>
      <c r="H112" s="160"/>
      <c r="I112" s="165" t="str">
        <f>IF(H112="Y",IFERROR(VLOOKUP(CONCATENATE(C112,"/",D112),'Time Youth'!A$4:F$165,5,FALSE),IFERROR(VLOOKUP(CONCATENATE(C112,"/",D112),'Time Select'!A$4:F$165,5,FALSE),"Can't find in Youth/Select")),"")</f>
        <v/>
      </c>
      <c r="J112" s="165" t="str">
        <f>IF(H112="Y",IFERROR(VLOOKUP(CONCATENATE(C112,"/",D112),'Time Youth'!A$4:F$165,6,FALSE),IFERROR(VLOOKUP(CONCATENATE(C112,"/",D112),'Time Select'!A$4:F$165,6,FALSE),"Can't find in Youth/Select")),"")</f>
        <v/>
      </c>
      <c r="K112" s="164" t="str">
        <f t="shared" si="73"/>
        <v>n/a</v>
      </c>
      <c r="L112" s="171">
        <f t="shared" si="74"/>
        <v>0</v>
      </c>
      <c r="M112" s="171">
        <f t="shared" si="75"/>
        <v>0</v>
      </c>
      <c r="N112" s="171">
        <f t="shared" si="76"/>
        <v>0</v>
      </c>
      <c r="O112" s="164">
        <f t="shared" si="77"/>
        <v>0</v>
      </c>
      <c r="P112" s="172" t="str">
        <f t="shared" si="82"/>
        <v xml:space="preserve"> </v>
      </c>
      <c r="S112" s="15">
        <f t="shared" si="78"/>
        <v>0</v>
      </c>
      <c r="T112" s="15" t="str">
        <f t="shared" si="83"/>
        <v>n/a</v>
      </c>
      <c r="U112" s="170" t="b">
        <f t="shared" si="84"/>
        <v>0</v>
      </c>
      <c r="V112" s="15" t="str">
        <f t="shared" si="79"/>
        <v xml:space="preserve"> </v>
      </c>
      <c r="W112" s="15" t="str">
        <f t="shared" si="80"/>
        <v xml:space="preserve"> </v>
      </c>
      <c r="X112" s="170" t="str">
        <f t="shared" si="81"/>
        <v xml:space="preserve"> </v>
      </c>
      <c r="Y112" s="15" t="str">
        <f t="shared" si="85"/>
        <v>n/a</v>
      </c>
      <c r="Z112" s="170" t="b">
        <f t="shared" si="86"/>
        <v>0</v>
      </c>
      <c r="AA112" s="15" t="str">
        <f t="shared" si="87"/>
        <v xml:space="preserve"> </v>
      </c>
      <c r="AB112" s="15" t="str">
        <f t="shared" si="88"/>
        <v xml:space="preserve"> </v>
      </c>
      <c r="AC112" s="170" t="str">
        <f t="shared" si="89"/>
        <v xml:space="preserve"> </v>
      </c>
      <c r="AD112" s="15" t="str">
        <f t="shared" si="90"/>
        <v>n/a</v>
      </c>
      <c r="AE112" s="170" t="b">
        <f t="shared" si="91"/>
        <v>0</v>
      </c>
      <c r="AF112" s="15" t="str">
        <f t="shared" si="92"/>
        <v xml:space="preserve"> </v>
      </c>
      <c r="AG112" s="15" t="str">
        <f t="shared" si="93"/>
        <v xml:space="preserve"> </v>
      </c>
      <c r="AH112" s="170" t="str">
        <f t="shared" si="94"/>
        <v xml:space="preserve"> </v>
      </c>
      <c r="AI112" s="15" t="str">
        <f t="shared" si="95"/>
        <v>n/a</v>
      </c>
      <c r="AJ112" s="170" t="b">
        <f t="shared" si="96"/>
        <v>0</v>
      </c>
      <c r="AK112" s="15" t="str">
        <f t="shared" si="97"/>
        <v xml:space="preserve"> </v>
      </c>
      <c r="AL112" s="15" t="str">
        <f t="shared" si="98"/>
        <v xml:space="preserve"> </v>
      </c>
      <c r="AM112" s="170" t="str">
        <f t="shared" si="99"/>
        <v xml:space="preserve"> </v>
      </c>
    </row>
    <row r="113" spans="1:39" ht="18.75" customHeight="1" x14ac:dyDescent="0.25">
      <c r="A113" s="15" t="str">
        <f t="shared" si="69"/>
        <v>/</v>
      </c>
      <c r="B113" s="134">
        <v>110</v>
      </c>
      <c r="C113" s="187"/>
      <c r="D113" s="187"/>
      <c r="E113" s="184"/>
      <c r="F113" s="184"/>
      <c r="G113" s="164" t="str">
        <f t="shared" si="62"/>
        <v xml:space="preserve"> </v>
      </c>
      <c r="H113" s="160"/>
      <c r="I113" s="165" t="str">
        <f>IF(H113="Y",IFERROR(VLOOKUP(CONCATENATE(C113,"/",D113),'Time Youth'!A$4:F$165,5,FALSE),IFERROR(VLOOKUP(CONCATENATE(C113,"/",D113),'Time Select'!A$4:F$165,5,FALSE),"Can't find in Youth/Select")),"")</f>
        <v/>
      </c>
      <c r="J113" s="165" t="str">
        <f>IF(H113="Y",IFERROR(VLOOKUP(CONCATENATE(C113,"/",D113),'Time Youth'!A$4:F$165,6,FALSE),IFERROR(VLOOKUP(CONCATENATE(C113,"/",D113),'Time Select'!A$4:F$165,6,FALSE),"Can't find in Youth/Select")),"")</f>
        <v/>
      </c>
      <c r="K113" s="164" t="str">
        <f t="shared" si="73"/>
        <v>n/a</v>
      </c>
      <c r="L113" s="171">
        <f t="shared" si="74"/>
        <v>0</v>
      </c>
      <c r="M113" s="171">
        <f t="shared" si="75"/>
        <v>0</v>
      </c>
      <c r="N113" s="171">
        <f t="shared" si="76"/>
        <v>0</v>
      </c>
      <c r="O113" s="164">
        <f t="shared" si="77"/>
        <v>0</v>
      </c>
      <c r="P113" s="172" t="str">
        <f t="shared" si="82"/>
        <v xml:space="preserve"> </v>
      </c>
      <c r="S113" s="15">
        <f t="shared" si="78"/>
        <v>0</v>
      </c>
      <c r="T113" s="15" t="str">
        <f t="shared" si="83"/>
        <v>n/a</v>
      </c>
      <c r="U113" s="170" t="b">
        <f t="shared" si="84"/>
        <v>0</v>
      </c>
      <c r="V113" s="15" t="str">
        <f t="shared" si="79"/>
        <v xml:space="preserve"> </v>
      </c>
      <c r="W113" s="15" t="str">
        <f t="shared" si="80"/>
        <v xml:space="preserve"> </v>
      </c>
      <c r="X113" s="170" t="str">
        <f t="shared" si="81"/>
        <v xml:space="preserve"> </v>
      </c>
      <c r="Y113" s="15" t="str">
        <f t="shared" si="85"/>
        <v>n/a</v>
      </c>
      <c r="Z113" s="170" t="b">
        <f t="shared" si="86"/>
        <v>0</v>
      </c>
      <c r="AA113" s="15" t="str">
        <f t="shared" si="87"/>
        <v xml:space="preserve"> </v>
      </c>
      <c r="AB113" s="15" t="str">
        <f t="shared" si="88"/>
        <v xml:space="preserve"> </v>
      </c>
      <c r="AC113" s="170" t="str">
        <f t="shared" si="89"/>
        <v xml:space="preserve"> </v>
      </c>
      <c r="AD113" s="15" t="str">
        <f t="shared" si="90"/>
        <v>n/a</v>
      </c>
      <c r="AE113" s="170" t="b">
        <f t="shared" si="91"/>
        <v>0</v>
      </c>
      <c r="AF113" s="15" t="str">
        <f t="shared" si="92"/>
        <v xml:space="preserve"> </v>
      </c>
      <c r="AG113" s="15" t="str">
        <f t="shared" si="93"/>
        <v xml:space="preserve"> </v>
      </c>
      <c r="AH113" s="170" t="str">
        <f t="shared" si="94"/>
        <v xml:space="preserve"> </v>
      </c>
      <c r="AI113" s="15" t="str">
        <f t="shared" si="95"/>
        <v>n/a</v>
      </c>
      <c r="AJ113" s="170" t="b">
        <f t="shared" si="96"/>
        <v>0</v>
      </c>
      <c r="AK113" s="15" t="str">
        <f t="shared" si="97"/>
        <v xml:space="preserve"> </v>
      </c>
      <c r="AL113" s="15" t="str">
        <f t="shared" si="98"/>
        <v xml:space="preserve"> </v>
      </c>
      <c r="AM113" s="170" t="str">
        <f t="shared" si="99"/>
        <v xml:space="preserve"> </v>
      </c>
    </row>
    <row r="114" spans="1:39" ht="18.75" customHeight="1" x14ac:dyDescent="0.25">
      <c r="A114" s="15" t="str">
        <f t="shared" si="69"/>
        <v>/</v>
      </c>
      <c r="B114" s="134">
        <v>111</v>
      </c>
      <c r="C114" s="187"/>
      <c r="D114" s="187"/>
      <c r="E114" s="184"/>
      <c r="F114" s="184"/>
      <c r="G114" s="164" t="str">
        <f t="shared" si="62"/>
        <v xml:space="preserve"> </v>
      </c>
      <c r="H114" s="160"/>
      <c r="I114" s="165" t="str">
        <f>IF(H114="Y",IFERROR(VLOOKUP(CONCATENATE(C114,"/",D114),'Time Youth'!A$4:F$165,5,FALSE),IFERROR(VLOOKUP(CONCATENATE(C114,"/",D114),'Time Select'!A$4:F$165,5,FALSE),"Can't find in Youth/Select")),"")</f>
        <v/>
      </c>
      <c r="J114" s="165" t="str">
        <f>IF(H114="Y",IFERROR(VLOOKUP(CONCATENATE(C114,"/",D114),'Time Youth'!A$4:F$165,6,FALSE),IFERROR(VLOOKUP(CONCATENATE(C114,"/",D114),'Time Select'!A$4:F$165,6,FALSE),"Can't find in Youth/Select")),"")</f>
        <v/>
      </c>
      <c r="K114" s="164" t="str">
        <f t="shared" si="73"/>
        <v>n/a</v>
      </c>
      <c r="L114" s="171">
        <f t="shared" si="74"/>
        <v>0</v>
      </c>
      <c r="M114" s="171">
        <f t="shared" si="75"/>
        <v>0</v>
      </c>
      <c r="N114" s="171">
        <f t="shared" si="76"/>
        <v>0</v>
      </c>
      <c r="O114" s="164">
        <f t="shared" si="77"/>
        <v>0</v>
      </c>
      <c r="P114" s="172" t="str">
        <f t="shared" si="82"/>
        <v xml:space="preserve"> </v>
      </c>
      <c r="S114" s="15">
        <f t="shared" si="78"/>
        <v>0</v>
      </c>
      <c r="T114" s="15" t="str">
        <f t="shared" si="83"/>
        <v>n/a</v>
      </c>
      <c r="U114" s="170" t="b">
        <f t="shared" si="84"/>
        <v>0</v>
      </c>
      <c r="V114" s="15" t="str">
        <f t="shared" si="79"/>
        <v xml:space="preserve"> </v>
      </c>
      <c r="W114" s="15" t="str">
        <f t="shared" si="80"/>
        <v xml:space="preserve"> </v>
      </c>
      <c r="X114" s="170" t="str">
        <f t="shared" si="81"/>
        <v xml:space="preserve"> </v>
      </c>
      <c r="Y114" s="15" t="str">
        <f t="shared" si="85"/>
        <v>n/a</v>
      </c>
      <c r="Z114" s="170" t="b">
        <f t="shared" si="86"/>
        <v>0</v>
      </c>
      <c r="AA114" s="15" t="str">
        <f t="shared" si="87"/>
        <v xml:space="preserve"> </v>
      </c>
      <c r="AB114" s="15" t="str">
        <f t="shared" si="88"/>
        <v xml:space="preserve"> </v>
      </c>
      <c r="AC114" s="170" t="str">
        <f t="shared" si="89"/>
        <v xml:space="preserve"> </v>
      </c>
      <c r="AD114" s="15" t="str">
        <f t="shared" si="90"/>
        <v>n/a</v>
      </c>
      <c r="AE114" s="170" t="b">
        <f t="shared" si="91"/>
        <v>0</v>
      </c>
      <c r="AF114" s="15" t="str">
        <f t="shared" si="92"/>
        <v xml:space="preserve"> </v>
      </c>
      <c r="AG114" s="15" t="str">
        <f t="shared" si="93"/>
        <v xml:space="preserve"> </v>
      </c>
      <c r="AH114" s="170" t="str">
        <f t="shared" si="94"/>
        <v xml:space="preserve"> </v>
      </c>
      <c r="AI114" s="15" t="str">
        <f t="shared" si="95"/>
        <v>n/a</v>
      </c>
      <c r="AJ114" s="170" t="b">
        <f t="shared" si="96"/>
        <v>0</v>
      </c>
      <c r="AK114" s="15" t="str">
        <f t="shared" si="97"/>
        <v xml:space="preserve"> </v>
      </c>
      <c r="AL114" s="15" t="str">
        <f t="shared" si="98"/>
        <v xml:space="preserve"> </v>
      </c>
      <c r="AM114" s="170" t="str">
        <f t="shared" si="99"/>
        <v xml:space="preserve"> </v>
      </c>
    </row>
    <row r="115" spans="1:39" ht="18.75" customHeight="1" x14ac:dyDescent="0.25">
      <c r="A115" s="15" t="str">
        <f t="shared" si="69"/>
        <v>/</v>
      </c>
      <c r="B115" s="134">
        <v>112</v>
      </c>
      <c r="C115" s="187"/>
      <c r="D115" s="187"/>
      <c r="E115" s="184"/>
      <c r="F115" s="184"/>
      <c r="G115" s="164" t="str">
        <f t="shared" si="62"/>
        <v xml:space="preserve"> </v>
      </c>
      <c r="H115" s="160"/>
      <c r="I115" s="165" t="str">
        <f>IF(H115="Y",IFERROR(VLOOKUP(CONCATENATE(C115,"/",D115),'Time Youth'!A$4:F$165,5,FALSE),IFERROR(VLOOKUP(CONCATENATE(C115,"/",D115),'Time Select'!A$4:F$165,5,FALSE),"Can't find in Youth/Select")),"")</f>
        <v/>
      </c>
      <c r="J115" s="165" t="str">
        <f>IF(H115="Y",IFERROR(VLOOKUP(CONCATENATE(C115,"/",D115),'Time Youth'!A$4:F$165,6,FALSE),IFERROR(VLOOKUP(CONCATENATE(C115,"/",D115),'Time Select'!A$4:F$165,6,FALSE),"Can't find in Youth/Select")),"")</f>
        <v/>
      </c>
      <c r="K115" s="164" t="str">
        <f t="shared" si="73"/>
        <v>n/a</v>
      </c>
      <c r="L115" s="171">
        <f t="shared" si="74"/>
        <v>0</v>
      </c>
      <c r="M115" s="171">
        <f t="shared" si="75"/>
        <v>0</v>
      </c>
      <c r="N115" s="171">
        <f t="shared" si="76"/>
        <v>0</v>
      </c>
      <c r="O115" s="164">
        <f t="shared" si="77"/>
        <v>0</v>
      </c>
      <c r="P115" s="172" t="str">
        <f t="shared" si="82"/>
        <v xml:space="preserve"> </v>
      </c>
      <c r="S115" s="15">
        <f t="shared" si="78"/>
        <v>0</v>
      </c>
      <c r="T115" s="15" t="str">
        <f t="shared" si="83"/>
        <v>n/a</v>
      </c>
      <c r="U115" s="170" t="b">
        <f t="shared" si="84"/>
        <v>0</v>
      </c>
      <c r="V115" s="15" t="str">
        <f t="shared" si="79"/>
        <v xml:space="preserve"> </v>
      </c>
      <c r="W115" s="15" t="str">
        <f t="shared" si="80"/>
        <v xml:space="preserve"> </v>
      </c>
      <c r="X115" s="170" t="str">
        <f t="shared" si="81"/>
        <v xml:space="preserve"> </v>
      </c>
      <c r="Y115" s="15" t="str">
        <f t="shared" si="85"/>
        <v>n/a</v>
      </c>
      <c r="Z115" s="170" t="b">
        <f t="shared" si="86"/>
        <v>0</v>
      </c>
      <c r="AA115" s="15" t="str">
        <f t="shared" si="87"/>
        <v xml:space="preserve"> </v>
      </c>
      <c r="AB115" s="15" t="str">
        <f t="shared" si="88"/>
        <v xml:space="preserve"> </v>
      </c>
      <c r="AC115" s="170" t="str">
        <f t="shared" si="89"/>
        <v xml:space="preserve"> </v>
      </c>
      <c r="AD115" s="15" t="str">
        <f t="shared" si="90"/>
        <v>n/a</v>
      </c>
      <c r="AE115" s="170" t="b">
        <f t="shared" si="91"/>
        <v>0</v>
      </c>
      <c r="AF115" s="15" t="str">
        <f t="shared" si="92"/>
        <v xml:space="preserve"> </v>
      </c>
      <c r="AG115" s="15" t="str">
        <f t="shared" si="93"/>
        <v xml:space="preserve"> </v>
      </c>
      <c r="AH115" s="170" t="str">
        <f t="shared" si="94"/>
        <v xml:space="preserve"> </v>
      </c>
      <c r="AI115" s="15" t="str">
        <f t="shared" si="95"/>
        <v>n/a</v>
      </c>
      <c r="AJ115" s="170" t="b">
        <f t="shared" si="96"/>
        <v>0</v>
      </c>
      <c r="AK115" s="15" t="str">
        <f t="shared" si="97"/>
        <v xml:space="preserve"> </v>
      </c>
      <c r="AL115" s="15" t="str">
        <f t="shared" si="98"/>
        <v xml:space="preserve"> </v>
      </c>
      <c r="AM115" s="170" t="str">
        <f t="shared" si="99"/>
        <v xml:space="preserve"> </v>
      </c>
    </row>
    <row r="116" spans="1:39" ht="18.75" customHeight="1" x14ac:dyDescent="0.25">
      <c r="A116" s="15" t="str">
        <f t="shared" si="69"/>
        <v>/</v>
      </c>
      <c r="B116" s="134">
        <v>113</v>
      </c>
      <c r="C116" s="187"/>
      <c r="D116" s="187"/>
      <c r="E116" s="184"/>
      <c r="F116" s="184"/>
      <c r="G116" s="164" t="str">
        <f t="shared" si="62"/>
        <v xml:space="preserve"> </v>
      </c>
      <c r="H116" s="160"/>
      <c r="I116" s="165" t="str">
        <f>IF(H116="Y",IFERROR(VLOOKUP(CONCATENATE(C116,"/",D116),'Time Youth'!A$4:F$165,5,FALSE),IFERROR(VLOOKUP(CONCATENATE(C116,"/",D116),'Time Select'!A$4:F$165,5,FALSE),"Can't find in Youth/Select")),"")</f>
        <v/>
      </c>
      <c r="J116" s="165" t="str">
        <f>IF(H116="Y",IFERROR(VLOOKUP(CONCATENATE(C116,"/",D116),'Time Youth'!A$4:F$165,6,FALSE),IFERROR(VLOOKUP(CONCATENATE(C116,"/",D116),'Time Select'!A$4:F$165,6,FALSE),"Can't find in Youth/Select")),"")</f>
        <v/>
      </c>
      <c r="K116" s="164" t="str">
        <f t="shared" si="73"/>
        <v>n/a</v>
      </c>
      <c r="L116" s="171">
        <f t="shared" si="74"/>
        <v>0</v>
      </c>
      <c r="M116" s="171">
        <f t="shared" si="75"/>
        <v>0</v>
      </c>
      <c r="N116" s="171">
        <f t="shared" si="76"/>
        <v>0</v>
      </c>
      <c r="O116" s="164">
        <f t="shared" si="77"/>
        <v>0</v>
      </c>
      <c r="P116" s="172" t="str">
        <f t="shared" si="82"/>
        <v xml:space="preserve"> </v>
      </c>
      <c r="S116" s="15">
        <f t="shared" si="78"/>
        <v>0</v>
      </c>
      <c r="T116" s="15" t="str">
        <f t="shared" si="83"/>
        <v>n/a</v>
      </c>
      <c r="U116" s="170" t="b">
        <f t="shared" si="84"/>
        <v>0</v>
      </c>
      <c r="V116" s="15" t="str">
        <f t="shared" si="79"/>
        <v xml:space="preserve"> </v>
      </c>
      <c r="W116" s="15" t="str">
        <f t="shared" si="80"/>
        <v xml:space="preserve"> </v>
      </c>
      <c r="X116" s="170" t="str">
        <f t="shared" si="81"/>
        <v xml:space="preserve"> </v>
      </c>
      <c r="Y116" s="15" t="str">
        <f t="shared" si="85"/>
        <v>n/a</v>
      </c>
      <c r="Z116" s="170" t="b">
        <f t="shared" si="86"/>
        <v>0</v>
      </c>
      <c r="AA116" s="15" t="str">
        <f t="shared" si="87"/>
        <v xml:space="preserve"> </v>
      </c>
      <c r="AB116" s="15" t="str">
        <f t="shared" si="88"/>
        <v xml:space="preserve"> </v>
      </c>
      <c r="AC116" s="170" t="str">
        <f t="shared" si="89"/>
        <v xml:space="preserve"> </v>
      </c>
      <c r="AD116" s="15" t="str">
        <f t="shared" si="90"/>
        <v>n/a</v>
      </c>
      <c r="AE116" s="170" t="b">
        <f t="shared" si="91"/>
        <v>0</v>
      </c>
      <c r="AF116" s="15" t="str">
        <f t="shared" si="92"/>
        <v xml:space="preserve"> </v>
      </c>
      <c r="AG116" s="15" t="str">
        <f t="shared" si="93"/>
        <v xml:space="preserve"> </v>
      </c>
      <c r="AH116" s="170" t="str">
        <f t="shared" si="94"/>
        <v xml:space="preserve"> </v>
      </c>
      <c r="AI116" s="15" t="str">
        <f t="shared" si="95"/>
        <v>n/a</v>
      </c>
      <c r="AJ116" s="170" t="b">
        <f t="shared" si="96"/>
        <v>0</v>
      </c>
      <c r="AK116" s="15" t="str">
        <f t="shared" si="97"/>
        <v xml:space="preserve"> </v>
      </c>
      <c r="AL116" s="15" t="str">
        <f t="shared" si="98"/>
        <v xml:space="preserve"> </v>
      </c>
      <c r="AM116" s="170" t="str">
        <f t="shared" si="99"/>
        <v xml:space="preserve"> </v>
      </c>
    </row>
    <row r="117" spans="1:39" ht="18.75" customHeight="1" x14ac:dyDescent="0.25">
      <c r="A117" s="15" t="str">
        <f t="shared" si="69"/>
        <v>/</v>
      </c>
      <c r="B117" s="134">
        <v>114</v>
      </c>
      <c r="C117" s="187"/>
      <c r="D117" s="187"/>
      <c r="E117" s="184"/>
      <c r="F117" s="184"/>
      <c r="G117" s="164" t="str">
        <f t="shared" si="62"/>
        <v xml:space="preserve"> </v>
      </c>
      <c r="H117" s="160"/>
      <c r="I117" s="165" t="str">
        <f>IF(H117="Y",IFERROR(VLOOKUP(CONCATENATE(C117,"/",D117),'Time Youth'!A$4:F$165,5,FALSE),IFERROR(VLOOKUP(CONCATENATE(C117,"/",D117),'Time Select'!A$4:F$165,5,FALSE),"Can't find in Youth/Select")),"")</f>
        <v/>
      </c>
      <c r="J117" s="165" t="str">
        <f>IF(H117="Y",IFERROR(VLOOKUP(CONCATENATE(C117,"/",D117),'Time Youth'!A$4:F$165,6,FALSE),IFERROR(VLOOKUP(CONCATENATE(C117,"/",D117),'Time Select'!A$4:F$165,6,FALSE),"Can't find in Youth/Select")),"")</f>
        <v/>
      </c>
      <c r="K117" s="164" t="str">
        <f t="shared" si="73"/>
        <v>n/a</v>
      </c>
      <c r="L117" s="171">
        <f t="shared" si="74"/>
        <v>0</v>
      </c>
      <c r="M117" s="171">
        <f t="shared" si="75"/>
        <v>0</v>
      </c>
      <c r="N117" s="171">
        <f t="shared" si="76"/>
        <v>0</v>
      </c>
      <c r="O117" s="164">
        <f t="shared" si="77"/>
        <v>0</v>
      </c>
      <c r="P117" s="172" t="str">
        <f t="shared" si="82"/>
        <v xml:space="preserve"> </v>
      </c>
      <c r="S117" s="15">
        <f t="shared" si="78"/>
        <v>0</v>
      </c>
      <c r="T117" s="15" t="str">
        <f t="shared" si="83"/>
        <v>n/a</v>
      </c>
      <c r="U117" s="170" t="b">
        <f t="shared" si="84"/>
        <v>0</v>
      </c>
      <c r="V117" s="15" t="str">
        <f t="shared" si="79"/>
        <v xml:space="preserve"> </v>
      </c>
      <c r="W117" s="15" t="str">
        <f t="shared" si="80"/>
        <v xml:space="preserve"> </v>
      </c>
      <c r="X117" s="170" t="str">
        <f t="shared" si="81"/>
        <v xml:space="preserve"> </v>
      </c>
      <c r="Y117" s="15" t="str">
        <f t="shared" si="85"/>
        <v>n/a</v>
      </c>
      <c r="Z117" s="170" t="b">
        <f t="shared" si="86"/>
        <v>0</v>
      </c>
      <c r="AA117" s="15" t="str">
        <f t="shared" si="87"/>
        <v xml:space="preserve"> </v>
      </c>
      <c r="AB117" s="15" t="str">
        <f t="shared" si="88"/>
        <v xml:space="preserve"> </v>
      </c>
      <c r="AC117" s="170" t="str">
        <f t="shared" si="89"/>
        <v xml:space="preserve"> </v>
      </c>
      <c r="AD117" s="15" t="str">
        <f t="shared" si="90"/>
        <v>n/a</v>
      </c>
      <c r="AE117" s="170" t="b">
        <f t="shared" si="91"/>
        <v>0</v>
      </c>
      <c r="AF117" s="15" t="str">
        <f t="shared" si="92"/>
        <v xml:space="preserve"> </v>
      </c>
      <c r="AG117" s="15" t="str">
        <f t="shared" si="93"/>
        <v xml:space="preserve"> </v>
      </c>
      <c r="AH117" s="170" t="str">
        <f t="shared" si="94"/>
        <v xml:space="preserve"> </v>
      </c>
      <c r="AI117" s="15" t="str">
        <f t="shared" si="95"/>
        <v>n/a</v>
      </c>
      <c r="AJ117" s="170" t="b">
        <f t="shared" si="96"/>
        <v>0</v>
      </c>
      <c r="AK117" s="15" t="str">
        <f t="shared" si="97"/>
        <v xml:space="preserve"> </v>
      </c>
      <c r="AL117" s="15" t="str">
        <f t="shared" si="98"/>
        <v xml:space="preserve"> </v>
      </c>
      <c r="AM117" s="170" t="str">
        <f t="shared" si="99"/>
        <v xml:space="preserve"> </v>
      </c>
    </row>
    <row r="118" spans="1:39" ht="18.75" customHeight="1" x14ac:dyDescent="0.25">
      <c r="A118" s="15" t="str">
        <f t="shared" si="69"/>
        <v>/</v>
      </c>
      <c r="B118" s="134">
        <v>115</v>
      </c>
      <c r="C118" s="187"/>
      <c r="D118" s="187"/>
      <c r="E118" s="184"/>
      <c r="F118" s="184"/>
      <c r="G118" s="164" t="str">
        <f t="shared" si="62"/>
        <v xml:space="preserve"> </v>
      </c>
      <c r="H118" s="160"/>
      <c r="I118" s="165" t="str">
        <f>IF(H118="Y",IFERROR(VLOOKUP(CONCATENATE(C118,"/",D118),'Time Youth'!A$4:F$165,5,FALSE),IFERROR(VLOOKUP(CONCATENATE(C118,"/",D118),'Time Select'!A$4:F$165,5,FALSE),"Can't find in Youth/Select")),"")</f>
        <v/>
      </c>
      <c r="J118" s="165" t="str">
        <f>IF(H118="Y",IFERROR(VLOOKUP(CONCATENATE(C118,"/",D118),'Time Youth'!A$4:F$165,6,FALSE),IFERROR(VLOOKUP(CONCATENATE(C118,"/",D118),'Time Select'!A$4:F$165,6,FALSE),"Can't find in Youth/Select")),"")</f>
        <v/>
      </c>
      <c r="K118" s="164" t="str">
        <f t="shared" si="73"/>
        <v>n/a</v>
      </c>
      <c r="L118" s="171">
        <f t="shared" si="74"/>
        <v>0</v>
      </c>
      <c r="M118" s="171">
        <f t="shared" si="75"/>
        <v>0</v>
      </c>
      <c r="N118" s="171">
        <f t="shared" si="76"/>
        <v>0</v>
      </c>
      <c r="O118" s="164">
        <f t="shared" si="77"/>
        <v>0</v>
      </c>
      <c r="P118" s="172" t="str">
        <f t="shared" si="82"/>
        <v xml:space="preserve"> </v>
      </c>
      <c r="S118" s="15">
        <f t="shared" si="78"/>
        <v>0</v>
      </c>
      <c r="T118" s="15" t="str">
        <f t="shared" si="83"/>
        <v>n/a</v>
      </c>
      <c r="U118" s="170" t="b">
        <f t="shared" si="84"/>
        <v>0</v>
      </c>
      <c r="V118" s="15" t="str">
        <f t="shared" si="79"/>
        <v xml:space="preserve"> </v>
      </c>
      <c r="W118" s="15" t="str">
        <f t="shared" si="80"/>
        <v xml:space="preserve"> </v>
      </c>
      <c r="X118" s="170" t="str">
        <f t="shared" si="81"/>
        <v xml:space="preserve"> </v>
      </c>
      <c r="Y118" s="15" t="str">
        <f t="shared" si="85"/>
        <v>n/a</v>
      </c>
      <c r="Z118" s="170" t="b">
        <f t="shared" si="86"/>
        <v>0</v>
      </c>
      <c r="AA118" s="15" t="str">
        <f t="shared" si="87"/>
        <v xml:space="preserve"> </v>
      </c>
      <c r="AB118" s="15" t="str">
        <f t="shared" si="88"/>
        <v xml:space="preserve"> </v>
      </c>
      <c r="AC118" s="170" t="str">
        <f t="shared" si="89"/>
        <v xml:space="preserve"> </v>
      </c>
      <c r="AD118" s="15" t="str">
        <f t="shared" si="90"/>
        <v>n/a</v>
      </c>
      <c r="AE118" s="170" t="b">
        <f t="shared" si="91"/>
        <v>0</v>
      </c>
      <c r="AF118" s="15" t="str">
        <f t="shared" si="92"/>
        <v xml:space="preserve"> </v>
      </c>
      <c r="AG118" s="15" t="str">
        <f t="shared" si="93"/>
        <v xml:space="preserve"> </v>
      </c>
      <c r="AH118" s="170" t="str">
        <f t="shared" si="94"/>
        <v xml:space="preserve"> </v>
      </c>
      <c r="AI118" s="15" t="str">
        <f t="shared" si="95"/>
        <v>n/a</v>
      </c>
      <c r="AJ118" s="170" t="b">
        <f t="shared" si="96"/>
        <v>0</v>
      </c>
      <c r="AK118" s="15" t="str">
        <f t="shared" si="97"/>
        <v xml:space="preserve"> </v>
      </c>
      <c r="AL118" s="15" t="str">
        <f t="shared" si="98"/>
        <v xml:space="preserve"> </v>
      </c>
      <c r="AM118" s="170" t="str">
        <f t="shared" si="99"/>
        <v xml:space="preserve"> </v>
      </c>
    </row>
    <row r="119" spans="1:39" ht="18.75" customHeight="1" x14ac:dyDescent="0.25">
      <c r="A119" s="15" t="str">
        <f t="shared" si="69"/>
        <v>/</v>
      </c>
      <c r="B119" s="134">
        <v>116</v>
      </c>
      <c r="C119" s="187"/>
      <c r="D119" s="187"/>
      <c r="E119" s="184"/>
      <c r="F119" s="184"/>
      <c r="G119" s="164" t="str">
        <f t="shared" si="62"/>
        <v xml:space="preserve"> </v>
      </c>
      <c r="H119" s="160"/>
      <c r="I119" s="165" t="str">
        <f>IF(H119="Y",IFERROR(VLOOKUP(CONCATENATE(C119,"/",D119),'Time Youth'!A$4:F$165,5,FALSE),IFERROR(VLOOKUP(CONCATENATE(C119,"/",D119),'Time Select'!A$4:F$165,5,FALSE),"Can't find in Youth/Select")),"")</f>
        <v/>
      </c>
      <c r="J119" s="165" t="str">
        <f>IF(H119="Y",IFERROR(VLOOKUP(CONCATENATE(C119,"/",D119),'Time Youth'!A$4:F$165,6,FALSE),IFERROR(VLOOKUP(CONCATENATE(C119,"/",D119),'Time Select'!A$4:F$165,6,FALSE),"Can't find in Youth/Select")),"")</f>
        <v/>
      </c>
      <c r="K119" s="164" t="str">
        <f t="shared" si="73"/>
        <v>n/a</v>
      </c>
      <c r="L119" s="171">
        <f t="shared" si="74"/>
        <v>0</v>
      </c>
      <c r="M119" s="171">
        <f t="shared" si="75"/>
        <v>0</v>
      </c>
      <c r="N119" s="171">
        <f t="shared" si="76"/>
        <v>0</v>
      </c>
      <c r="O119" s="164">
        <f t="shared" si="77"/>
        <v>0</v>
      </c>
      <c r="P119" s="172" t="str">
        <f t="shared" si="82"/>
        <v xml:space="preserve"> </v>
      </c>
      <c r="S119" s="15">
        <f t="shared" si="78"/>
        <v>0</v>
      </c>
      <c r="T119" s="15" t="str">
        <f t="shared" si="83"/>
        <v>n/a</v>
      </c>
      <c r="U119" s="170" t="b">
        <f t="shared" si="84"/>
        <v>0</v>
      </c>
      <c r="V119" s="15" t="str">
        <f t="shared" si="79"/>
        <v xml:space="preserve"> </v>
      </c>
      <c r="W119" s="15" t="str">
        <f t="shared" si="80"/>
        <v xml:space="preserve"> </v>
      </c>
      <c r="X119" s="170" t="str">
        <f t="shared" si="81"/>
        <v xml:space="preserve"> </v>
      </c>
      <c r="Y119" s="15" t="str">
        <f t="shared" si="85"/>
        <v>n/a</v>
      </c>
      <c r="Z119" s="170" t="b">
        <f t="shared" si="86"/>
        <v>0</v>
      </c>
      <c r="AA119" s="15" t="str">
        <f t="shared" si="87"/>
        <v xml:space="preserve"> </v>
      </c>
      <c r="AB119" s="15" t="str">
        <f t="shared" si="88"/>
        <v xml:space="preserve"> </v>
      </c>
      <c r="AC119" s="170" t="str">
        <f t="shared" si="89"/>
        <v xml:space="preserve"> </v>
      </c>
      <c r="AD119" s="15" t="str">
        <f t="shared" si="90"/>
        <v>n/a</v>
      </c>
      <c r="AE119" s="170" t="b">
        <f t="shared" si="91"/>
        <v>0</v>
      </c>
      <c r="AF119" s="15" t="str">
        <f t="shared" si="92"/>
        <v xml:space="preserve"> </v>
      </c>
      <c r="AG119" s="15" t="str">
        <f t="shared" si="93"/>
        <v xml:space="preserve"> </v>
      </c>
      <c r="AH119" s="170" t="str">
        <f t="shared" si="94"/>
        <v xml:space="preserve"> </v>
      </c>
      <c r="AI119" s="15" t="str">
        <f t="shared" si="95"/>
        <v>n/a</v>
      </c>
      <c r="AJ119" s="170" t="b">
        <f t="shared" si="96"/>
        <v>0</v>
      </c>
      <c r="AK119" s="15" t="str">
        <f t="shared" si="97"/>
        <v xml:space="preserve"> </v>
      </c>
      <c r="AL119" s="15" t="str">
        <f t="shared" si="98"/>
        <v xml:space="preserve"> </v>
      </c>
      <c r="AM119" s="170" t="str">
        <f t="shared" si="99"/>
        <v xml:space="preserve"> </v>
      </c>
    </row>
    <row r="120" spans="1:39" ht="18.75" customHeight="1" x14ac:dyDescent="0.25">
      <c r="A120" s="15" t="str">
        <f t="shared" si="69"/>
        <v>/</v>
      </c>
      <c r="B120" s="134">
        <v>117</v>
      </c>
      <c r="C120" s="187"/>
      <c r="D120" s="187"/>
      <c r="E120" s="184"/>
      <c r="F120" s="184"/>
      <c r="G120" s="164" t="str">
        <f t="shared" si="62"/>
        <v xml:space="preserve"> </v>
      </c>
      <c r="H120" s="160"/>
      <c r="I120" s="165" t="str">
        <f>IF(H120="Y",IFERROR(VLOOKUP(CONCATENATE(C120,"/",D120),'Time Youth'!A$4:F$165,5,FALSE),IFERROR(VLOOKUP(CONCATENATE(C120,"/",D120),'Time Select'!A$4:F$165,5,FALSE),"Can't find in Youth/Select")),"")</f>
        <v/>
      </c>
      <c r="J120" s="165" t="str">
        <f>IF(H120="Y",IFERROR(VLOOKUP(CONCATENATE(C120,"/",D120),'Time Youth'!A$4:F$165,6,FALSE),IFERROR(VLOOKUP(CONCATENATE(C120,"/",D120),'Time Select'!A$4:F$165,6,FALSE),"Can't find in Youth/Select")),"")</f>
        <v/>
      </c>
      <c r="K120" s="164" t="str">
        <f t="shared" si="73"/>
        <v>n/a</v>
      </c>
      <c r="L120" s="171">
        <f t="shared" si="74"/>
        <v>0</v>
      </c>
      <c r="M120" s="171">
        <f t="shared" si="75"/>
        <v>0</v>
      </c>
      <c r="N120" s="171">
        <f t="shared" si="76"/>
        <v>0</v>
      </c>
      <c r="O120" s="164">
        <f t="shared" si="77"/>
        <v>0</v>
      </c>
      <c r="P120" s="172" t="str">
        <f t="shared" si="82"/>
        <v xml:space="preserve"> </v>
      </c>
      <c r="S120" s="15">
        <f t="shared" si="78"/>
        <v>0</v>
      </c>
      <c r="T120" s="15" t="str">
        <f t="shared" si="83"/>
        <v>n/a</v>
      </c>
      <c r="U120" s="170" t="b">
        <f t="shared" si="84"/>
        <v>0</v>
      </c>
      <c r="V120" s="15" t="str">
        <f t="shared" si="79"/>
        <v xml:space="preserve"> </v>
      </c>
      <c r="W120" s="15" t="str">
        <f t="shared" si="80"/>
        <v xml:space="preserve"> </v>
      </c>
      <c r="X120" s="170" t="str">
        <f t="shared" si="81"/>
        <v xml:space="preserve"> </v>
      </c>
      <c r="Y120" s="15" t="str">
        <f t="shared" si="85"/>
        <v>n/a</v>
      </c>
      <c r="Z120" s="170" t="b">
        <f t="shared" si="86"/>
        <v>0</v>
      </c>
      <c r="AA120" s="15" t="str">
        <f t="shared" si="87"/>
        <v xml:space="preserve"> </v>
      </c>
      <c r="AB120" s="15" t="str">
        <f t="shared" si="88"/>
        <v xml:space="preserve"> </v>
      </c>
      <c r="AC120" s="170" t="str">
        <f t="shared" si="89"/>
        <v xml:space="preserve"> </v>
      </c>
      <c r="AD120" s="15" t="str">
        <f t="shared" si="90"/>
        <v>n/a</v>
      </c>
      <c r="AE120" s="170" t="b">
        <f t="shared" si="91"/>
        <v>0</v>
      </c>
      <c r="AF120" s="15" t="str">
        <f t="shared" si="92"/>
        <v xml:space="preserve"> </v>
      </c>
      <c r="AG120" s="15" t="str">
        <f t="shared" si="93"/>
        <v xml:space="preserve"> </v>
      </c>
      <c r="AH120" s="170" t="str">
        <f t="shared" si="94"/>
        <v xml:space="preserve"> </v>
      </c>
      <c r="AI120" s="15" t="str">
        <f t="shared" si="95"/>
        <v>n/a</v>
      </c>
      <c r="AJ120" s="170" t="b">
        <f t="shared" si="96"/>
        <v>0</v>
      </c>
      <c r="AK120" s="15" t="str">
        <f t="shared" si="97"/>
        <v xml:space="preserve"> </v>
      </c>
      <c r="AL120" s="15" t="str">
        <f t="shared" si="98"/>
        <v xml:space="preserve"> </v>
      </c>
      <c r="AM120" s="170" t="str">
        <f t="shared" si="99"/>
        <v xml:space="preserve"> </v>
      </c>
    </row>
    <row r="121" spans="1:39" ht="18.75" customHeight="1" x14ac:dyDescent="0.25">
      <c r="A121" s="15" t="str">
        <f t="shared" si="69"/>
        <v>/</v>
      </c>
      <c r="B121" s="134">
        <v>118</v>
      </c>
      <c r="C121" s="187"/>
      <c r="D121" s="187"/>
      <c r="E121" s="184"/>
      <c r="F121" s="184"/>
      <c r="G121" s="164" t="str">
        <f t="shared" si="62"/>
        <v xml:space="preserve"> </v>
      </c>
      <c r="H121" s="160"/>
      <c r="I121" s="165" t="str">
        <f>IF(H121="Y",IFERROR(VLOOKUP(CONCATENATE(C121,"/",D121),'Time Youth'!A$4:F$165,5,FALSE),IFERROR(VLOOKUP(CONCATENATE(C121,"/",D121),'Time Select'!A$4:F$165,5,FALSE),"Can't find in Youth/Select")),"")</f>
        <v/>
      </c>
      <c r="J121" s="165" t="str">
        <f>IF(H121="Y",IFERROR(VLOOKUP(CONCATENATE(C121,"/",D121),'Time Youth'!A$4:F$165,6,FALSE),IFERROR(VLOOKUP(CONCATENATE(C121,"/",D121),'Time Select'!A$4:F$165,6,FALSE),"Can't find in Youth/Select")),"")</f>
        <v/>
      </c>
      <c r="K121" s="164" t="str">
        <f t="shared" si="73"/>
        <v>n/a</v>
      </c>
      <c r="L121" s="171">
        <f t="shared" si="74"/>
        <v>0</v>
      </c>
      <c r="M121" s="171">
        <f t="shared" si="75"/>
        <v>0</v>
      </c>
      <c r="N121" s="171">
        <f t="shared" si="76"/>
        <v>0</v>
      </c>
      <c r="O121" s="164">
        <f t="shared" si="77"/>
        <v>0</v>
      </c>
      <c r="P121" s="172" t="str">
        <f t="shared" si="82"/>
        <v xml:space="preserve"> </v>
      </c>
      <c r="S121" s="15">
        <f t="shared" si="78"/>
        <v>0</v>
      </c>
      <c r="T121" s="15" t="str">
        <f t="shared" si="83"/>
        <v>n/a</v>
      </c>
      <c r="U121" s="170" t="b">
        <f t="shared" si="84"/>
        <v>0</v>
      </c>
      <c r="V121" s="15" t="str">
        <f t="shared" si="79"/>
        <v xml:space="preserve"> </v>
      </c>
      <c r="W121" s="15" t="str">
        <f t="shared" si="80"/>
        <v xml:space="preserve"> </v>
      </c>
      <c r="X121" s="170" t="str">
        <f t="shared" si="81"/>
        <v xml:space="preserve"> </v>
      </c>
      <c r="Y121" s="15" t="str">
        <f t="shared" si="85"/>
        <v>n/a</v>
      </c>
      <c r="Z121" s="170" t="b">
        <f t="shared" si="86"/>
        <v>0</v>
      </c>
      <c r="AA121" s="15" t="str">
        <f t="shared" si="87"/>
        <v xml:space="preserve"> </v>
      </c>
      <c r="AB121" s="15" t="str">
        <f t="shared" si="88"/>
        <v xml:space="preserve"> </v>
      </c>
      <c r="AC121" s="170" t="str">
        <f t="shared" si="89"/>
        <v xml:space="preserve"> </v>
      </c>
      <c r="AD121" s="15" t="str">
        <f t="shared" si="90"/>
        <v>n/a</v>
      </c>
      <c r="AE121" s="170" t="b">
        <f t="shared" si="91"/>
        <v>0</v>
      </c>
      <c r="AF121" s="15" t="str">
        <f t="shared" si="92"/>
        <v xml:space="preserve"> </v>
      </c>
      <c r="AG121" s="15" t="str">
        <f t="shared" si="93"/>
        <v xml:space="preserve"> </v>
      </c>
      <c r="AH121" s="170" t="str">
        <f t="shared" si="94"/>
        <v xml:space="preserve"> </v>
      </c>
      <c r="AI121" s="15" t="str">
        <f t="shared" si="95"/>
        <v>n/a</v>
      </c>
      <c r="AJ121" s="170" t="b">
        <f t="shared" si="96"/>
        <v>0</v>
      </c>
      <c r="AK121" s="15" t="str">
        <f t="shared" si="97"/>
        <v xml:space="preserve"> </v>
      </c>
      <c r="AL121" s="15" t="str">
        <f t="shared" si="98"/>
        <v xml:space="preserve"> </v>
      </c>
      <c r="AM121" s="170" t="str">
        <f t="shared" si="99"/>
        <v xml:space="preserve"> </v>
      </c>
    </row>
    <row r="122" spans="1:39" ht="18.75" customHeight="1" x14ac:dyDescent="0.25">
      <c r="A122" s="15" t="str">
        <f t="shared" si="69"/>
        <v>/</v>
      </c>
      <c r="B122" s="134">
        <v>119</v>
      </c>
      <c r="C122" s="187"/>
      <c r="D122" s="187"/>
      <c r="E122" s="184"/>
      <c r="F122" s="184"/>
      <c r="G122" s="164" t="str">
        <f t="shared" si="62"/>
        <v xml:space="preserve"> </v>
      </c>
      <c r="H122" s="160"/>
      <c r="I122" s="165" t="str">
        <f>IF(H122="Y",IFERROR(VLOOKUP(CONCATENATE(C122,"/",D122),'Time Youth'!A$4:F$165,5,FALSE),IFERROR(VLOOKUP(CONCATENATE(C122,"/",D122),'Time Select'!A$4:F$165,5,FALSE),"Can't find in Youth/Select")),"")</f>
        <v/>
      </c>
      <c r="J122" s="165" t="str">
        <f>IF(H122="Y",IFERROR(VLOOKUP(CONCATENATE(C122,"/",D122),'Time Youth'!A$4:F$165,6,FALSE),IFERROR(VLOOKUP(CONCATENATE(C122,"/",D122),'Time Select'!A$4:F$165,6,FALSE),"Can't find in Youth/Select")),"")</f>
        <v/>
      </c>
      <c r="K122" s="164" t="str">
        <f t="shared" si="73"/>
        <v>n/a</v>
      </c>
      <c r="L122" s="171">
        <f t="shared" si="74"/>
        <v>0</v>
      </c>
      <c r="M122" s="171">
        <f t="shared" si="75"/>
        <v>0</v>
      </c>
      <c r="N122" s="171">
        <f t="shared" si="76"/>
        <v>0</v>
      </c>
      <c r="O122" s="164">
        <f t="shared" si="77"/>
        <v>0</v>
      </c>
      <c r="P122" s="172" t="str">
        <f t="shared" si="82"/>
        <v xml:space="preserve"> </v>
      </c>
      <c r="S122" s="15">
        <f t="shared" si="78"/>
        <v>0</v>
      </c>
      <c r="T122" s="15" t="str">
        <f t="shared" si="83"/>
        <v>n/a</v>
      </c>
      <c r="U122" s="170" t="b">
        <f t="shared" si="84"/>
        <v>0</v>
      </c>
      <c r="V122" s="15" t="str">
        <f t="shared" si="79"/>
        <v xml:space="preserve"> </v>
      </c>
      <c r="W122" s="15" t="str">
        <f t="shared" si="80"/>
        <v xml:space="preserve"> </v>
      </c>
      <c r="X122" s="170" t="str">
        <f t="shared" si="81"/>
        <v xml:space="preserve"> </v>
      </c>
      <c r="Y122" s="15" t="str">
        <f t="shared" si="85"/>
        <v>n/a</v>
      </c>
      <c r="Z122" s="170" t="b">
        <f t="shared" si="86"/>
        <v>0</v>
      </c>
      <c r="AA122" s="15" t="str">
        <f t="shared" si="87"/>
        <v xml:space="preserve"> </v>
      </c>
      <c r="AB122" s="15" t="str">
        <f t="shared" si="88"/>
        <v xml:space="preserve"> </v>
      </c>
      <c r="AC122" s="170" t="str">
        <f t="shared" si="89"/>
        <v xml:space="preserve"> </v>
      </c>
      <c r="AD122" s="15" t="str">
        <f t="shared" si="90"/>
        <v>n/a</v>
      </c>
      <c r="AE122" s="170" t="b">
        <f t="shared" si="91"/>
        <v>0</v>
      </c>
      <c r="AF122" s="15" t="str">
        <f t="shared" si="92"/>
        <v xml:space="preserve"> </v>
      </c>
      <c r="AG122" s="15" t="str">
        <f t="shared" si="93"/>
        <v xml:space="preserve"> </v>
      </c>
      <c r="AH122" s="170" t="str">
        <f t="shared" si="94"/>
        <v xml:space="preserve"> </v>
      </c>
      <c r="AI122" s="15" t="str">
        <f t="shared" si="95"/>
        <v>n/a</v>
      </c>
      <c r="AJ122" s="170" t="b">
        <f t="shared" si="96"/>
        <v>0</v>
      </c>
      <c r="AK122" s="15" t="str">
        <f t="shared" si="97"/>
        <v xml:space="preserve"> </v>
      </c>
      <c r="AL122" s="15" t="str">
        <f t="shared" si="98"/>
        <v xml:space="preserve"> </v>
      </c>
      <c r="AM122" s="170" t="str">
        <f t="shared" si="99"/>
        <v xml:space="preserve"> </v>
      </c>
    </row>
    <row r="123" spans="1:39" ht="18.75" customHeight="1" x14ac:dyDescent="0.25">
      <c r="A123" s="15" t="str">
        <f t="shared" si="69"/>
        <v>/</v>
      </c>
      <c r="B123" s="134">
        <v>120</v>
      </c>
      <c r="C123" s="187"/>
      <c r="D123" s="187"/>
      <c r="E123" s="184"/>
      <c r="F123" s="184"/>
      <c r="G123" s="164" t="str">
        <f t="shared" si="62"/>
        <v xml:space="preserve"> </v>
      </c>
      <c r="H123" s="160"/>
      <c r="I123" s="165" t="str">
        <f>IF(H123="Y",IFERROR(VLOOKUP(CONCATENATE(C123,"/",D123),'Time Youth'!A$4:F$165,5,FALSE),IFERROR(VLOOKUP(CONCATENATE(C123,"/",D123),'Time Select'!A$4:F$165,5,FALSE),"Can't find in Youth/Select")),"")</f>
        <v/>
      </c>
      <c r="J123" s="165" t="str">
        <f>IF(H123="Y",IFERROR(VLOOKUP(CONCATENATE(C123,"/",D123),'Time Youth'!A$4:F$165,6,FALSE),IFERROR(VLOOKUP(CONCATENATE(C123,"/",D123),'Time Select'!A$4:F$165,6,FALSE),"Can't find in Youth/Select")),"")</f>
        <v/>
      </c>
      <c r="K123" s="164" t="str">
        <f t="shared" si="73"/>
        <v>n/a</v>
      </c>
      <c r="L123" s="171">
        <f t="shared" si="74"/>
        <v>0</v>
      </c>
      <c r="M123" s="171">
        <f t="shared" si="75"/>
        <v>0</v>
      </c>
      <c r="N123" s="171">
        <f t="shared" si="76"/>
        <v>0</v>
      </c>
      <c r="O123" s="164">
        <f t="shared" si="77"/>
        <v>0</v>
      </c>
      <c r="P123" s="172" t="str">
        <f t="shared" si="82"/>
        <v xml:space="preserve"> </v>
      </c>
      <c r="S123" s="15">
        <f t="shared" si="78"/>
        <v>0</v>
      </c>
      <c r="T123" s="15" t="str">
        <f t="shared" si="83"/>
        <v>n/a</v>
      </c>
      <c r="U123" s="170" t="b">
        <f t="shared" si="84"/>
        <v>0</v>
      </c>
      <c r="V123" s="15" t="str">
        <f t="shared" si="79"/>
        <v xml:space="preserve"> </v>
      </c>
      <c r="W123" s="15" t="str">
        <f t="shared" si="80"/>
        <v xml:space="preserve"> </v>
      </c>
      <c r="X123" s="170" t="str">
        <f t="shared" si="81"/>
        <v xml:space="preserve"> </v>
      </c>
      <c r="Y123" s="15" t="str">
        <f t="shared" si="85"/>
        <v>n/a</v>
      </c>
      <c r="Z123" s="170" t="b">
        <f t="shared" si="86"/>
        <v>0</v>
      </c>
      <c r="AA123" s="15" t="str">
        <f t="shared" si="87"/>
        <v xml:space="preserve"> </v>
      </c>
      <c r="AB123" s="15" t="str">
        <f t="shared" si="88"/>
        <v xml:space="preserve"> </v>
      </c>
      <c r="AC123" s="170" t="str">
        <f t="shared" si="89"/>
        <v xml:space="preserve"> </v>
      </c>
      <c r="AD123" s="15" t="str">
        <f t="shared" si="90"/>
        <v>n/a</v>
      </c>
      <c r="AE123" s="170" t="b">
        <f t="shared" si="91"/>
        <v>0</v>
      </c>
      <c r="AF123" s="15" t="str">
        <f t="shared" si="92"/>
        <v xml:space="preserve"> </v>
      </c>
      <c r="AG123" s="15" t="str">
        <f t="shared" si="93"/>
        <v xml:space="preserve"> </v>
      </c>
      <c r="AH123" s="170" t="str">
        <f t="shared" si="94"/>
        <v xml:space="preserve"> </v>
      </c>
      <c r="AI123" s="15" t="str">
        <f t="shared" si="95"/>
        <v>n/a</v>
      </c>
      <c r="AJ123" s="170" t="b">
        <f t="shared" si="96"/>
        <v>0</v>
      </c>
      <c r="AK123" s="15" t="str">
        <f t="shared" si="97"/>
        <v xml:space="preserve"> </v>
      </c>
      <c r="AL123" s="15" t="str">
        <f t="shared" si="98"/>
        <v xml:space="preserve"> </v>
      </c>
      <c r="AM123" s="170" t="str">
        <f t="shared" si="99"/>
        <v xml:space="preserve"> </v>
      </c>
    </row>
    <row r="124" spans="1:39" ht="18.75" customHeight="1" x14ac:dyDescent="0.25">
      <c r="A124" s="15" t="str">
        <f t="shared" si="69"/>
        <v>/</v>
      </c>
      <c r="B124" s="134">
        <v>121</v>
      </c>
      <c r="C124" s="187"/>
      <c r="D124" s="187"/>
      <c r="E124" s="184"/>
      <c r="F124" s="184"/>
      <c r="G124" s="164" t="str">
        <f t="shared" si="62"/>
        <v xml:space="preserve"> </v>
      </c>
      <c r="H124" s="160"/>
      <c r="I124" s="165" t="str">
        <f>IF(H124="Y",IFERROR(VLOOKUP(CONCATENATE(C124,"/",D124),'Time Youth'!A$4:F$165,5,FALSE),IFERROR(VLOOKUP(CONCATENATE(C124,"/",D124),'Time Select'!A$4:F$165,5,FALSE),"Can't find in Youth/Select")),"")</f>
        <v/>
      </c>
      <c r="J124" s="165" t="str">
        <f>IF(H124="Y",IFERROR(VLOOKUP(CONCATENATE(C124,"/",D124),'Time Youth'!A$4:F$165,6,FALSE),IFERROR(VLOOKUP(CONCATENATE(C124,"/",D124),'Time Select'!A$4:F$165,6,FALSE),"Can't find in Youth/Select")),"")</f>
        <v/>
      </c>
      <c r="K124" s="164" t="str">
        <f t="shared" si="73"/>
        <v>n/a</v>
      </c>
      <c r="L124" s="171">
        <f t="shared" si="74"/>
        <v>0</v>
      </c>
      <c r="M124" s="171">
        <f t="shared" si="75"/>
        <v>0</v>
      </c>
      <c r="N124" s="171">
        <f t="shared" si="76"/>
        <v>0</v>
      </c>
      <c r="O124" s="164">
        <f t="shared" si="77"/>
        <v>0</v>
      </c>
      <c r="P124" s="172" t="str">
        <f t="shared" si="82"/>
        <v xml:space="preserve"> </v>
      </c>
      <c r="S124" s="15">
        <f t="shared" si="78"/>
        <v>0</v>
      </c>
      <c r="T124" s="15" t="str">
        <f t="shared" si="83"/>
        <v>n/a</v>
      </c>
      <c r="U124" s="170" t="b">
        <f t="shared" si="84"/>
        <v>0</v>
      </c>
      <c r="V124" s="15" t="str">
        <f t="shared" si="79"/>
        <v xml:space="preserve"> </v>
      </c>
      <c r="W124" s="15" t="str">
        <f t="shared" si="80"/>
        <v xml:space="preserve"> </v>
      </c>
      <c r="X124" s="170" t="str">
        <f t="shared" si="81"/>
        <v xml:space="preserve"> </v>
      </c>
      <c r="Y124" s="15" t="str">
        <f t="shared" si="85"/>
        <v>n/a</v>
      </c>
      <c r="Z124" s="170" t="b">
        <f t="shared" si="86"/>
        <v>0</v>
      </c>
      <c r="AA124" s="15" t="str">
        <f t="shared" si="87"/>
        <v xml:space="preserve"> </v>
      </c>
      <c r="AB124" s="15" t="str">
        <f t="shared" si="88"/>
        <v xml:space="preserve"> </v>
      </c>
      <c r="AC124" s="170" t="str">
        <f t="shared" si="89"/>
        <v xml:space="preserve"> </v>
      </c>
      <c r="AD124" s="15" t="str">
        <f t="shared" si="90"/>
        <v>n/a</v>
      </c>
      <c r="AE124" s="170" t="b">
        <f t="shared" si="91"/>
        <v>0</v>
      </c>
      <c r="AF124" s="15" t="str">
        <f t="shared" si="92"/>
        <v xml:space="preserve"> </v>
      </c>
      <c r="AG124" s="15" t="str">
        <f t="shared" si="93"/>
        <v xml:space="preserve"> </v>
      </c>
      <c r="AH124" s="170" t="str">
        <f t="shared" si="94"/>
        <v xml:space="preserve"> </v>
      </c>
      <c r="AI124" s="15" t="str">
        <f t="shared" si="95"/>
        <v>n/a</v>
      </c>
      <c r="AJ124" s="170" t="b">
        <f t="shared" si="96"/>
        <v>0</v>
      </c>
      <c r="AK124" s="15" t="str">
        <f t="shared" si="97"/>
        <v xml:space="preserve"> </v>
      </c>
      <c r="AL124" s="15" t="str">
        <f t="shared" si="98"/>
        <v xml:space="preserve"> </v>
      </c>
      <c r="AM124" s="170" t="str">
        <f t="shared" si="99"/>
        <v xml:space="preserve"> </v>
      </c>
    </row>
    <row r="125" spans="1:39" ht="18.75" customHeight="1" x14ac:dyDescent="0.25">
      <c r="A125" s="15" t="str">
        <f t="shared" si="69"/>
        <v>/</v>
      </c>
      <c r="B125" s="134">
        <v>122</v>
      </c>
      <c r="C125" s="187"/>
      <c r="D125" s="187"/>
      <c r="E125" s="184"/>
      <c r="F125" s="184"/>
      <c r="G125" s="164" t="str">
        <f t="shared" si="62"/>
        <v xml:space="preserve"> </v>
      </c>
      <c r="H125" s="160"/>
      <c r="I125" s="165" t="str">
        <f>IF(H125="Y",IFERROR(VLOOKUP(CONCATENATE(C125,"/",D125),'Time Youth'!A$4:F$165,5,FALSE),IFERROR(VLOOKUP(CONCATENATE(C125,"/",D125),'Time Select'!A$4:F$165,5,FALSE),"Can't find in Youth/Select")),"")</f>
        <v/>
      </c>
      <c r="J125" s="165" t="str">
        <f>IF(H125="Y",IFERROR(VLOOKUP(CONCATENATE(C125,"/",D125),'Time Youth'!A$4:F$165,6,FALSE),IFERROR(VLOOKUP(CONCATENATE(C125,"/",D125),'Time Select'!A$4:F$165,6,FALSE),"Can't find in Youth/Select")),"")</f>
        <v/>
      </c>
      <c r="K125" s="164" t="str">
        <f t="shared" si="73"/>
        <v>n/a</v>
      </c>
      <c r="L125" s="171">
        <f t="shared" si="74"/>
        <v>0</v>
      </c>
      <c r="M125" s="171">
        <f t="shared" si="75"/>
        <v>0</v>
      </c>
      <c r="N125" s="171">
        <f t="shared" si="76"/>
        <v>0</v>
      </c>
      <c r="O125" s="164">
        <f t="shared" si="77"/>
        <v>0</v>
      </c>
      <c r="P125" s="172" t="str">
        <f t="shared" si="82"/>
        <v xml:space="preserve"> </v>
      </c>
      <c r="S125" s="15">
        <f t="shared" si="78"/>
        <v>0</v>
      </c>
      <c r="T125" s="15" t="str">
        <f t="shared" si="83"/>
        <v>n/a</v>
      </c>
      <c r="U125" s="170" t="b">
        <f t="shared" si="84"/>
        <v>0</v>
      </c>
      <c r="V125" s="15" t="str">
        <f t="shared" si="79"/>
        <v xml:space="preserve"> </v>
      </c>
      <c r="W125" s="15" t="str">
        <f t="shared" si="80"/>
        <v xml:space="preserve"> </v>
      </c>
      <c r="X125" s="170" t="str">
        <f t="shared" si="81"/>
        <v xml:space="preserve"> </v>
      </c>
      <c r="Y125" s="15" t="str">
        <f t="shared" si="85"/>
        <v>n/a</v>
      </c>
      <c r="Z125" s="170" t="b">
        <f t="shared" si="86"/>
        <v>0</v>
      </c>
      <c r="AA125" s="15" t="str">
        <f t="shared" si="87"/>
        <v xml:space="preserve"> </v>
      </c>
      <c r="AB125" s="15" t="str">
        <f t="shared" si="88"/>
        <v xml:space="preserve"> </v>
      </c>
      <c r="AC125" s="170" t="str">
        <f t="shared" si="89"/>
        <v xml:space="preserve"> </v>
      </c>
      <c r="AD125" s="15" t="str">
        <f t="shared" si="90"/>
        <v>n/a</v>
      </c>
      <c r="AE125" s="170" t="b">
        <f t="shared" si="91"/>
        <v>0</v>
      </c>
      <c r="AF125" s="15" t="str">
        <f t="shared" si="92"/>
        <v xml:space="preserve"> </v>
      </c>
      <c r="AG125" s="15" t="str">
        <f t="shared" si="93"/>
        <v xml:space="preserve"> </v>
      </c>
      <c r="AH125" s="170" t="str">
        <f t="shared" si="94"/>
        <v xml:space="preserve"> </v>
      </c>
      <c r="AI125" s="15" t="str">
        <f t="shared" si="95"/>
        <v>n/a</v>
      </c>
      <c r="AJ125" s="170" t="b">
        <f t="shared" si="96"/>
        <v>0</v>
      </c>
      <c r="AK125" s="15" t="str">
        <f t="shared" si="97"/>
        <v xml:space="preserve"> </v>
      </c>
      <c r="AL125" s="15" t="str">
        <f t="shared" si="98"/>
        <v xml:space="preserve"> </v>
      </c>
      <c r="AM125" s="170" t="str">
        <f t="shared" si="99"/>
        <v xml:space="preserve"> </v>
      </c>
    </row>
    <row r="126" spans="1:39" ht="18.75" customHeight="1" x14ac:dyDescent="0.25">
      <c r="A126" s="15" t="str">
        <f t="shared" si="69"/>
        <v>/</v>
      </c>
      <c r="B126" s="134">
        <v>123</v>
      </c>
      <c r="C126" s="187"/>
      <c r="D126" s="187"/>
      <c r="E126" s="184"/>
      <c r="F126" s="184"/>
      <c r="G126" s="164" t="str">
        <f t="shared" si="62"/>
        <v xml:space="preserve"> </v>
      </c>
      <c r="H126" s="160"/>
      <c r="I126" s="165" t="str">
        <f>IF(H126="Y",IFERROR(VLOOKUP(CONCATENATE(C126,"/",D126),'Time Youth'!A$4:F$165,5,FALSE),IFERROR(VLOOKUP(CONCATENATE(C126,"/",D126),'Time Select'!A$4:F$165,5,FALSE),"Can't find in Youth/Select")),"")</f>
        <v/>
      </c>
      <c r="J126" s="165" t="str">
        <f>IF(H126="Y",IFERROR(VLOOKUP(CONCATENATE(C126,"/",D126),'Time Youth'!A$4:F$165,6,FALSE),IFERROR(VLOOKUP(CONCATENATE(C126,"/",D126),'Time Select'!A$4:F$165,6,FALSE),"Can't find in Youth/Select")),"")</f>
        <v/>
      </c>
      <c r="K126" s="164" t="str">
        <f t="shared" si="73"/>
        <v>n/a</v>
      </c>
      <c r="L126" s="171">
        <f t="shared" si="74"/>
        <v>0</v>
      </c>
      <c r="M126" s="171">
        <f t="shared" si="75"/>
        <v>0</v>
      </c>
      <c r="N126" s="171">
        <f t="shared" si="76"/>
        <v>0</v>
      </c>
      <c r="O126" s="164">
        <f t="shared" si="77"/>
        <v>0</v>
      </c>
      <c r="P126" s="172" t="str">
        <f t="shared" si="82"/>
        <v xml:space="preserve"> </v>
      </c>
      <c r="S126" s="15">
        <f t="shared" si="78"/>
        <v>0</v>
      </c>
      <c r="T126" s="15" t="str">
        <f t="shared" si="83"/>
        <v>n/a</v>
      </c>
      <c r="U126" s="170" t="b">
        <f t="shared" si="84"/>
        <v>0</v>
      </c>
      <c r="V126" s="15" t="str">
        <f t="shared" si="79"/>
        <v xml:space="preserve"> </v>
      </c>
      <c r="W126" s="15" t="str">
        <f t="shared" si="80"/>
        <v xml:space="preserve"> </v>
      </c>
      <c r="X126" s="170" t="str">
        <f t="shared" si="81"/>
        <v xml:space="preserve"> </v>
      </c>
      <c r="Y126" s="15" t="str">
        <f t="shared" si="85"/>
        <v>n/a</v>
      </c>
      <c r="Z126" s="170" t="b">
        <f t="shared" si="86"/>
        <v>0</v>
      </c>
      <c r="AA126" s="15" t="str">
        <f t="shared" si="87"/>
        <v xml:space="preserve"> </v>
      </c>
      <c r="AB126" s="15" t="str">
        <f t="shared" si="88"/>
        <v xml:space="preserve"> </v>
      </c>
      <c r="AC126" s="170" t="str">
        <f t="shared" si="89"/>
        <v xml:space="preserve"> </v>
      </c>
      <c r="AD126" s="15" t="str">
        <f t="shared" si="90"/>
        <v>n/a</v>
      </c>
      <c r="AE126" s="170" t="b">
        <f t="shared" si="91"/>
        <v>0</v>
      </c>
      <c r="AF126" s="15" t="str">
        <f t="shared" si="92"/>
        <v xml:space="preserve"> </v>
      </c>
      <c r="AG126" s="15" t="str">
        <f t="shared" si="93"/>
        <v xml:space="preserve"> </v>
      </c>
      <c r="AH126" s="170" t="str">
        <f t="shared" si="94"/>
        <v xml:space="preserve"> </v>
      </c>
      <c r="AI126" s="15" t="str">
        <f t="shared" si="95"/>
        <v>n/a</v>
      </c>
      <c r="AJ126" s="170" t="b">
        <f t="shared" si="96"/>
        <v>0</v>
      </c>
      <c r="AK126" s="15" t="str">
        <f t="shared" si="97"/>
        <v xml:space="preserve"> </v>
      </c>
      <c r="AL126" s="15" t="str">
        <f t="shared" si="98"/>
        <v xml:space="preserve"> </v>
      </c>
      <c r="AM126" s="170" t="str">
        <f t="shared" si="99"/>
        <v xml:space="preserve"> </v>
      </c>
    </row>
    <row r="127" spans="1:39" ht="18.75" customHeight="1" x14ac:dyDescent="0.25">
      <c r="A127" s="15" t="str">
        <f t="shared" si="69"/>
        <v>/</v>
      </c>
      <c r="B127" s="134">
        <v>124</v>
      </c>
      <c r="C127" s="187"/>
      <c r="D127" s="187"/>
      <c r="E127" s="184"/>
      <c r="F127" s="184"/>
      <c r="G127" s="164" t="str">
        <f t="shared" si="62"/>
        <v xml:space="preserve"> </v>
      </c>
      <c r="H127" s="160"/>
      <c r="I127" s="165" t="str">
        <f>IF(H127="Y",IFERROR(VLOOKUP(CONCATENATE(C127,"/",D127),'Time Youth'!A$4:F$165,5,FALSE),IFERROR(VLOOKUP(CONCATENATE(C127,"/",D127),'Time Select'!A$4:F$165,5,FALSE),"Can't find in Youth/Select")),"")</f>
        <v/>
      </c>
      <c r="J127" s="165" t="str">
        <f>IF(H127="Y",IFERROR(VLOOKUP(CONCATENATE(C127,"/",D127),'Time Youth'!A$4:F$165,6,FALSE),IFERROR(VLOOKUP(CONCATENATE(C127,"/",D127),'Time Select'!A$4:F$165,6,FALSE),"Can't find in Youth/Select")),"")</f>
        <v/>
      </c>
      <c r="K127" s="164" t="str">
        <f t="shared" si="73"/>
        <v>n/a</v>
      </c>
      <c r="L127" s="171">
        <f t="shared" si="74"/>
        <v>0</v>
      </c>
      <c r="M127" s="171">
        <f t="shared" si="75"/>
        <v>0</v>
      </c>
      <c r="N127" s="171">
        <f t="shared" si="76"/>
        <v>0</v>
      </c>
      <c r="O127" s="164">
        <f t="shared" si="77"/>
        <v>0</v>
      </c>
      <c r="P127" s="172" t="str">
        <f t="shared" si="82"/>
        <v xml:space="preserve"> </v>
      </c>
      <c r="S127" s="15">
        <f t="shared" si="78"/>
        <v>0</v>
      </c>
      <c r="T127" s="15" t="str">
        <f t="shared" si="83"/>
        <v>n/a</v>
      </c>
      <c r="U127" s="170" t="b">
        <f t="shared" si="84"/>
        <v>0</v>
      </c>
      <c r="V127" s="15" t="str">
        <f t="shared" si="79"/>
        <v xml:space="preserve"> </v>
      </c>
      <c r="W127" s="15" t="str">
        <f t="shared" si="80"/>
        <v xml:space="preserve"> </v>
      </c>
      <c r="X127" s="170" t="str">
        <f t="shared" si="81"/>
        <v xml:space="preserve"> </v>
      </c>
      <c r="Y127" s="15" t="str">
        <f t="shared" si="85"/>
        <v>n/a</v>
      </c>
      <c r="Z127" s="170" t="b">
        <f t="shared" si="86"/>
        <v>0</v>
      </c>
      <c r="AA127" s="15" t="str">
        <f t="shared" si="87"/>
        <v xml:space="preserve"> </v>
      </c>
      <c r="AB127" s="15" t="str">
        <f t="shared" si="88"/>
        <v xml:space="preserve"> </v>
      </c>
      <c r="AC127" s="170" t="str">
        <f t="shared" si="89"/>
        <v xml:space="preserve"> </v>
      </c>
      <c r="AD127" s="15" t="str">
        <f t="shared" si="90"/>
        <v>n/a</v>
      </c>
      <c r="AE127" s="170" t="b">
        <f t="shared" si="91"/>
        <v>0</v>
      </c>
      <c r="AF127" s="15" t="str">
        <f t="shared" si="92"/>
        <v xml:space="preserve"> </v>
      </c>
      <c r="AG127" s="15" t="str">
        <f t="shared" si="93"/>
        <v xml:space="preserve"> </v>
      </c>
      <c r="AH127" s="170" t="str">
        <f t="shared" si="94"/>
        <v xml:space="preserve"> </v>
      </c>
      <c r="AI127" s="15" t="str">
        <f t="shared" si="95"/>
        <v>n/a</v>
      </c>
      <c r="AJ127" s="170" t="b">
        <f t="shared" si="96"/>
        <v>0</v>
      </c>
      <c r="AK127" s="15" t="str">
        <f t="shared" si="97"/>
        <v xml:space="preserve"> </v>
      </c>
      <c r="AL127" s="15" t="str">
        <f t="shared" si="98"/>
        <v xml:space="preserve"> </v>
      </c>
      <c r="AM127" s="170" t="str">
        <f t="shared" si="99"/>
        <v xml:space="preserve"> </v>
      </c>
    </row>
    <row r="128" spans="1:39" ht="18.75" customHeight="1" x14ac:dyDescent="0.25">
      <c r="A128" s="15" t="str">
        <f t="shared" si="69"/>
        <v>/</v>
      </c>
      <c r="B128" s="134">
        <v>125</v>
      </c>
      <c r="C128" s="187"/>
      <c r="D128" s="187"/>
      <c r="E128" s="184"/>
      <c r="F128" s="184"/>
      <c r="G128" s="164" t="str">
        <f t="shared" si="62"/>
        <v xml:space="preserve"> </v>
      </c>
      <c r="H128" s="160"/>
      <c r="I128" s="165" t="str">
        <f>IF(H128="Y",IFERROR(VLOOKUP(CONCATENATE(C128,"/",D128),'Time Youth'!A$4:F$165,5,FALSE),IFERROR(VLOOKUP(CONCATENATE(C128,"/",D128),'Time Select'!A$4:F$165,5,FALSE),"Can't find in Youth/Select")),"")</f>
        <v/>
      </c>
      <c r="J128" s="165" t="str">
        <f>IF(H128="Y",IFERROR(VLOOKUP(CONCATENATE(C128,"/",D128),'Time Youth'!A$4:F$165,6,FALSE),IFERROR(VLOOKUP(CONCATENATE(C128,"/",D128),'Time Select'!A$4:F$165,6,FALSE),"Can't find in Youth/Select")),"")</f>
        <v/>
      </c>
      <c r="K128" s="164" t="str">
        <f t="shared" si="73"/>
        <v>n/a</v>
      </c>
      <c r="L128" s="171">
        <f t="shared" si="74"/>
        <v>0</v>
      </c>
      <c r="M128" s="171">
        <f t="shared" si="75"/>
        <v>0</v>
      </c>
      <c r="N128" s="171">
        <f t="shared" si="76"/>
        <v>0</v>
      </c>
      <c r="O128" s="164">
        <f t="shared" si="77"/>
        <v>0</v>
      </c>
      <c r="P128" s="172" t="str">
        <f t="shared" si="82"/>
        <v xml:space="preserve"> </v>
      </c>
      <c r="S128" s="15">
        <f t="shared" si="78"/>
        <v>0</v>
      </c>
      <c r="T128" s="15" t="str">
        <f t="shared" si="83"/>
        <v>n/a</v>
      </c>
      <c r="U128" s="170" t="b">
        <f t="shared" si="84"/>
        <v>0</v>
      </c>
      <c r="V128" s="15" t="str">
        <f t="shared" si="79"/>
        <v xml:space="preserve"> </v>
      </c>
      <c r="W128" s="15" t="str">
        <f t="shared" si="80"/>
        <v xml:space="preserve"> </v>
      </c>
      <c r="X128" s="170" t="str">
        <f t="shared" si="81"/>
        <v xml:space="preserve"> </v>
      </c>
      <c r="Y128" s="15" t="str">
        <f t="shared" si="85"/>
        <v>n/a</v>
      </c>
      <c r="Z128" s="170" t="b">
        <f t="shared" si="86"/>
        <v>0</v>
      </c>
      <c r="AA128" s="15" t="str">
        <f t="shared" si="87"/>
        <v xml:space="preserve"> </v>
      </c>
      <c r="AB128" s="15" t="str">
        <f t="shared" si="88"/>
        <v xml:space="preserve"> </v>
      </c>
      <c r="AC128" s="170" t="str">
        <f t="shared" si="89"/>
        <v xml:space="preserve"> </v>
      </c>
      <c r="AD128" s="15" t="str">
        <f t="shared" si="90"/>
        <v>n/a</v>
      </c>
      <c r="AE128" s="170" t="b">
        <f t="shared" si="91"/>
        <v>0</v>
      </c>
      <c r="AF128" s="15" t="str">
        <f t="shared" si="92"/>
        <v xml:space="preserve"> </v>
      </c>
      <c r="AG128" s="15" t="str">
        <f t="shared" si="93"/>
        <v xml:space="preserve"> </v>
      </c>
      <c r="AH128" s="170" t="str">
        <f t="shared" si="94"/>
        <v xml:space="preserve"> </v>
      </c>
      <c r="AI128" s="15" t="str">
        <f t="shared" si="95"/>
        <v>n/a</v>
      </c>
      <c r="AJ128" s="170" t="b">
        <f t="shared" si="96"/>
        <v>0</v>
      </c>
      <c r="AK128" s="15" t="str">
        <f t="shared" si="97"/>
        <v xml:space="preserve"> </v>
      </c>
      <c r="AL128" s="15" t="str">
        <f t="shared" si="98"/>
        <v xml:space="preserve"> </v>
      </c>
      <c r="AM128" s="170" t="str">
        <f t="shared" si="99"/>
        <v xml:space="preserve"> </v>
      </c>
    </row>
    <row r="129" spans="1:39" ht="18.75" customHeight="1" x14ac:dyDescent="0.25">
      <c r="A129" s="15" t="str">
        <f t="shared" si="69"/>
        <v>/</v>
      </c>
      <c r="B129" s="134">
        <v>126</v>
      </c>
      <c r="C129" s="187"/>
      <c r="D129" s="187"/>
      <c r="E129" s="184"/>
      <c r="F129" s="184"/>
      <c r="G129" s="164" t="str">
        <f t="shared" si="62"/>
        <v xml:space="preserve"> </v>
      </c>
      <c r="H129" s="160"/>
      <c r="I129" s="165" t="str">
        <f>IF(H129="Y",IFERROR(VLOOKUP(CONCATENATE(C129,"/",D129),'Time Youth'!A$4:F$165,5,FALSE),IFERROR(VLOOKUP(CONCATENATE(C129,"/",D129),'Time Select'!A$4:F$165,5,FALSE),"Can't find in Youth/Select")),"")</f>
        <v/>
      </c>
      <c r="J129" s="165" t="str">
        <f>IF(H129="Y",IFERROR(VLOOKUP(CONCATENATE(C129,"/",D129),'Time Youth'!A$4:F$165,6,FALSE),IFERROR(VLOOKUP(CONCATENATE(C129,"/",D129),'Time Select'!A$4:F$165,6,FALSE),"Can't find in Youth/Select")),"")</f>
        <v/>
      </c>
      <c r="K129" s="164" t="str">
        <f t="shared" si="73"/>
        <v>n/a</v>
      </c>
      <c r="L129" s="171">
        <f t="shared" si="74"/>
        <v>0</v>
      </c>
      <c r="M129" s="171">
        <f t="shared" si="75"/>
        <v>0</v>
      </c>
      <c r="N129" s="171">
        <f t="shared" si="76"/>
        <v>0</v>
      </c>
      <c r="O129" s="164">
        <f t="shared" si="77"/>
        <v>0</v>
      </c>
      <c r="P129" s="172" t="str">
        <f t="shared" si="82"/>
        <v xml:space="preserve"> </v>
      </c>
      <c r="S129" s="15">
        <f t="shared" si="78"/>
        <v>0</v>
      </c>
      <c r="T129" s="15" t="str">
        <f t="shared" si="83"/>
        <v>n/a</v>
      </c>
      <c r="U129" s="170" t="b">
        <f t="shared" si="84"/>
        <v>0</v>
      </c>
      <c r="V129" s="15" t="str">
        <f t="shared" si="79"/>
        <v xml:space="preserve"> </v>
      </c>
      <c r="W129" s="15" t="str">
        <f t="shared" si="80"/>
        <v xml:space="preserve"> </v>
      </c>
      <c r="X129" s="170" t="str">
        <f t="shared" si="81"/>
        <v xml:space="preserve"> </v>
      </c>
      <c r="Y129" s="15" t="str">
        <f t="shared" si="85"/>
        <v>n/a</v>
      </c>
      <c r="Z129" s="170" t="b">
        <f t="shared" si="86"/>
        <v>0</v>
      </c>
      <c r="AA129" s="15" t="str">
        <f t="shared" si="87"/>
        <v xml:space="preserve"> </v>
      </c>
      <c r="AB129" s="15" t="str">
        <f t="shared" si="88"/>
        <v xml:space="preserve"> </v>
      </c>
      <c r="AC129" s="170" t="str">
        <f t="shared" si="89"/>
        <v xml:space="preserve"> </v>
      </c>
      <c r="AD129" s="15" t="str">
        <f t="shared" si="90"/>
        <v>n/a</v>
      </c>
      <c r="AE129" s="170" t="b">
        <f t="shared" si="91"/>
        <v>0</v>
      </c>
      <c r="AF129" s="15" t="str">
        <f t="shared" si="92"/>
        <v xml:space="preserve"> </v>
      </c>
      <c r="AG129" s="15" t="str">
        <f t="shared" si="93"/>
        <v xml:space="preserve"> </v>
      </c>
      <c r="AH129" s="170" t="str">
        <f t="shared" si="94"/>
        <v xml:space="preserve"> </v>
      </c>
      <c r="AI129" s="15" t="str">
        <f t="shared" si="95"/>
        <v>n/a</v>
      </c>
      <c r="AJ129" s="170" t="b">
        <f t="shared" si="96"/>
        <v>0</v>
      </c>
      <c r="AK129" s="15" t="str">
        <f t="shared" si="97"/>
        <v xml:space="preserve"> </v>
      </c>
      <c r="AL129" s="15" t="str">
        <f t="shared" si="98"/>
        <v xml:space="preserve"> </v>
      </c>
      <c r="AM129" s="170" t="str">
        <f t="shared" si="99"/>
        <v xml:space="preserve"> </v>
      </c>
    </row>
    <row r="130" spans="1:39" ht="18.75" customHeight="1" x14ac:dyDescent="0.25">
      <c r="A130" s="15" t="str">
        <f t="shared" si="69"/>
        <v>/</v>
      </c>
      <c r="B130" s="134">
        <v>127</v>
      </c>
      <c r="C130" s="187"/>
      <c r="D130" s="187"/>
      <c r="E130" s="184"/>
      <c r="F130" s="184"/>
      <c r="G130" s="164" t="str">
        <f t="shared" si="62"/>
        <v xml:space="preserve"> </v>
      </c>
      <c r="H130" s="160"/>
      <c r="I130" s="165" t="str">
        <f>IF(H130="Y",IFERROR(VLOOKUP(CONCATENATE(C130,"/",D130),'Time Youth'!A$4:F$165,5,FALSE),IFERROR(VLOOKUP(CONCATENATE(C130,"/",D130),'Time Select'!A$4:F$165,5,FALSE),"Can't find in Youth/Select")),"")</f>
        <v/>
      </c>
      <c r="J130" s="165" t="str">
        <f>IF(H130="Y",IFERROR(VLOOKUP(CONCATENATE(C130,"/",D130),'Time Youth'!A$4:F$165,6,FALSE),IFERROR(VLOOKUP(CONCATENATE(C130,"/",D130),'Time Select'!A$4:F$165,6,FALSE),"Can't find in Youth/Select")),"")</f>
        <v/>
      </c>
      <c r="K130" s="164" t="str">
        <f t="shared" si="73"/>
        <v>n/a</v>
      </c>
      <c r="L130" s="171">
        <f t="shared" si="74"/>
        <v>0</v>
      </c>
      <c r="M130" s="171">
        <f t="shared" si="75"/>
        <v>0</v>
      </c>
      <c r="N130" s="171">
        <f t="shared" si="76"/>
        <v>0</v>
      </c>
      <c r="O130" s="164">
        <f t="shared" si="77"/>
        <v>0</v>
      </c>
      <c r="P130" s="172" t="str">
        <f t="shared" si="82"/>
        <v xml:space="preserve"> </v>
      </c>
      <c r="S130" s="15">
        <f t="shared" si="78"/>
        <v>0</v>
      </c>
      <c r="T130" s="15" t="str">
        <f t="shared" si="83"/>
        <v>n/a</v>
      </c>
      <c r="U130" s="170" t="b">
        <f t="shared" si="84"/>
        <v>0</v>
      </c>
      <c r="V130" s="15" t="str">
        <f t="shared" si="79"/>
        <v xml:space="preserve"> </v>
      </c>
      <c r="W130" s="15" t="str">
        <f t="shared" si="80"/>
        <v xml:space="preserve"> </v>
      </c>
      <c r="X130" s="170" t="str">
        <f t="shared" si="81"/>
        <v xml:space="preserve"> </v>
      </c>
      <c r="Y130" s="15" t="str">
        <f t="shared" si="85"/>
        <v>n/a</v>
      </c>
      <c r="Z130" s="170" t="b">
        <f t="shared" si="86"/>
        <v>0</v>
      </c>
      <c r="AA130" s="15" t="str">
        <f t="shared" si="87"/>
        <v xml:space="preserve"> </v>
      </c>
      <c r="AB130" s="15" t="str">
        <f t="shared" si="88"/>
        <v xml:space="preserve"> </v>
      </c>
      <c r="AC130" s="170" t="str">
        <f t="shared" si="89"/>
        <v xml:space="preserve"> </v>
      </c>
      <c r="AD130" s="15" t="str">
        <f t="shared" si="90"/>
        <v>n/a</v>
      </c>
      <c r="AE130" s="170" t="b">
        <f t="shared" si="91"/>
        <v>0</v>
      </c>
      <c r="AF130" s="15" t="str">
        <f t="shared" si="92"/>
        <v xml:space="preserve"> </v>
      </c>
      <c r="AG130" s="15" t="str">
        <f t="shared" si="93"/>
        <v xml:space="preserve"> </v>
      </c>
      <c r="AH130" s="170" t="str">
        <f t="shared" si="94"/>
        <v xml:space="preserve"> </v>
      </c>
      <c r="AI130" s="15" t="str">
        <f t="shared" si="95"/>
        <v>n/a</v>
      </c>
      <c r="AJ130" s="170" t="b">
        <f t="shared" si="96"/>
        <v>0</v>
      </c>
      <c r="AK130" s="15" t="str">
        <f t="shared" si="97"/>
        <v xml:space="preserve"> </v>
      </c>
      <c r="AL130" s="15" t="str">
        <f t="shared" si="98"/>
        <v xml:space="preserve"> </v>
      </c>
      <c r="AM130" s="170" t="str">
        <f t="shared" si="99"/>
        <v xml:space="preserve"> </v>
      </c>
    </row>
    <row r="131" spans="1:39" ht="18.75" customHeight="1" x14ac:dyDescent="0.25">
      <c r="A131" s="15" t="str">
        <f t="shared" si="69"/>
        <v>/</v>
      </c>
      <c r="B131" s="134">
        <v>128</v>
      </c>
      <c r="C131" s="187"/>
      <c r="D131" s="187"/>
      <c r="E131" s="184"/>
      <c r="F131" s="184"/>
      <c r="G131" s="164" t="str">
        <f t="shared" si="62"/>
        <v xml:space="preserve"> </v>
      </c>
      <c r="H131" s="160"/>
      <c r="I131" s="165" t="str">
        <f>IF(H131="Y",IFERROR(VLOOKUP(CONCATENATE(C131,"/",D131),'Time Youth'!A$4:F$165,5,FALSE),IFERROR(VLOOKUP(CONCATENATE(C131,"/",D131),'Time Select'!A$4:F$165,5,FALSE),"Can't find in Youth/Select")),"")</f>
        <v/>
      </c>
      <c r="J131" s="165" t="str">
        <f>IF(H131="Y",IFERROR(VLOOKUP(CONCATENATE(C131,"/",D131),'Time Youth'!A$4:F$165,6,FALSE),IFERROR(VLOOKUP(CONCATENATE(C131,"/",D131),'Time Select'!A$4:F$165,6,FALSE),"Can't find in Youth/Select")),"")</f>
        <v/>
      </c>
      <c r="K131" s="164" t="str">
        <f t="shared" si="73"/>
        <v>n/a</v>
      </c>
      <c r="L131" s="171">
        <f t="shared" si="74"/>
        <v>0</v>
      </c>
      <c r="M131" s="171">
        <f t="shared" si="75"/>
        <v>0</v>
      </c>
      <c r="N131" s="171">
        <f t="shared" si="76"/>
        <v>0</v>
      </c>
      <c r="O131" s="164">
        <f t="shared" si="77"/>
        <v>0</v>
      </c>
      <c r="P131" s="172" t="str">
        <f t="shared" si="82"/>
        <v xml:space="preserve"> </v>
      </c>
      <c r="S131" s="15">
        <f t="shared" si="78"/>
        <v>0</v>
      </c>
      <c r="T131" s="15" t="str">
        <f t="shared" si="83"/>
        <v>n/a</v>
      </c>
      <c r="U131" s="170" t="b">
        <f t="shared" si="84"/>
        <v>0</v>
      </c>
      <c r="V131" s="15" t="str">
        <f t="shared" si="79"/>
        <v xml:space="preserve"> </v>
      </c>
      <c r="W131" s="15" t="str">
        <f t="shared" si="80"/>
        <v xml:space="preserve"> </v>
      </c>
      <c r="X131" s="170" t="str">
        <f t="shared" si="81"/>
        <v xml:space="preserve"> </v>
      </c>
      <c r="Y131" s="15" t="str">
        <f t="shared" si="85"/>
        <v>n/a</v>
      </c>
      <c r="Z131" s="170" t="b">
        <f t="shared" si="86"/>
        <v>0</v>
      </c>
      <c r="AA131" s="15" t="str">
        <f t="shared" si="87"/>
        <v xml:space="preserve"> </v>
      </c>
      <c r="AB131" s="15" t="str">
        <f t="shared" si="88"/>
        <v xml:space="preserve"> </v>
      </c>
      <c r="AC131" s="170" t="str">
        <f t="shared" si="89"/>
        <v xml:space="preserve"> </v>
      </c>
      <c r="AD131" s="15" t="str">
        <f t="shared" si="90"/>
        <v>n/a</v>
      </c>
      <c r="AE131" s="170" t="b">
        <f t="shared" si="91"/>
        <v>0</v>
      </c>
      <c r="AF131" s="15" t="str">
        <f t="shared" si="92"/>
        <v xml:space="preserve"> </v>
      </c>
      <c r="AG131" s="15" t="str">
        <f t="shared" si="93"/>
        <v xml:space="preserve"> </v>
      </c>
      <c r="AH131" s="170" t="str">
        <f t="shared" si="94"/>
        <v xml:space="preserve"> </v>
      </c>
      <c r="AI131" s="15" t="str">
        <f t="shared" si="95"/>
        <v>n/a</v>
      </c>
      <c r="AJ131" s="170" t="b">
        <f t="shared" si="96"/>
        <v>0</v>
      </c>
      <c r="AK131" s="15" t="str">
        <f t="shared" si="97"/>
        <v xml:space="preserve"> </v>
      </c>
      <c r="AL131" s="15" t="str">
        <f t="shared" si="98"/>
        <v xml:space="preserve"> </v>
      </c>
      <c r="AM131" s="170" t="str">
        <f t="shared" si="99"/>
        <v xml:space="preserve"> </v>
      </c>
    </row>
    <row r="132" spans="1:39" ht="18.75" customHeight="1" x14ac:dyDescent="0.25">
      <c r="A132" s="15" t="str">
        <f t="shared" si="69"/>
        <v>/</v>
      </c>
      <c r="B132" s="134">
        <v>129</v>
      </c>
      <c r="C132" s="187"/>
      <c r="D132" s="187"/>
      <c r="E132" s="184"/>
      <c r="F132" s="184"/>
      <c r="G132" s="164" t="str">
        <f t="shared" ref="G132:G166" si="100">IF(H132="Y",MIN(I132,J132),IF(MIN(E132:F132)=0," ",IF(MIN(E132:F132)&gt;=99.99,"No Time",MIN(E132:F132))))</f>
        <v xml:space="preserve"> </v>
      </c>
      <c r="H132" s="160"/>
      <c r="I132" s="165" t="str">
        <f>IF(H132="Y",IFERROR(VLOOKUP(CONCATENATE(C132,"/",D132),'Time Youth'!A$4:F$165,5,FALSE),IFERROR(VLOOKUP(CONCATENATE(C132,"/",D132),'Time Select'!A$4:F$165,5,FALSE),"Can't find in Youth/Select")),"")</f>
        <v/>
      </c>
      <c r="J132" s="165" t="str">
        <f>IF(H132="Y",IFERROR(VLOOKUP(CONCATENATE(C132,"/",D132),'Time Youth'!A$4:F$165,6,FALSE),IFERROR(VLOOKUP(CONCATENATE(C132,"/",D132),'Time Select'!A$4:F$165,6,FALSE),"Can't find in Youth/Select")),"")</f>
        <v/>
      </c>
      <c r="K132" s="164" t="str">
        <f t="shared" ref="K132:K165" si="101">IF(G132="No Time","5D",IF($G132=" ","n/a",IF($G132&lt;$Q$5,"1D",IF($G132&lt;$Q$6,"2D",IF($G132&lt;$Q$7,"3D",IF($G132&gt;=$Q$7,IF(OpenDivisions="4D","4D","3D")))))))</f>
        <v>n/a</v>
      </c>
      <c r="L132" s="171">
        <f t="shared" ref="L132:L163" si="102">IF(K132="1D",G132,0)</f>
        <v>0</v>
      </c>
      <c r="M132" s="171">
        <f t="shared" ref="M132:M165" si="103">IF(K132="2D",G132,0)</f>
        <v>0</v>
      </c>
      <c r="N132" s="171">
        <f t="shared" ref="N132:N165" si="104">IF(K132="3D",G132,0)</f>
        <v>0</v>
      </c>
      <c r="O132" s="164">
        <f t="shared" ref="O132:O165" si="105">IF(K132="4D",G132,0)</f>
        <v>0</v>
      </c>
      <c r="P132" s="172" t="str">
        <f t="shared" si="82"/>
        <v xml:space="preserve"> </v>
      </c>
      <c r="S132" s="15">
        <f t="shared" ref="S132:S165" si="106">IF(G132=0,0,IF(G132=" ",0,RANK(G132,$G$4:$G$165)))</f>
        <v>0</v>
      </c>
      <c r="T132" s="15" t="str">
        <f t="shared" si="83"/>
        <v>n/a</v>
      </c>
      <c r="U132" s="170" t="b">
        <f t="shared" si="84"/>
        <v>0</v>
      </c>
      <c r="V132" s="15" t="str">
        <f t="shared" si="79"/>
        <v xml:space="preserve"> </v>
      </c>
      <c r="W132" s="15" t="str">
        <f t="shared" si="80"/>
        <v xml:space="preserve"> </v>
      </c>
      <c r="X132" s="170" t="str">
        <f t="shared" si="81"/>
        <v xml:space="preserve"> </v>
      </c>
      <c r="Y132" s="15" t="str">
        <f t="shared" si="85"/>
        <v>n/a</v>
      </c>
      <c r="Z132" s="170" t="b">
        <f t="shared" si="86"/>
        <v>0</v>
      </c>
      <c r="AA132" s="15" t="str">
        <f t="shared" si="87"/>
        <v xml:space="preserve"> </v>
      </c>
      <c r="AB132" s="15" t="str">
        <f t="shared" si="88"/>
        <v xml:space="preserve"> </v>
      </c>
      <c r="AC132" s="170" t="str">
        <f t="shared" si="89"/>
        <v xml:space="preserve"> </v>
      </c>
      <c r="AD132" s="15" t="str">
        <f t="shared" si="90"/>
        <v>n/a</v>
      </c>
      <c r="AE132" s="170" t="b">
        <f t="shared" si="91"/>
        <v>0</v>
      </c>
      <c r="AF132" s="15" t="str">
        <f t="shared" si="92"/>
        <v xml:space="preserve"> </v>
      </c>
      <c r="AG132" s="15" t="str">
        <f t="shared" si="93"/>
        <v xml:space="preserve"> </v>
      </c>
      <c r="AH132" s="170" t="str">
        <f t="shared" si="94"/>
        <v xml:space="preserve"> </v>
      </c>
      <c r="AI132" s="15" t="str">
        <f t="shared" si="95"/>
        <v>n/a</v>
      </c>
      <c r="AJ132" s="170" t="b">
        <f t="shared" si="96"/>
        <v>0</v>
      </c>
      <c r="AK132" s="15" t="str">
        <f t="shared" si="97"/>
        <v xml:space="preserve"> </v>
      </c>
      <c r="AL132" s="15" t="str">
        <f t="shared" si="98"/>
        <v xml:space="preserve"> </v>
      </c>
      <c r="AM132" s="170" t="str">
        <f t="shared" si="99"/>
        <v xml:space="preserve"> </v>
      </c>
    </row>
    <row r="133" spans="1:39" ht="18.75" customHeight="1" x14ac:dyDescent="0.25">
      <c r="A133" s="15" t="str">
        <f t="shared" ref="A133:A165" si="107">CONCATENATE(C133,"/",D133)</f>
        <v>/</v>
      </c>
      <c r="B133" s="134">
        <v>130</v>
      </c>
      <c r="C133" s="187"/>
      <c r="D133" s="187"/>
      <c r="E133" s="184"/>
      <c r="F133" s="184"/>
      <c r="G133" s="164" t="str">
        <f t="shared" si="100"/>
        <v xml:space="preserve"> </v>
      </c>
      <c r="H133" s="160"/>
      <c r="I133" s="165" t="str">
        <f>IF(H133="Y",IFERROR(VLOOKUP(CONCATENATE(C133,"/",D133),'Time Youth'!A$4:F$165,5,FALSE),IFERROR(VLOOKUP(CONCATENATE(C133,"/",D133),'Time Select'!A$4:F$165,5,FALSE),"Can't find in Youth/Select")),"")</f>
        <v/>
      </c>
      <c r="J133" s="165" t="str">
        <f>IF(H133="Y",IFERROR(VLOOKUP(CONCATENATE(C133,"/",D133),'Time Youth'!A$4:F$165,6,FALSE),IFERROR(VLOOKUP(CONCATENATE(C133,"/",D133),'Time Select'!A$4:F$165,6,FALSE),"Can't find in Youth/Select")),"")</f>
        <v/>
      </c>
      <c r="K133" s="164" t="str">
        <f t="shared" si="101"/>
        <v>n/a</v>
      </c>
      <c r="L133" s="171">
        <f t="shared" si="102"/>
        <v>0</v>
      </c>
      <c r="M133" s="171">
        <f t="shared" si="103"/>
        <v>0</v>
      </c>
      <c r="N133" s="171">
        <f t="shared" si="104"/>
        <v>0</v>
      </c>
      <c r="O133" s="164">
        <f t="shared" si="105"/>
        <v>0</v>
      </c>
      <c r="P133" s="172" t="str">
        <f t="shared" si="82"/>
        <v xml:space="preserve"> </v>
      </c>
      <c r="S133" s="15">
        <f t="shared" si="106"/>
        <v>0</v>
      </c>
      <c r="T133" s="15" t="str">
        <f t="shared" si="83"/>
        <v>n/a</v>
      </c>
      <c r="U133" s="170" t="b">
        <f t="shared" si="84"/>
        <v>0</v>
      </c>
      <c r="V133" s="15" t="str">
        <f t="shared" ref="V133:V165" si="108">IF(T133="n/a"," ",C133)</f>
        <v xml:space="preserve"> </v>
      </c>
      <c r="W133" s="15" t="str">
        <f t="shared" ref="W133:W165" si="109">IF(T133="n/a"," ",D133)</f>
        <v xml:space="preserve"> </v>
      </c>
      <c r="X133" s="170" t="str">
        <f t="shared" ref="X133:X165" si="110">IF(T133="n/a"," ",G133)</f>
        <v xml:space="preserve"> </v>
      </c>
      <c r="Y133" s="15" t="str">
        <f t="shared" si="85"/>
        <v>n/a</v>
      </c>
      <c r="Z133" s="170" t="b">
        <f t="shared" si="86"/>
        <v>0</v>
      </c>
      <c r="AA133" s="15" t="str">
        <f t="shared" si="87"/>
        <v xml:space="preserve"> </v>
      </c>
      <c r="AB133" s="15" t="str">
        <f t="shared" si="88"/>
        <v xml:space="preserve"> </v>
      </c>
      <c r="AC133" s="170" t="str">
        <f t="shared" si="89"/>
        <v xml:space="preserve"> </v>
      </c>
      <c r="AD133" s="15" t="str">
        <f t="shared" si="90"/>
        <v>n/a</v>
      </c>
      <c r="AE133" s="170" t="b">
        <f t="shared" si="91"/>
        <v>0</v>
      </c>
      <c r="AF133" s="15" t="str">
        <f t="shared" si="92"/>
        <v xml:space="preserve"> </v>
      </c>
      <c r="AG133" s="15" t="str">
        <f t="shared" si="93"/>
        <v xml:space="preserve"> </v>
      </c>
      <c r="AH133" s="170" t="str">
        <f t="shared" si="94"/>
        <v xml:space="preserve"> </v>
      </c>
      <c r="AI133" s="15" t="str">
        <f t="shared" si="95"/>
        <v>n/a</v>
      </c>
      <c r="AJ133" s="170" t="b">
        <f t="shared" si="96"/>
        <v>0</v>
      </c>
      <c r="AK133" s="15" t="str">
        <f t="shared" si="97"/>
        <v xml:space="preserve"> </v>
      </c>
      <c r="AL133" s="15" t="str">
        <f t="shared" si="98"/>
        <v xml:space="preserve"> </v>
      </c>
      <c r="AM133" s="170" t="str">
        <f t="shared" si="99"/>
        <v xml:space="preserve"> </v>
      </c>
    </row>
    <row r="134" spans="1:39" ht="18.75" customHeight="1" x14ac:dyDescent="0.25">
      <c r="A134" s="15" t="str">
        <f t="shared" si="107"/>
        <v>/</v>
      </c>
      <c r="B134" s="134">
        <v>131</v>
      </c>
      <c r="C134" s="187"/>
      <c r="D134" s="187"/>
      <c r="E134" s="184"/>
      <c r="F134" s="184"/>
      <c r="G134" s="164" t="str">
        <f t="shared" si="100"/>
        <v xml:space="preserve"> </v>
      </c>
      <c r="H134" s="160"/>
      <c r="I134" s="165" t="str">
        <f>IF(H134="Y",IFERROR(VLOOKUP(CONCATENATE(C134,"/",D134),'Time Youth'!A$4:F$165,5,FALSE),IFERROR(VLOOKUP(CONCATENATE(C134,"/",D134),'Time Select'!A$4:F$165,5,FALSE),"Can't find in Youth/Select")),"")</f>
        <v/>
      </c>
      <c r="J134" s="165" t="str">
        <f>IF(H134="Y",IFERROR(VLOOKUP(CONCATENATE(C134,"/",D134),'Time Youth'!A$4:F$165,6,FALSE),IFERROR(VLOOKUP(CONCATENATE(C134,"/",D134),'Time Select'!A$4:F$165,6,FALSE),"Can't find in Youth/Select")),"")</f>
        <v/>
      </c>
      <c r="K134" s="164" t="str">
        <f t="shared" si="101"/>
        <v>n/a</v>
      </c>
      <c r="L134" s="171">
        <f t="shared" si="102"/>
        <v>0</v>
      </c>
      <c r="M134" s="171">
        <f t="shared" si="103"/>
        <v>0</v>
      </c>
      <c r="N134" s="171">
        <f t="shared" si="104"/>
        <v>0</v>
      </c>
      <c r="O134" s="164">
        <f t="shared" si="105"/>
        <v>0</v>
      </c>
      <c r="P134" s="172" t="str">
        <f t="shared" si="82"/>
        <v xml:space="preserve"> </v>
      </c>
      <c r="S134" s="15">
        <f t="shared" si="106"/>
        <v>0</v>
      </c>
      <c r="T134" s="15" t="str">
        <f t="shared" si="83"/>
        <v>n/a</v>
      </c>
      <c r="U134" s="170" t="b">
        <f t="shared" si="84"/>
        <v>0</v>
      </c>
      <c r="V134" s="15" t="str">
        <f t="shared" si="108"/>
        <v xml:space="preserve"> </v>
      </c>
      <c r="W134" s="15" t="str">
        <f t="shared" si="109"/>
        <v xml:space="preserve"> </v>
      </c>
      <c r="X134" s="170" t="str">
        <f t="shared" si="110"/>
        <v xml:space="preserve"> </v>
      </c>
      <c r="Y134" s="15" t="str">
        <f t="shared" si="85"/>
        <v>n/a</v>
      </c>
      <c r="Z134" s="170" t="b">
        <f t="shared" si="86"/>
        <v>0</v>
      </c>
      <c r="AA134" s="15" t="str">
        <f t="shared" si="87"/>
        <v xml:space="preserve"> </v>
      </c>
      <c r="AB134" s="15" t="str">
        <f t="shared" si="88"/>
        <v xml:space="preserve"> </v>
      </c>
      <c r="AC134" s="170" t="str">
        <f t="shared" si="89"/>
        <v xml:space="preserve"> </v>
      </c>
      <c r="AD134" s="15" t="str">
        <f t="shared" si="90"/>
        <v>n/a</v>
      </c>
      <c r="AE134" s="170" t="b">
        <f t="shared" si="91"/>
        <v>0</v>
      </c>
      <c r="AF134" s="15" t="str">
        <f t="shared" si="92"/>
        <v xml:space="preserve"> </v>
      </c>
      <c r="AG134" s="15" t="str">
        <f t="shared" si="93"/>
        <v xml:space="preserve"> </v>
      </c>
      <c r="AH134" s="170" t="str">
        <f t="shared" si="94"/>
        <v xml:space="preserve"> </v>
      </c>
      <c r="AI134" s="15" t="str">
        <f t="shared" si="95"/>
        <v>n/a</v>
      </c>
      <c r="AJ134" s="170" t="b">
        <f t="shared" si="96"/>
        <v>0</v>
      </c>
      <c r="AK134" s="15" t="str">
        <f t="shared" si="97"/>
        <v xml:space="preserve"> </v>
      </c>
      <c r="AL134" s="15" t="str">
        <f t="shared" si="98"/>
        <v xml:space="preserve"> </v>
      </c>
      <c r="AM134" s="170" t="str">
        <f t="shared" si="99"/>
        <v xml:space="preserve"> </v>
      </c>
    </row>
    <row r="135" spans="1:39" ht="18.75" customHeight="1" x14ac:dyDescent="0.25">
      <c r="A135" s="15" t="str">
        <f t="shared" si="107"/>
        <v>/</v>
      </c>
      <c r="B135" s="134">
        <v>132</v>
      </c>
      <c r="C135" s="187"/>
      <c r="D135" s="187"/>
      <c r="E135" s="184"/>
      <c r="F135" s="184"/>
      <c r="G135" s="164" t="str">
        <f t="shared" si="100"/>
        <v xml:space="preserve"> </v>
      </c>
      <c r="H135" s="160"/>
      <c r="I135" s="165" t="str">
        <f>IF(H135="Y",IFERROR(VLOOKUP(CONCATENATE(C135,"/",D135),'Time Youth'!A$4:F$165,5,FALSE),IFERROR(VLOOKUP(CONCATENATE(C135,"/",D135),'Time Select'!A$4:F$165,5,FALSE),"Can't find in Youth/Select")),"")</f>
        <v/>
      </c>
      <c r="J135" s="165" t="str">
        <f>IF(H135="Y",IFERROR(VLOOKUP(CONCATENATE(C135,"/",D135),'Time Youth'!A$4:F$165,6,FALSE),IFERROR(VLOOKUP(CONCATENATE(C135,"/",D135),'Time Select'!A$4:F$165,6,FALSE),"Can't find in Youth/Select")),"")</f>
        <v/>
      </c>
      <c r="K135" s="164" t="str">
        <f t="shared" si="101"/>
        <v>n/a</v>
      </c>
      <c r="L135" s="171">
        <f t="shared" si="102"/>
        <v>0</v>
      </c>
      <c r="M135" s="171">
        <f t="shared" si="103"/>
        <v>0</v>
      </c>
      <c r="N135" s="171">
        <f t="shared" si="104"/>
        <v>0</v>
      </c>
      <c r="O135" s="164">
        <f t="shared" si="105"/>
        <v>0</v>
      </c>
      <c r="P135" s="172" t="str">
        <f t="shared" si="82"/>
        <v xml:space="preserve"> </v>
      </c>
      <c r="S135" s="15">
        <f t="shared" si="106"/>
        <v>0</v>
      </c>
      <c r="T135" s="15" t="str">
        <f t="shared" si="83"/>
        <v>n/a</v>
      </c>
      <c r="U135" s="170" t="b">
        <f t="shared" si="84"/>
        <v>0</v>
      </c>
      <c r="V135" s="15" t="str">
        <f t="shared" si="108"/>
        <v xml:space="preserve"> </v>
      </c>
      <c r="W135" s="15" t="str">
        <f t="shared" si="109"/>
        <v xml:space="preserve"> </v>
      </c>
      <c r="X135" s="170" t="str">
        <f t="shared" si="110"/>
        <v xml:space="preserve"> </v>
      </c>
      <c r="Y135" s="15" t="str">
        <f t="shared" si="85"/>
        <v>n/a</v>
      </c>
      <c r="Z135" s="170" t="b">
        <f t="shared" si="86"/>
        <v>0</v>
      </c>
      <c r="AA135" s="15" t="str">
        <f t="shared" si="87"/>
        <v xml:space="preserve"> </v>
      </c>
      <c r="AB135" s="15" t="str">
        <f t="shared" si="88"/>
        <v xml:space="preserve"> </v>
      </c>
      <c r="AC135" s="170" t="str">
        <f t="shared" si="89"/>
        <v xml:space="preserve"> </v>
      </c>
      <c r="AD135" s="15" t="str">
        <f t="shared" si="90"/>
        <v>n/a</v>
      </c>
      <c r="AE135" s="170" t="b">
        <f t="shared" si="91"/>
        <v>0</v>
      </c>
      <c r="AF135" s="15" t="str">
        <f t="shared" si="92"/>
        <v xml:space="preserve"> </v>
      </c>
      <c r="AG135" s="15" t="str">
        <f t="shared" si="93"/>
        <v xml:space="preserve"> </v>
      </c>
      <c r="AH135" s="170" t="str">
        <f t="shared" si="94"/>
        <v xml:space="preserve"> </v>
      </c>
      <c r="AI135" s="15" t="str">
        <f t="shared" si="95"/>
        <v>n/a</v>
      </c>
      <c r="AJ135" s="170" t="b">
        <f t="shared" si="96"/>
        <v>0</v>
      </c>
      <c r="AK135" s="15" t="str">
        <f t="shared" si="97"/>
        <v xml:space="preserve"> </v>
      </c>
      <c r="AL135" s="15" t="str">
        <f t="shared" si="98"/>
        <v xml:space="preserve"> </v>
      </c>
      <c r="AM135" s="170" t="str">
        <f t="shared" si="99"/>
        <v xml:space="preserve"> </v>
      </c>
    </row>
    <row r="136" spans="1:39" ht="18.75" customHeight="1" x14ac:dyDescent="0.25">
      <c r="A136" s="15" t="str">
        <f t="shared" si="107"/>
        <v>/</v>
      </c>
      <c r="B136" s="134">
        <v>133</v>
      </c>
      <c r="C136" s="187"/>
      <c r="D136" s="187"/>
      <c r="E136" s="184"/>
      <c r="F136" s="184"/>
      <c r="G136" s="164" t="str">
        <f t="shared" si="100"/>
        <v xml:space="preserve"> </v>
      </c>
      <c r="H136" s="160"/>
      <c r="I136" s="165" t="str">
        <f>IF(H136="Y",IFERROR(VLOOKUP(CONCATENATE(C136,"/",D136),'Time Youth'!A$4:F$165,5,FALSE),IFERROR(VLOOKUP(CONCATENATE(C136,"/",D136),'Time Select'!A$4:F$165,5,FALSE),"Can't find in Youth/Select")),"")</f>
        <v/>
      </c>
      <c r="J136" s="165" t="str">
        <f>IF(H136="Y",IFERROR(VLOOKUP(CONCATENATE(C136,"/",D136),'Time Youth'!A$4:F$165,6,FALSE),IFERROR(VLOOKUP(CONCATENATE(C136,"/",D136),'Time Select'!A$4:F$165,6,FALSE),"Can't find in Youth/Select")),"")</f>
        <v/>
      </c>
      <c r="K136" s="164" t="str">
        <f t="shared" si="101"/>
        <v>n/a</v>
      </c>
      <c r="L136" s="171">
        <f t="shared" si="102"/>
        <v>0</v>
      </c>
      <c r="M136" s="171">
        <f t="shared" si="103"/>
        <v>0</v>
      </c>
      <c r="N136" s="171">
        <f t="shared" si="104"/>
        <v>0</v>
      </c>
      <c r="O136" s="164">
        <f t="shared" si="105"/>
        <v>0</v>
      </c>
      <c r="P136" s="172" t="str">
        <f t="shared" si="82"/>
        <v xml:space="preserve"> </v>
      </c>
      <c r="S136" s="15">
        <f t="shared" si="106"/>
        <v>0</v>
      </c>
      <c r="T136" s="15" t="str">
        <f t="shared" si="83"/>
        <v>n/a</v>
      </c>
      <c r="U136" s="170" t="b">
        <f t="shared" si="84"/>
        <v>0</v>
      </c>
      <c r="V136" s="15" t="str">
        <f t="shared" si="108"/>
        <v xml:space="preserve"> </v>
      </c>
      <c r="W136" s="15" t="str">
        <f t="shared" si="109"/>
        <v xml:space="preserve"> </v>
      </c>
      <c r="X136" s="170" t="str">
        <f t="shared" si="110"/>
        <v xml:space="preserve"> </v>
      </c>
      <c r="Y136" s="15" t="str">
        <f t="shared" si="85"/>
        <v>n/a</v>
      </c>
      <c r="Z136" s="170" t="b">
        <f t="shared" si="86"/>
        <v>0</v>
      </c>
      <c r="AA136" s="15" t="str">
        <f t="shared" si="87"/>
        <v xml:space="preserve"> </v>
      </c>
      <c r="AB136" s="15" t="str">
        <f t="shared" si="88"/>
        <v xml:space="preserve"> </v>
      </c>
      <c r="AC136" s="170" t="str">
        <f t="shared" si="89"/>
        <v xml:space="preserve"> </v>
      </c>
      <c r="AD136" s="15" t="str">
        <f t="shared" si="90"/>
        <v>n/a</v>
      </c>
      <c r="AE136" s="170" t="b">
        <f t="shared" si="91"/>
        <v>0</v>
      </c>
      <c r="AF136" s="15" t="str">
        <f t="shared" si="92"/>
        <v xml:space="preserve"> </v>
      </c>
      <c r="AG136" s="15" t="str">
        <f t="shared" si="93"/>
        <v xml:space="preserve"> </v>
      </c>
      <c r="AH136" s="170" t="str">
        <f t="shared" si="94"/>
        <v xml:space="preserve"> </v>
      </c>
      <c r="AI136" s="15" t="str">
        <f t="shared" si="95"/>
        <v>n/a</v>
      </c>
      <c r="AJ136" s="170" t="b">
        <f t="shared" si="96"/>
        <v>0</v>
      </c>
      <c r="AK136" s="15" t="str">
        <f t="shared" si="97"/>
        <v xml:space="preserve"> </v>
      </c>
      <c r="AL136" s="15" t="str">
        <f t="shared" si="98"/>
        <v xml:space="preserve"> </v>
      </c>
      <c r="AM136" s="170" t="str">
        <f t="shared" si="99"/>
        <v xml:space="preserve"> </v>
      </c>
    </row>
    <row r="137" spans="1:39" ht="18.75" customHeight="1" x14ac:dyDescent="0.25">
      <c r="A137" s="15" t="str">
        <f t="shared" si="107"/>
        <v>/</v>
      </c>
      <c r="B137" s="134">
        <v>134</v>
      </c>
      <c r="C137" s="187"/>
      <c r="D137" s="187"/>
      <c r="E137" s="184"/>
      <c r="F137" s="184"/>
      <c r="G137" s="164" t="str">
        <f t="shared" si="100"/>
        <v xml:space="preserve"> </v>
      </c>
      <c r="H137" s="160"/>
      <c r="I137" s="165" t="str">
        <f>IF(H137="Y",IFERROR(VLOOKUP(CONCATENATE(C137,"/",D137),'Time Youth'!A$4:F$165,5,FALSE),IFERROR(VLOOKUP(CONCATENATE(C137,"/",D137),'Time Select'!A$4:F$165,5,FALSE),"Can't find in Youth/Select")),"")</f>
        <v/>
      </c>
      <c r="J137" s="165" t="str">
        <f>IF(H137="Y",IFERROR(VLOOKUP(CONCATENATE(C137,"/",D137),'Time Youth'!A$4:F$165,6,FALSE),IFERROR(VLOOKUP(CONCATENATE(C137,"/",D137),'Time Select'!A$4:F$165,6,FALSE),"Can't find in Youth/Select")),"")</f>
        <v/>
      </c>
      <c r="K137" s="164" t="str">
        <f t="shared" si="101"/>
        <v>n/a</v>
      </c>
      <c r="L137" s="171">
        <f t="shared" si="102"/>
        <v>0</v>
      </c>
      <c r="M137" s="171">
        <f t="shared" si="103"/>
        <v>0</v>
      </c>
      <c r="N137" s="171">
        <f t="shared" si="104"/>
        <v>0</v>
      </c>
      <c r="O137" s="164">
        <f t="shared" si="105"/>
        <v>0</v>
      </c>
      <c r="P137" s="172" t="str">
        <f t="shared" si="82"/>
        <v xml:space="preserve"> </v>
      </c>
      <c r="S137" s="15">
        <f t="shared" si="106"/>
        <v>0</v>
      </c>
      <c r="T137" s="15" t="str">
        <f t="shared" si="83"/>
        <v>n/a</v>
      </c>
      <c r="U137" s="170" t="b">
        <f t="shared" si="84"/>
        <v>0</v>
      </c>
      <c r="V137" s="15" t="str">
        <f t="shared" si="108"/>
        <v xml:space="preserve"> </v>
      </c>
      <c r="W137" s="15" t="str">
        <f t="shared" si="109"/>
        <v xml:space="preserve"> </v>
      </c>
      <c r="X137" s="170" t="str">
        <f t="shared" si="110"/>
        <v xml:space="preserve"> </v>
      </c>
      <c r="Y137" s="15" t="str">
        <f t="shared" si="85"/>
        <v>n/a</v>
      </c>
      <c r="Z137" s="170" t="b">
        <f t="shared" si="86"/>
        <v>0</v>
      </c>
      <c r="AA137" s="15" t="str">
        <f t="shared" si="87"/>
        <v xml:space="preserve"> </v>
      </c>
      <c r="AB137" s="15" t="str">
        <f t="shared" si="88"/>
        <v xml:space="preserve"> </v>
      </c>
      <c r="AC137" s="170" t="str">
        <f t="shared" si="89"/>
        <v xml:space="preserve"> </v>
      </c>
      <c r="AD137" s="15" t="str">
        <f t="shared" si="90"/>
        <v>n/a</v>
      </c>
      <c r="AE137" s="170" t="b">
        <f t="shared" si="91"/>
        <v>0</v>
      </c>
      <c r="AF137" s="15" t="str">
        <f t="shared" si="92"/>
        <v xml:space="preserve"> </v>
      </c>
      <c r="AG137" s="15" t="str">
        <f t="shared" si="93"/>
        <v xml:space="preserve"> </v>
      </c>
      <c r="AH137" s="170" t="str">
        <f t="shared" si="94"/>
        <v xml:space="preserve"> </v>
      </c>
      <c r="AI137" s="15" t="str">
        <f t="shared" si="95"/>
        <v>n/a</v>
      </c>
      <c r="AJ137" s="170" t="b">
        <f t="shared" si="96"/>
        <v>0</v>
      </c>
      <c r="AK137" s="15" t="str">
        <f t="shared" si="97"/>
        <v xml:space="preserve"> </v>
      </c>
      <c r="AL137" s="15" t="str">
        <f t="shared" si="98"/>
        <v xml:space="preserve"> </v>
      </c>
      <c r="AM137" s="170" t="str">
        <f t="shared" si="99"/>
        <v xml:space="preserve"> </v>
      </c>
    </row>
    <row r="138" spans="1:39" ht="18.75" customHeight="1" x14ac:dyDescent="0.25">
      <c r="A138" s="15" t="str">
        <f t="shared" si="107"/>
        <v>/</v>
      </c>
      <c r="B138" s="134">
        <v>135</v>
      </c>
      <c r="C138" s="187"/>
      <c r="D138" s="187"/>
      <c r="E138" s="184"/>
      <c r="F138" s="184"/>
      <c r="G138" s="164" t="str">
        <f t="shared" si="100"/>
        <v xml:space="preserve"> </v>
      </c>
      <c r="H138" s="160"/>
      <c r="I138" s="165" t="str">
        <f>IF(H138="Y",IFERROR(VLOOKUP(CONCATENATE(C138,"/",D138),'Time Youth'!A$4:F$165,5,FALSE),IFERROR(VLOOKUP(CONCATENATE(C138,"/",D138),'Time Select'!A$4:F$165,5,FALSE),"Can't find in Youth/Select")),"")</f>
        <v/>
      </c>
      <c r="J138" s="165" t="str">
        <f>IF(H138="Y",IFERROR(VLOOKUP(CONCATENATE(C138,"/",D138),'Time Youth'!A$4:F$165,6,FALSE),IFERROR(VLOOKUP(CONCATENATE(C138,"/",D138),'Time Select'!A$4:F$165,6,FALSE),"Can't find in Youth/Select")),"")</f>
        <v/>
      </c>
      <c r="K138" s="164" t="str">
        <f t="shared" si="101"/>
        <v>n/a</v>
      </c>
      <c r="L138" s="171">
        <f t="shared" si="102"/>
        <v>0</v>
      </c>
      <c r="M138" s="171">
        <f t="shared" si="103"/>
        <v>0</v>
      </c>
      <c r="N138" s="171">
        <f t="shared" si="104"/>
        <v>0</v>
      </c>
      <c r="O138" s="164">
        <f t="shared" si="105"/>
        <v>0</v>
      </c>
      <c r="P138" s="172" t="str">
        <f t="shared" si="82"/>
        <v xml:space="preserve"> </v>
      </c>
      <c r="S138" s="15">
        <f t="shared" si="106"/>
        <v>0</v>
      </c>
      <c r="T138" s="15" t="str">
        <f t="shared" si="83"/>
        <v>n/a</v>
      </c>
      <c r="U138" s="170" t="b">
        <f t="shared" si="84"/>
        <v>0</v>
      </c>
      <c r="V138" s="15" t="str">
        <f t="shared" si="108"/>
        <v xml:space="preserve"> </v>
      </c>
      <c r="W138" s="15" t="str">
        <f t="shared" si="109"/>
        <v xml:space="preserve"> </v>
      </c>
      <c r="X138" s="170" t="str">
        <f t="shared" si="110"/>
        <v xml:space="preserve"> </v>
      </c>
      <c r="Y138" s="15" t="str">
        <f t="shared" si="85"/>
        <v>n/a</v>
      </c>
      <c r="Z138" s="170" t="b">
        <f t="shared" si="86"/>
        <v>0</v>
      </c>
      <c r="AA138" s="15" t="str">
        <f t="shared" si="87"/>
        <v xml:space="preserve"> </v>
      </c>
      <c r="AB138" s="15" t="str">
        <f t="shared" si="88"/>
        <v xml:space="preserve"> </v>
      </c>
      <c r="AC138" s="170" t="str">
        <f t="shared" si="89"/>
        <v xml:space="preserve"> </v>
      </c>
      <c r="AD138" s="15" t="str">
        <f t="shared" si="90"/>
        <v>n/a</v>
      </c>
      <c r="AE138" s="170" t="b">
        <f t="shared" si="91"/>
        <v>0</v>
      </c>
      <c r="AF138" s="15" t="str">
        <f t="shared" si="92"/>
        <v xml:space="preserve"> </v>
      </c>
      <c r="AG138" s="15" t="str">
        <f t="shared" si="93"/>
        <v xml:space="preserve"> </v>
      </c>
      <c r="AH138" s="170" t="str">
        <f t="shared" si="94"/>
        <v xml:space="preserve"> </v>
      </c>
      <c r="AI138" s="15" t="str">
        <f t="shared" si="95"/>
        <v>n/a</v>
      </c>
      <c r="AJ138" s="170" t="b">
        <f t="shared" si="96"/>
        <v>0</v>
      </c>
      <c r="AK138" s="15" t="str">
        <f t="shared" si="97"/>
        <v xml:space="preserve"> </v>
      </c>
      <c r="AL138" s="15" t="str">
        <f t="shared" si="98"/>
        <v xml:space="preserve"> </v>
      </c>
      <c r="AM138" s="170" t="str">
        <f t="shared" si="99"/>
        <v xml:space="preserve"> </v>
      </c>
    </row>
    <row r="139" spans="1:39" ht="18.75" customHeight="1" x14ac:dyDescent="0.25">
      <c r="A139" s="15" t="str">
        <f t="shared" si="107"/>
        <v>/</v>
      </c>
      <c r="B139" s="134">
        <v>136</v>
      </c>
      <c r="C139" s="187"/>
      <c r="D139" s="187"/>
      <c r="E139" s="184"/>
      <c r="F139" s="184"/>
      <c r="G139" s="164" t="str">
        <f t="shared" si="100"/>
        <v xml:space="preserve"> </v>
      </c>
      <c r="H139" s="160"/>
      <c r="I139" s="165" t="str">
        <f>IF(H139="Y",IFERROR(VLOOKUP(CONCATENATE(C139,"/",D139),'Time Youth'!A$4:F$165,5,FALSE),IFERROR(VLOOKUP(CONCATENATE(C139,"/",D139),'Time Select'!A$4:F$165,5,FALSE),"Can't find in Youth/Select")),"")</f>
        <v/>
      </c>
      <c r="J139" s="165" t="str">
        <f>IF(H139="Y",IFERROR(VLOOKUP(CONCATENATE(C139,"/",D139),'Time Youth'!A$4:F$165,6,FALSE),IFERROR(VLOOKUP(CONCATENATE(C139,"/",D139),'Time Select'!A$4:F$165,6,FALSE),"Can't find in Youth/Select")),"")</f>
        <v/>
      </c>
      <c r="K139" s="164" t="str">
        <f t="shared" si="101"/>
        <v>n/a</v>
      </c>
      <c r="L139" s="171">
        <f t="shared" si="102"/>
        <v>0</v>
      </c>
      <c r="M139" s="171">
        <f t="shared" si="103"/>
        <v>0</v>
      </c>
      <c r="N139" s="171">
        <f t="shared" si="104"/>
        <v>0</v>
      </c>
      <c r="O139" s="164">
        <f t="shared" si="105"/>
        <v>0</v>
      </c>
      <c r="P139" s="172" t="str">
        <f t="shared" si="82"/>
        <v xml:space="preserve"> </v>
      </c>
      <c r="S139" s="15">
        <f t="shared" si="106"/>
        <v>0</v>
      </c>
      <c r="T139" s="15" t="str">
        <f t="shared" si="83"/>
        <v>n/a</v>
      </c>
      <c r="U139" s="170" t="b">
        <f t="shared" si="84"/>
        <v>0</v>
      </c>
      <c r="V139" s="15" t="str">
        <f t="shared" si="108"/>
        <v xml:space="preserve"> </v>
      </c>
      <c r="W139" s="15" t="str">
        <f t="shared" si="109"/>
        <v xml:space="preserve"> </v>
      </c>
      <c r="X139" s="170" t="str">
        <f t="shared" si="110"/>
        <v xml:space="preserve"> </v>
      </c>
      <c r="Y139" s="15" t="str">
        <f t="shared" si="85"/>
        <v>n/a</v>
      </c>
      <c r="Z139" s="170" t="b">
        <f t="shared" si="86"/>
        <v>0</v>
      </c>
      <c r="AA139" s="15" t="str">
        <f t="shared" si="87"/>
        <v xml:space="preserve"> </v>
      </c>
      <c r="AB139" s="15" t="str">
        <f t="shared" si="88"/>
        <v xml:space="preserve"> </v>
      </c>
      <c r="AC139" s="170" t="str">
        <f t="shared" si="89"/>
        <v xml:space="preserve"> </v>
      </c>
      <c r="AD139" s="15" t="str">
        <f t="shared" si="90"/>
        <v>n/a</v>
      </c>
      <c r="AE139" s="170" t="b">
        <f t="shared" si="91"/>
        <v>0</v>
      </c>
      <c r="AF139" s="15" t="str">
        <f t="shared" si="92"/>
        <v xml:space="preserve"> </v>
      </c>
      <c r="AG139" s="15" t="str">
        <f t="shared" si="93"/>
        <v xml:space="preserve"> </v>
      </c>
      <c r="AH139" s="170" t="str">
        <f t="shared" si="94"/>
        <v xml:space="preserve"> </v>
      </c>
      <c r="AI139" s="15" t="str">
        <f t="shared" si="95"/>
        <v>n/a</v>
      </c>
      <c r="AJ139" s="170" t="b">
        <f t="shared" si="96"/>
        <v>0</v>
      </c>
      <c r="AK139" s="15" t="str">
        <f t="shared" si="97"/>
        <v xml:space="preserve"> </v>
      </c>
      <c r="AL139" s="15" t="str">
        <f t="shared" si="98"/>
        <v xml:space="preserve"> </v>
      </c>
      <c r="AM139" s="170" t="str">
        <f t="shared" si="99"/>
        <v xml:space="preserve"> </v>
      </c>
    </row>
    <row r="140" spans="1:39" ht="18.75" customHeight="1" x14ac:dyDescent="0.25">
      <c r="A140" s="15" t="str">
        <f t="shared" si="107"/>
        <v>/</v>
      </c>
      <c r="B140" s="134">
        <v>137</v>
      </c>
      <c r="C140" s="187"/>
      <c r="D140" s="187"/>
      <c r="E140" s="184"/>
      <c r="F140" s="184"/>
      <c r="G140" s="164" t="str">
        <f t="shared" si="100"/>
        <v xml:space="preserve"> </v>
      </c>
      <c r="H140" s="160"/>
      <c r="I140" s="165" t="str">
        <f>IF(H140="Y",IFERROR(VLOOKUP(CONCATENATE(C140,"/",D140),'Time Youth'!A$4:F$165,5,FALSE),IFERROR(VLOOKUP(CONCATENATE(C140,"/",D140),'Time Select'!A$4:F$165,5,FALSE),"Can't find in Youth/Select")),"")</f>
        <v/>
      </c>
      <c r="J140" s="165" t="str">
        <f>IF(H140="Y",IFERROR(VLOOKUP(CONCATENATE(C140,"/",D140),'Time Youth'!A$4:F$165,6,FALSE),IFERROR(VLOOKUP(CONCATENATE(C140,"/",D140),'Time Select'!A$4:F$165,6,FALSE),"Can't find in Youth/Select")),"")</f>
        <v/>
      </c>
      <c r="K140" s="164" t="str">
        <f t="shared" si="101"/>
        <v>n/a</v>
      </c>
      <c r="L140" s="171">
        <f t="shared" si="102"/>
        <v>0</v>
      </c>
      <c r="M140" s="171">
        <f t="shared" si="103"/>
        <v>0</v>
      </c>
      <c r="N140" s="171">
        <f t="shared" si="104"/>
        <v>0</v>
      </c>
      <c r="O140" s="164">
        <f t="shared" si="105"/>
        <v>0</v>
      </c>
      <c r="P140" s="172" t="str">
        <f t="shared" si="82"/>
        <v xml:space="preserve"> </v>
      </c>
      <c r="S140" s="15">
        <f t="shared" si="106"/>
        <v>0</v>
      </c>
      <c r="T140" s="15" t="str">
        <f t="shared" si="83"/>
        <v>n/a</v>
      </c>
      <c r="U140" s="170" t="b">
        <f t="shared" si="84"/>
        <v>0</v>
      </c>
      <c r="V140" s="15" t="str">
        <f t="shared" si="108"/>
        <v xml:space="preserve"> </v>
      </c>
      <c r="W140" s="15" t="str">
        <f t="shared" si="109"/>
        <v xml:space="preserve"> </v>
      </c>
      <c r="X140" s="170" t="str">
        <f t="shared" si="110"/>
        <v xml:space="preserve"> </v>
      </c>
      <c r="Y140" s="15" t="str">
        <f t="shared" si="85"/>
        <v>n/a</v>
      </c>
      <c r="Z140" s="170" t="b">
        <f t="shared" si="86"/>
        <v>0</v>
      </c>
      <c r="AA140" s="15" t="str">
        <f t="shared" si="87"/>
        <v xml:space="preserve"> </v>
      </c>
      <c r="AB140" s="15" t="str">
        <f t="shared" si="88"/>
        <v xml:space="preserve"> </v>
      </c>
      <c r="AC140" s="170" t="str">
        <f t="shared" si="89"/>
        <v xml:space="preserve"> </v>
      </c>
      <c r="AD140" s="15" t="str">
        <f t="shared" si="90"/>
        <v>n/a</v>
      </c>
      <c r="AE140" s="170" t="b">
        <f t="shared" si="91"/>
        <v>0</v>
      </c>
      <c r="AF140" s="15" t="str">
        <f t="shared" si="92"/>
        <v xml:space="preserve"> </v>
      </c>
      <c r="AG140" s="15" t="str">
        <f t="shared" si="93"/>
        <v xml:space="preserve"> </v>
      </c>
      <c r="AH140" s="170" t="str">
        <f t="shared" si="94"/>
        <v xml:space="preserve"> </v>
      </c>
      <c r="AI140" s="15" t="str">
        <f t="shared" si="95"/>
        <v>n/a</v>
      </c>
      <c r="AJ140" s="170" t="b">
        <f t="shared" si="96"/>
        <v>0</v>
      </c>
      <c r="AK140" s="15" t="str">
        <f t="shared" si="97"/>
        <v xml:space="preserve"> </v>
      </c>
      <c r="AL140" s="15" t="str">
        <f t="shared" si="98"/>
        <v xml:space="preserve"> </v>
      </c>
      <c r="AM140" s="170" t="str">
        <f t="shared" si="99"/>
        <v xml:space="preserve"> </v>
      </c>
    </row>
    <row r="141" spans="1:39" ht="18.75" customHeight="1" x14ac:dyDescent="0.25">
      <c r="A141" s="15" t="str">
        <f t="shared" si="107"/>
        <v>/</v>
      </c>
      <c r="B141" s="134">
        <v>138</v>
      </c>
      <c r="C141" s="187"/>
      <c r="D141" s="187"/>
      <c r="E141" s="184"/>
      <c r="F141" s="184"/>
      <c r="G141" s="164" t="str">
        <f t="shared" si="100"/>
        <v xml:space="preserve"> </v>
      </c>
      <c r="H141" s="160"/>
      <c r="I141" s="165" t="str">
        <f>IF(H141="Y",IFERROR(VLOOKUP(CONCATENATE(C141,"/",D141),'Time Youth'!A$4:F$165,5,FALSE),IFERROR(VLOOKUP(CONCATENATE(C141,"/",D141),'Time Select'!A$4:F$165,5,FALSE),"Can't find in Youth/Select")),"")</f>
        <v/>
      </c>
      <c r="J141" s="165" t="str">
        <f>IF(H141="Y",IFERROR(VLOOKUP(CONCATENATE(C141,"/",D141),'Time Youth'!A$4:F$165,6,FALSE),IFERROR(VLOOKUP(CONCATENATE(C141,"/",D141),'Time Select'!A$4:F$165,6,FALSE),"Can't find in Youth/Select")),"")</f>
        <v/>
      </c>
      <c r="K141" s="164" t="str">
        <f t="shared" si="101"/>
        <v>n/a</v>
      </c>
      <c r="L141" s="171">
        <f t="shared" si="102"/>
        <v>0</v>
      </c>
      <c r="M141" s="171">
        <f t="shared" si="103"/>
        <v>0</v>
      </c>
      <c r="N141" s="171">
        <f t="shared" si="104"/>
        <v>0</v>
      </c>
      <c r="O141" s="164">
        <f t="shared" si="105"/>
        <v>0</v>
      </c>
      <c r="P141" s="172" t="str">
        <f t="shared" si="82"/>
        <v xml:space="preserve"> </v>
      </c>
      <c r="S141" s="15">
        <f t="shared" si="106"/>
        <v>0</v>
      </c>
      <c r="T141" s="15" t="str">
        <f t="shared" si="83"/>
        <v>n/a</v>
      </c>
      <c r="U141" s="170" t="b">
        <f t="shared" si="84"/>
        <v>0</v>
      </c>
      <c r="V141" s="15" t="str">
        <f t="shared" si="108"/>
        <v xml:space="preserve"> </v>
      </c>
      <c r="W141" s="15" t="str">
        <f t="shared" si="109"/>
        <v xml:space="preserve"> </v>
      </c>
      <c r="X141" s="170" t="str">
        <f t="shared" si="110"/>
        <v xml:space="preserve"> </v>
      </c>
      <c r="Y141" s="15" t="str">
        <f t="shared" si="85"/>
        <v>n/a</v>
      </c>
      <c r="Z141" s="170" t="b">
        <f t="shared" si="86"/>
        <v>0</v>
      </c>
      <c r="AA141" s="15" t="str">
        <f t="shared" si="87"/>
        <v xml:space="preserve"> </v>
      </c>
      <c r="AB141" s="15" t="str">
        <f t="shared" si="88"/>
        <v xml:space="preserve"> </v>
      </c>
      <c r="AC141" s="170" t="str">
        <f t="shared" si="89"/>
        <v xml:space="preserve"> </v>
      </c>
      <c r="AD141" s="15" t="str">
        <f t="shared" si="90"/>
        <v>n/a</v>
      </c>
      <c r="AE141" s="170" t="b">
        <f t="shared" si="91"/>
        <v>0</v>
      </c>
      <c r="AF141" s="15" t="str">
        <f t="shared" si="92"/>
        <v xml:space="preserve"> </v>
      </c>
      <c r="AG141" s="15" t="str">
        <f t="shared" si="93"/>
        <v xml:space="preserve"> </v>
      </c>
      <c r="AH141" s="170" t="str">
        <f t="shared" si="94"/>
        <v xml:space="preserve"> </v>
      </c>
      <c r="AI141" s="15" t="str">
        <f t="shared" si="95"/>
        <v>n/a</v>
      </c>
      <c r="AJ141" s="170" t="b">
        <f t="shared" si="96"/>
        <v>0</v>
      </c>
      <c r="AK141" s="15" t="str">
        <f t="shared" si="97"/>
        <v xml:space="preserve"> </v>
      </c>
      <c r="AL141" s="15" t="str">
        <f t="shared" si="98"/>
        <v xml:space="preserve"> </v>
      </c>
      <c r="AM141" s="170" t="str">
        <f t="shared" si="99"/>
        <v xml:space="preserve"> </v>
      </c>
    </row>
    <row r="142" spans="1:39" ht="18.75" customHeight="1" x14ac:dyDescent="0.25">
      <c r="A142" s="15" t="str">
        <f t="shared" si="107"/>
        <v>/</v>
      </c>
      <c r="B142" s="134">
        <v>139</v>
      </c>
      <c r="C142" s="187"/>
      <c r="D142" s="187"/>
      <c r="E142" s="184"/>
      <c r="F142" s="184"/>
      <c r="G142" s="164" t="str">
        <f t="shared" si="100"/>
        <v xml:space="preserve"> </v>
      </c>
      <c r="H142" s="160"/>
      <c r="I142" s="165" t="str">
        <f>IF(H142="Y",IFERROR(VLOOKUP(CONCATENATE(C142,"/",D142),'Time Youth'!A$4:F$165,5,FALSE),IFERROR(VLOOKUP(CONCATENATE(C142,"/",D142),'Time Select'!A$4:F$165,5,FALSE),"Can't find in Youth/Select")),"")</f>
        <v/>
      </c>
      <c r="J142" s="165" t="str">
        <f>IF(H142="Y",IFERROR(VLOOKUP(CONCATENATE(C142,"/",D142),'Time Youth'!A$4:F$165,6,FALSE),IFERROR(VLOOKUP(CONCATENATE(C142,"/",D142),'Time Select'!A$4:F$165,6,FALSE),"Can't find in Youth/Select")),"")</f>
        <v/>
      </c>
      <c r="K142" s="164" t="str">
        <f t="shared" si="101"/>
        <v>n/a</v>
      </c>
      <c r="L142" s="171">
        <f t="shared" si="102"/>
        <v>0</v>
      </c>
      <c r="M142" s="171">
        <f t="shared" si="103"/>
        <v>0</v>
      </c>
      <c r="N142" s="171">
        <f t="shared" si="104"/>
        <v>0</v>
      </c>
      <c r="O142" s="164">
        <f t="shared" si="105"/>
        <v>0</v>
      </c>
      <c r="P142" s="172" t="str">
        <f t="shared" si="82"/>
        <v xml:space="preserve"> </v>
      </c>
      <c r="S142" s="15">
        <f t="shared" si="106"/>
        <v>0</v>
      </c>
      <c r="T142" s="15" t="str">
        <f t="shared" si="83"/>
        <v>n/a</v>
      </c>
      <c r="U142" s="170" t="b">
        <f t="shared" si="84"/>
        <v>0</v>
      </c>
      <c r="V142" s="15" t="str">
        <f t="shared" si="108"/>
        <v xml:space="preserve"> </v>
      </c>
      <c r="W142" s="15" t="str">
        <f t="shared" si="109"/>
        <v xml:space="preserve"> </v>
      </c>
      <c r="X142" s="170" t="str">
        <f t="shared" si="110"/>
        <v xml:space="preserve"> </v>
      </c>
      <c r="Y142" s="15" t="str">
        <f t="shared" si="85"/>
        <v>n/a</v>
      </c>
      <c r="Z142" s="170" t="b">
        <f t="shared" si="86"/>
        <v>0</v>
      </c>
      <c r="AA142" s="15" t="str">
        <f t="shared" si="87"/>
        <v xml:space="preserve"> </v>
      </c>
      <c r="AB142" s="15" t="str">
        <f t="shared" si="88"/>
        <v xml:space="preserve"> </v>
      </c>
      <c r="AC142" s="170" t="str">
        <f t="shared" si="89"/>
        <v xml:space="preserve"> </v>
      </c>
      <c r="AD142" s="15" t="str">
        <f t="shared" si="90"/>
        <v>n/a</v>
      </c>
      <c r="AE142" s="170" t="b">
        <f t="shared" si="91"/>
        <v>0</v>
      </c>
      <c r="AF142" s="15" t="str">
        <f t="shared" si="92"/>
        <v xml:space="preserve"> </v>
      </c>
      <c r="AG142" s="15" t="str">
        <f t="shared" si="93"/>
        <v xml:space="preserve"> </v>
      </c>
      <c r="AH142" s="170" t="str">
        <f t="shared" si="94"/>
        <v xml:space="preserve"> </v>
      </c>
      <c r="AI142" s="15" t="str">
        <f t="shared" si="95"/>
        <v>n/a</v>
      </c>
      <c r="AJ142" s="170" t="b">
        <f t="shared" si="96"/>
        <v>0</v>
      </c>
      <c r="AK142" s="15" t="str">
        <f t="shared" si="97"/>
        <v xml:space="preserve"> </v>
      </c>
      <c r="AL142" s="15" t="str">
        <f t="shared" si="98"/>
        <v xml:space="preserve"> </v>
      </c>
      <c r="AM142" s="170" t="str">
        <f t="shared" si="99"/>
        <v xml:space="preserve"> </v>
      </c>
    </row>
    <row r="143" spans="1:39" ht="18.75" customHeight="1" x14ac:dyDescent="0.25">
      <c r="A143" s="15" t="str">
        <f t="shared" si="107"/>
        <v>/</v>
      </c>
      <c r="B143" s="134">
        <v>140</v>
      </c>
      <c r="C143" s="187"/>
      <c r="D143" s="187"/>
      <c r="E143" s="184"/>
      <c r="F143" s="184"/>
      <c r="G143" s="164" t="str">
        <f t="shared" si="100"/>
        <v xml:space="preserve"> </v>
      </c>
      <c r="H143" s="160"/>
      <c r="I143" s="165" t="str">
        <f>IF(H143="Y",IFERROR(VLOOKUP(CONCATENATE(C143,"/",D143),'Time Youth'!A$4:F$165,5,FALSE),IFERROR(VLOOKUP(CONCATENATE(C143,"/",D143),'Time Select'!A$4:F$165,5,FALSE),"Can't find in Youth/Select")),"")</f>
        <v/>
      </c>
      <c r="J143" s="165" t="str">
        <f>IF(H143="Y",IFERROR(VLOOKUP(CONCATENATE(C143,"/",D143),'Time Youth'!A$4:F$165,6,FALSE),IFERROR(VLOOKUP(CONCATENATE(C143,"/",D143),'Time Select'!A$4:F$165,6,FALSE),"Can't find in Youth/Select")),"")</f>
        <v/>
      </c>
      <c r="K143" s="164" t="str">
        <f t="shared" si="101"/>
        <v>n/a</v>
      </c>
      <c r="L143" s="171">
        <f t="shared" si="102"/>
        <v>0</v>
      </c>
      <c r="M143" s="171">
        <f t="shared" si="103"/>
        <v>0</v>
      </c>
      <c r="N143" s="171">
        <f t="shared" si="104"/>
        <v>0</v>
      </c>
      <c r="O143" s="164">
        <f t="shared" si="105"/>
        <v>0</v>
      </c>
      <c r="P143" s="172" t="str">
        <f t="shared" si="82"/>
        <v xml:space="preserve"> </v>
      </c>
      <c r="S143" s="15">
        <f t="shared" si="106"/>
        <v>0</v>
      </c>
      <c r="T143" s="15" t="str">
        <f t="shared" si="83"/>
        <v>n/a</v>
      </c>
      <c r="U143" s="170" t="b">
        <f t="shared" si="84"/>
        <v>0</v>
      </c>
      <c r="V143" s="15" t="str">
        <f t="shared" si="108"/>
        <v xml:space="preserve"> </v>
      </c>
      <c r="W143" s="15" t="str">
        <f t="shared" si="109"/>
        <v xml:space="preserve"> </v>
      </c>
      <c r="X143" s="170" t="str">
        <f t="shared" si="110"/>
        <v xml:space="preserve"> </v>
      </c>
      <c r="Y143" s="15" t="str">
        <f t="shared" si="85"/>
        <v>n/a</v>
      </c>
      <c r="Z143" s="170" t="b">
        <f t="shared" si="86"/>
        <v>0</v>
      </c>
      <c r="AA143" s="15" t="str">
        <f t="shared" si="87"/>
        <v xml:space="preserve"> </v>
      </c>
      <c r="AB143" s="15" t="str">
        <f t="shared" si="88"/>
        <v xml:space="preserve"> </v>
      </c>
      <c r="AC143" s="170" t="str">
        <f t="shared" si="89"/>
        <v xml:space="preserve"> </v>
      </c>
      <c r="AD143" s="15" t="str">
        <f t="shared" si="90"/>
        <v>n/a</v>
      </c>
      <c r="AE143" s="170" t="b">
        <f t="shared" si="91"/>
        <v>0</v>
      </c>
      <c r="AF143" s="15" t="str">
        <f t="shared" si="92"/>
        <v xml:space="preserve"> </v>
      </c>
      <c r="AG143" s="15" t="str">
        <f t="shared" si="93"/>
        <v xml:space="preserve"> </v>
      </c>
      <c r="AH143" s="170" t="str">
        <f t="shared" si="94"/>
        <v xml:space="preserve"> </v>
      </c>
      <c r="AI143" s="15" t="str">
        <f t="shared" si="95"/>
        <v>n/a</v>
      </c>
      <c r="AJ143" s="170" t="b">
        <f t="shared" si="96"/>
        <v>0</v>
      </c>
      <c r="AK143" s="15" t="str">
        <f t="shared" si="97"/>
        <v xml:space="preserve"> </v>
      </c>
      <c r="AL143" s="15" t="str">
        <f t="shared" si="98"/>
        <v xml:space="preserve"> </v>
      </c>
      <c r="AM143" s="170" t="str">
        <f t="shared" si="99"/>
        <v xml:space="preserve"> </v>
      </c>
    </row>
    <row r="144" spans="1:39" ht="18.75" customHeight="1" x14ac:dyDescent="0.25">
      <c r="A144" s="15" t="str">
        <f t="shared" si="107"/>
        <v>/</v>
      </c>
      <c r="B144" s="134">
        <v>141</v>
      </c>
      <c r="C144" s="187"/>
      <c r="D144" s="187"/>
      <c r="E144" s="184"/>
      <c r="F144" s="184"/>
      <c r="G144" s="164" t="str">
        <f t="shared" si="100"/>
        <v xml:space="preserve"> </v>
      </c>
      <c r="H144" s="160"/>
      <c r="I144" s="165" t="str">
        <f>IF(H144="Y",IFERROR(VLOOKUP(CONCATENATE(C144,"/",D144),'Time Youth'!A$4:F$165,5,FALSE),IFERROR(VLOOKUP(CONCATENATE(C144,"/",D144),'Time Select'!A$4:F$165,5,FALSE),"Can't find in Youth/Select")),"")</f>
        <v/>
      </c>
      <c r="J144" s="165" t="str">
        <f>IF(H144="Y",IFERROR(VLOOKUP(CONCATENATE(C144,"/",D144),'Time Youth'!A$4:F$165,6,FALSE),IFERROR(VLOOKUP(CONCATENATE(C144,"/",D144),'Time Select'!A$4:F$165,6,FALSE),"Can't find in Youth/Select")),"")</f>
        <v/>
      </c>
      <c r="K144" s="164" t="str">
        <f t="shared" si="101"/>
        <v>n/a</v>
      </c>
      <c r="L144" s="171">
        <f t="shared" si="102"/>
        <v>0</v>
      </c>
      <c r="M144" s="171">
        <f t="shared" si="103"/>
        <v>0</v>
      </c>
      <c r="N144" s="171">
        <f t="shared" si="104"/>
        <v>0</v>
      </c>
      <c r="O144" s="164">
        <f t="shared" si="105"/>
        <v>0</v>
      </c>
      <c r="P144" s="172" t="str">
        <f t="shared" si="82"/>
        <v xml:space="preserve"> </v>
      </c>
      <c r="S144" s="15">
        <f t="shared" si="106"/>
        <v>0</v>
      </c>
      <c r="T144" s="15" t="str">
        <f t="shared" si="83"/>
        <v>n/a</v>
      </c>
      <c r="U144" s="170" t="b">
        <f t="shared" si="84"/>
        <v>0</v>
      </c>
      <c r="V144" s="15" t="str">
        <f t="shared" si="108"/>
        <v xml:space="preserve"> </v>
      </c>
      <c r="W144" s="15" t="str">
        <f t="shared" si="109"/>
        <v xml:space="preserve"> </v>
      </c>
      <c r="X144" s="170" t="str">
        <f t="shared" si="110"/>
        <v xml:space="preserve"> </v>
      </c>
      <c r="Y144" s="15" t="str">
        <f t="shared" si="85"/>
        <v>n/a</v>
      </c>
      <c r="Z144" s="170" t="b">
        <f t="shared" si="86"/>
        <v>0</v>
      </c>
      <c r="AA144" s="15" t="str">
        <f t="shared" si="87"/>
        <v xml:space="preserve"> </v>
      </c>
      <c r="AB144" s="15" t="str">
        <f t="shared" si="88"/>
        <v xml:space="preserve"> </v>
      </c>
      <c r="AC144" s="170" t="str">
        <f t="shared" si="89"/>
        <v xml:space="preserve"> </v>
      </c>
      <c r="AD144" s="15" t="str">
        <f t="shared" si="90"/>
        <v>n/a</v>
      </c>
      <c r="AE144" s="170" t="b">
        <f t="shared" si="91"/>
        <v>0</v>
      </c>
      <c r="AF144" s="15" t="str">
        <f t="shared" si="92"/>
        <v xml:space="preserve"> </v>
      </c>
      <c r="AG144" s="15" t="str">
        <f t="shared" si="93"/>
        <v xml:space="preserve"> </v>
      </c>
      <c r="AH144" s="170" t="str">
        <f t="shared" si="94"/>
        <v xml:space="preserve"> </v>
      </c>
      <c r="AI144" s="15" t="str">
        <f t="shared" si="95"/>
        <v>n/a</v>
      </c>
      <c r="AJ144" s="170" t="b">
        <f t="shared" si="96"/>
        <v>0</v>
      </c>
      <c r="AK144" s="15" t="str">
        <f t="shared" si="97"/>
        <v xml:space="preserve"> </v>
      </c>
      <c r="AL144" s="15" t="str">
        <f t="shared" si="98"/>
        <v xml:space="preserve"> </v>
      </c>
      <c r="AM144" s="170" t="str">
        <f t="shared" si="99"/>
        <v xml:space="preserve"> </v>
      </c>
    </row>
    <row r="145" spans="1:39" ht="18.75" customHeight="1" x14ac:dyDescent="0.25">
      <c r="A145" s="15" t="str">
        <f t="shared" si="107"/>
        <v>/</v>
      </c>
      <c r="B145" s="134">
        <v>142</v>
      </c>
      <c r="C145" s="187"/>
      <c r="D145" s="187"/>
      <c r="E145" s="184"/>
      <c r="F145" s="184"/>
      <c r="G145" s="164" t="str">
        <f t="shared" si="100"/>
        <v xml:space="preserve"> </v>
      </c>
      <c r="H145" s="160"/>
      <c r="I145" s="165" t="str">
        <f>IF(H145="Y",IFERROR(VLOOKUP(CONCATENATE(C145,"/",D145),'Time Youth'!A$4:F$165,5,FALSE),IFERROR(VLOOKUP(CONCATENATE(C145,"/",D145),'Time Select'!A$4:F$165,5,FALSE),"Can't find in Youth/Select")),"")</f>
        <v/>
      </c>
      <c r="J145" s="165" t="str">
        <f>IF(H145="Y",IFERROR(VLOOKUP(CONCATENATE(C145,"/",D145),'Time Youth'!A$4:F$165,6,FALSE),IFERROR(VLOOKUP(CONCATENATE(C145,"/",D145),'Time Select'!A$4:F$165,6,FALSE),"Can't find in Youth/Select")),"")</f>
        <v/>
      </c>
      <c r="K145" s="164" t="str">
        <f t="shared" si="101"/>
        <v>n/a</v>
      </c>
      <c r="L145" s="171">
        <f t="shared" si="102"/>
        <v>0</v>
      </c>
      <c r="M145" s="171">
        <f t="shared" si="103"/>
        <v>0</v>
      </c>
      <c r="N145" s="171">
        <f t="shared" si="104"/>
        <v>0</v>
      </c>
      <c r="O145" s="164">
        <f t="shared" si="105"/>
        <v>0</v>
      </c>
      <c r="P145" s="172" t="str">
        <f t="shared" si="82"/>
        <v xml:space="preserve"> </v>
      </c>
      <c r="S145" s="15">
        <f t="shared" si="106"/>
        <v>0</v>
      </c>
      <c r="T145" s="15" t="str">
        <f t="shared" si="83"/>
        <v>n/a</v>
      </c>
      <c r="U145" s="170" t="b">
        <f t="shared" si="84"/>
        <v>0</v>
      </c>
      <c r="V145" s="15" t="str">
        <f t="shared" si="108"/>
        <v xml:space="preserve"> </v>
      </c>
      <c r="W145" s="15" t="str">
        <f t="shared" si="109"/>
        <v xml:space="preserve"> </v>
      </c>
      <c r="X145" s="170" t="str">
        <f t="shared" si="110"/>
        <v xml:space="preserve"> </v>
      </c>
      <c r="Y145" s="15" t="str">
        <f t="shared" si="85"/>
        <v>n/a</v>
      </c>
      <c r="Z145" s="170" t="b">
        <f t="shared" si="86"/>
        <v>0</v>
      </c>
      <c r="AA145" s="15" t="str">
        <f t="shared" si="87"/>
        <v xml:space="preserve"> </v>
      </c>
      <c r="AB145" s="15" t="str">
        <f t="shared" si="88"/>
        <v xml:space="preserve"> </v>
      </c>
      <c r="AC145" s="170" t="str">
        <f t="shared" si="89"/>
        <v xml:space="preserve"> </v>
      </c>
      <c r="AD145" s="15" t="str">
        <f t="shared" si="90"/>
        <v>n/a</v>
      </c>
      <c r="AE145" s="170" t="b">
        <f t="shared" si="91"/>
        <v>0</v>
      </c>
      <c r="AF145" s="15" t="str">
        <f t="shared" si="92"/>
        <v xml:space="preserve"> </v>
      </c>
      <c r="AG145" s="15" t="str">
        <f t="shared" si="93"/>
        <v xml:space="preserve"> </v>
      </c>
      <c r="AH145" s="170" t="str">
        <f t="shared" si="94"/>
        <v xml:space="preserve"> </v>
      </c>
      <c r="AI145" s="15" t="str">
        <f t="shared" si="95"/>
        <v>n/a</v>
      </c>
      <c r="AJ145" s="170" t="b">
        <f t="shared" si="96"/>
        <v>0</v>
      </c>
      <c r="AK145" s="15" t="str">
        <f t="shared" si="97"/>
        <v xml:space="preserve"> </v>
      </c>
      <c r="AL145" s="15" t="str">
        <f t="shared" si="98"/>
        <v xml:space="preserve"> </v>
      </c>
      <c r="AM145" s="170" t="str">
        <f t="shared" si="99"/>
        <v xml:space="preserve"> </v>
      </c>
    </row>
    <row r="146" spans="1:39" ht="18.75" customHeight="1" x14ac:dyDescent="0.25">
      <c r="A146" s="15" t="str">
        <f t="shared" si="107"/>
        <v>/</v>
      </c>
      <c r="B146" s="134">
        <v>143</v>
      </c>
      <c r="C146" s="187"/>
      <c r="D146" s="187"/>
      <c r="E146" s="184"/>
      <c r="F146" s="184"/>
      <c r="G146" s="164" t="str">
        <f t="shared" si="100"/>
        <v xml:space="preserve"> </v>
      </c>
      <c r="H146" s="160"/>
      <c r="I146" s="165" t="str">
        <f>IF(H146="Y",IFERROR(VLOOKUP(CONCATENATE(C146,"/",D146),'Time Youth'!A$4:F$165,5,FALSE),IFERROR(VLOOKUP(CONCATENATE(C146,"/",D146),'Time Select'!A$4:F$165,5,FALSE),"Can't find in Youth/Select")),"")</f>
        <v/>
      </c>
      <c r="J146" s="165" t="str">
        <f>IF(H146="Y",IFERROR(VLOOKUP(CONCATENATE(C146,"/",D146),'Time Youth'!A$4:F$165,6,FALSE),IFERROR(VLOOKUP(CONCATENATE(C146,"/",D146),'Time Select'!A$4:F$165,6,FALSE),"Can't find in Youth/Select")),"")</f>
        <v/>
      </c>
      <c r="K146" s="164" t="str">
        <f t="shared" si="101"/>
        <v>n/a</v>
      </c>
      <c r="L146" s="171">
        <f t="shared" si="102"/>
        <v>0</v>
      </c>
      <c r="M146" s="171">
        <f t="shared" si="103"/>
        <v>0</v>
      </c>
      <c r="N146" s="171">
        <f t="shared" si="104"/>
        <v>0</v>
      </c>
      <c r="O146" s="164">
        <f t="shared" si="105"/>
        <v>0</v>
      </c>
      <c r="P146" s="172" t="str">
        <f t="shared" si="82"/>
        <v xml:space="preserve"> </v>
      </c>
      <c r="S146" s="15">
        <f t="shared" si="106"/>
        <v>0</v>
      </c>
      <c r="T146" s="15" t="str">
        <f t="shared" si="83"/>
        <v>n/a</v>
      </c>
      <c r="U146" s="170" t="b">
        <f t="shared" si="84"/>
        <v>0</v>
      </c>
      <c r="V146" s="15" t="str">
        <f t="shared" si="108"/>
        <v xml:space="preserve"> </v>
      </c>
      <c r="W146" s="15" t="str">
        <f t="shared" si="109"/>
        <v xml:space="preserve"> </v>
      </c>
      <c r="X146" s="170" t="str">
        <f t="shared" si="110"/>
        <v xml:space="preserve"> </v>
      </c>
      <c r="Y146" s="15" t="str">
        <f t="shared" si="85"/>
        <v>n/a</v>
      </c>
      <c r="Z146" s="170" t="b">
        <f t="shared" si="86"/>
        <v>0</v>
      </c>
      <c r="AA146" s="15" t="str">
        <f t="shared" si="87"/>
        <v xml:space="preserve"> </v>
      </c>
      <c r="AB146" s="15" t="str">
        <f t="shared" si="88"/>
        <v xml:space="preserve"> </v>
      </c>
      <c r="AC146" s="170" t="str">
        <f t="shared" si="89"/>
        <v xml:space="preserve"> </v>
      </c>
      <c r="AD146" s="15" t="str">
        <f t="shared" si="90"/>
        <v>n/a</v>
      </c>
      <c r="AE146" s="170" t="b">
        <f t="shared" si="91"/>
        <v>0</v>
      </c>
      <c r="AF146" s="15" t="str">
        <f t="shared" si="92"/>
        <v xml:space="preserve"> </v>
      </c>
      <c r="AG146" s="15" t="str">
        <f t="shared" si="93"/>
        <v xml:space="preserve"> </v>
      </c>
      <c r="AH146" s="170" t="str">
        <f t="shared" si="94"/>
        <v xml:space="preserve"> </v>
      </c>
      <c r="AI146" s="15" t="str">
        <f t="shared" si="95"/>
        <v>n/a</v>
      </c>
      <c r="AJ146" s="170" t="b">
        <f t="shared" si="96"/>
        <v>0</v>
      </c>
      <c r="AK146" s="15" t="str">
        <f t="shared" si="97"/>
        <v xml:space="preserve"> </v>
      </c>
      <c r="AL146" s="15" t="str">
        <f t="shared" si="98"/>
        <v xml:space="preserve"> </v>
      </c>
      <c r="AM146" s="170" t="str">
        <f t="shared" si="99"/>
        <v xml:space="preserve"> </v>
      </c>
    </row>
    <row r="147" spans="1:39" ht="18.75" customHeight="1" x14ac:dyDescent="0.25">
      <c r="A147" s="15" t="str">
        <f t="shared" si="107"/>
        <v>/</v>
      </c>
      <c r="B147" s="134">
        <v>144</v>
      </c>
      <c r="C147" s="187"/>
      <c r="D147" s="187"/>
      <c r="E147" s="184"/>
      <c r="F147" s="184"/>
      <c r="G147" s="164" t="str">
        <f t="shared" si="100"/>
        <v xml:space="preserve"> </v>
      </c>
      <c r="H147" s="160"/>
      <c r="I147" s="165" t="str">
        <f>IF(H147="Y",IFERROR(VLOOKUP(CONCATENATE(C147,"/",D147),'Time Youth'!A$4:F$165,5,FALSE),IFERROR(VLOOKUP(CONCATENATE(C147,"/",D147),'Time Select'!A$4:F$165,5,FALSE),"Can't find in Youth/Select")),"")</f>
        <v/>
      </c>
      <c r="J147" s="165" t="str">
        <f>IF(H147="Y",IFERROR(VLOOKUP(CONCATENATE(C147,"/",D147),'Time Youth'!A$4:F$165,6,FALSE),IFERROR(VLOOKUP(CONCATENATE(C147,"/",D147),'Time Select'!A$4:F$165,6,FALSE),"Can't find in Youth/Select")),"")</f>
        <v/>
      </c>
      <c r="K147" s="164" t="str">
        <f t="shared" si="101"/>
        <v>n/a</v>
      </c>
      <c r="L147" s="171">
        <f t="shared" si="102"/>
        <v>0</v>
      </c>
      <c r="M147" s="171">
        <f t="shared" si="103"/>
        <v>0</v>
      </c>
      <c r="N147" s="171">
        <f t="shared" si="104"/>
        <v>0</v>
      </c>
      <c r="O147" s="164">
        <f t="shared" si="105"/>
        <v>0</v>
      </c>
      <c r="P147" s="172" t="str">
        <f t="shared" si="82"/>
        <v xml:space="preserve"> </v>
      </c>
      <c r="S147" s="15">
        <f t="shared" si="106"/>
        <v>0</v>
      </c>
      <c r="T147" s="15" t="str">
        <f t="shared" si="83"/>
        <v>n/a</v>
      </c>
      <c r="U147" s="170" t="b">
        <f t="shared" si="84"/>
        <v>0</v>
      </c>
      <c r="V147" s="15" t="str">
        <f t="shared" si="108"/>
        <v xml:space="preserve"> </v>
      </c>
      <c r="W147" s="15" t="str">
        <f t="shared" si="109"/>
        <v xml:space="preserve"> </v>
      </c>
      <c r="X147" s="170" t="str">
        <f t="shared" si="110"/>
        <v xml:space="preserve"> </v>
      </c>
      <c r="Y147" s="15" t="str">
        <f t="shared" si="85"/>
        <v>n/a</v>
      </c>
      <c r="Z147" s="170" t="b">
        <f t="shared" si="86"/>
        <v>0</v>
      </c>
      <c r="AA147" s="15" t="str">
        <f t="shared" si="87"/>
        <v xml:space="preserve"> </v>
      </c>
      <c r="AB147" s="15" t="str">
        <f t="shared" si="88"/>
        <v xml:space="preserve"> </v>
      </c>
      <c r="AC147" s="170" t="str">
        <f t="shared" si="89"/>
        <v xml:space="preserve"> </v>
      </c>
      <c r="AD147" s="15" t="str">
        <f t="shared" si="90"/>
        <v>n/a</v>
      </c>
      <c r="AE147" s="170" t="b">
        <f t="shared" si="91"/>
        <v>0</v>
      </c>
      <c r="AF147" s="15" t="str">
        <f t="shared" si="92"/>
        <v xml:space="preserve"> </v>
      </c>
      <c r="AG147" s="15" t="str">
        <f t="shared" si="93"/>
        <v xml:space="preserve"> </v>
      </c>
      <c r="AH147" s="170" t="str">
        <f t="shared" si="94"/>
        <v xml:space="preserve"> </v>
      </c>
      <c r="AI147" s="15" t="str">
        <f t="shared" si="95"/>
        <v>n/a</v>
      </c>
      <c r="AJ147" s="170" t="b">
        <f t="shared" si="96"/>
        <v>0</v>
      </c>
      <c r="AK147" s="15" t="str">
        <f t="shared" si="97"/>
        <v xml:space="preserve"> </v>
      </c>
      <c r="AL147" s="15" t="str">
        <f t="shared" si="98"/>
        <v xml:space="preserve"> </v>
      </c>
      <c r="AM147" s="170" t="str">
        <f t="shared" si="99"/>
        <v xml:space="preserve"> </v>
      </c>
    </row>
    <row r="148" spans="1:39" ht="18.75" customHeight="1" x14ac:dyDescent="0.25">
      <c r="A148" s="15" t="str">
        <f t="shared" si="107"/>
        <v>/</v>
      </c>
      <c r="B148" s="134">
        <v>145</v>
      </c>
      <c r="C148" s="187"/>
      <c r="D148" s="187"/>
      <c r="E148" s="184"/>
      <c r="F148" s="184"/>
      <c r="G148" s="164" t="str">
        <f t="shared" si="100"/>
        <v xml:space="preserve"> </v>
      </c>
      <c r="H148" s="160"/>
      <c r="I148" s="165" t="str">
        <f>IF(H148="Y",IFERROR(VLOOKUP(CONCATENATE(C148,"/",D148),'Time Youth'!A$4:F$165,5,FALSE),IFERROR(VLOOKUP(CONCATENATE(C148,"/",D148),'Time Select'!A$4:F$165,5,FALSE),"Can't find in Youth/Select")),"")</f>
        <v/>
      </c>
      <c r="J148" s="165" t="str">
        <f>IF(H148="Y",IFERROR(VLOOKUP(CONCATENATE(C148,"/",D148),'Time Youth'!A$4:F$165,6,FALSE),IFERROR(VLOOKUP(CONCATENATE(C148,"/",D148),'Time Select'!A$4:F$165,6,FALSE),"Can't find in Youth/Select")),"")</f>
        <v/>
      </c>
      <c r="K148" s="164" t="str">
        <f t="shared" si="101"/>
        <v>n/a</v>
      </c>
      <c r="L148" s="171">
        <f t="shared" si="102"/>
        <v>0</v>
      </c>
      <c r="M148" s="171">
        <f t="shared" si="103"/>
        <v>0</v>
      </c>
      <c r="N148" s="171">
        <f t="shared" si="104"/>
        <v>0</v>
      </c>
      <c r="O148" s="164">
        <f t="shared" si="105"/>
        <v>0</v>
      </c>
      <c r="P148" s="172" t="str">
        <f t="shared" si="82"/>
        <v xml:space="preserve"> </v>
      </c>
      <c r="S148" s="15">
        <f t="shared" si="106"/>
        <v>0</v>
      </c>
      <c r="T148" s="15" t="str">
        <f t="shared" si="83"/>
        <v>n/a</v>
      </c>
      <c r="U148" s="170" t="b">
        <f t="shared" si="84"/>
        <v>0</v>
      </c>
      <c r="V148" s="15" t="str">
        <f t="shared" si="108"/>
        <v xml:space="preserve"> </v>
      </c>
      <c r="W148" s="15" t="str">
        <f t="shared" si="109"/>
        <v xml:space="preserve"> </v>
      </c>
      <c r="X148" s="170" t="str">
        <f t="shared" si="110"/>
        <v xml:space="preserve"> </v>
      </c>
      <c r="Y148" s="15" t="str">
        <f t="shared" si="85"/>
        <v>n/a</v>
      </c>
      <c r="Z148" s="170" t="b">
        <f t="shared" si="86"/>
        <v>0</v>
      </c>
      <c r="AA148" s="15" t="str">
        <f t="shared" si="87"/>
        <v xml:space="preserve"> </v>
      </c>
      <c r="AB148" s="15" t="str">
        <f t="shared" si="88"/>
        <v xml:space="preserve"> </v>
      </c>
      <c r="AC148" s="170" t="str">
        <f t="shared" si="89"/>
        <v xml:space="preserve"> </v>
      </c>
      <c r="AD148" s="15" t="str">
        <f t="shared" si="90"/>
        <v>n/a</v>
      </c>
      <c r="AE148" s="170" t="b">
        <f t="shared" si="91"/>
        <v>0</v>
      </c>
      <c r="AF148" s="15" t="str">
        <f t="shared" si="92"/>
        <v xml:space="preserve"> </v>
      </c>
      <c r="AG148" s="15" t="str">
        <f t="shared" si="93"/>
        <v xml:space="preserve"> </v>
      </c>
      <c r="AH148" s="170" t="str">
        <f t="shared" si="94"/>
        <v xml:space="preserve"> </v>
      </c>
      <c r="AI148" s="15" t="str">
        <f t="shared" si="95"/>
        <v>n/a</v>
      </c>
      <c r="AJ148" s="170" t="b">
        <f t="shared" si="96"/>
        <v>0</v>
      </c>
      <c r="AK148" s="15" t="str">
        <f t="shared" si="97"/>
        <v xml:space="preserve"> </v>
      </c>
      <c r="AL148" s="15" t="str">
        <f t="shared" si="98"/>
        <v xml:space="preserve"> </v>
      </c>
      <c r="AM148" s="170" t="str">
        <f t="shared" si="99"/>
        <v xml:space="preserve"> </v>
      </c>
    </row>
    <row r="149" spans="1:39" ht="18.75" customHeight="1" x14ac:dyDescent="0.25">
      <c r="A149" s="15" t="str">
        <f t="shared" si="107"/>
        <v>/</v>
      </c>
      <c r="B149" s="134">
        <v>146</v>
      </c>
      <c r="C149" s="187"/>
      <c r="D149" s="187"/>
      <c r="E149" s="184"/>
      <c r="F149" s="184"/>
      <c r="G149" s="164" t="str">
        <f t="shared" si="100"/>
        <v xml:space="preserve"> </v>
      </c>
      <c r="H149" s="160"/>
      <c r="I149" s="165" t="str">
        <f>IF(H149="Y",IFERROR(VLOOKUP(CONCATENATE(C149,"/",D149),'Time Youth'!A$4:F$165,5,FALSE),IFERROR(VLOOKUP(CONCATENATE(C149,"/",D149),'Time Select'!A$4:F$165,5,FALSE),"Can't find in Youth/Select")),"")</f>
        <v/>
      </c>
      <c r="J149" s="165" t="str">
        <f>IF(H149="Y",IFERROR(VLOOKUP(CONCATENATE(C149,"/",D149),'Time Youth'!A$4:F$165,6,FALSE),IFERROR(VLOOKUP(CONCATENATE(C149,"/",D149),'Time Select'!A$4:F$165,6,FALSE),"Can't find in Youth/Select")),"")</f>
        <v/>
      </c>
      <c r="K149" s="164" t="str">
        <f t="shared" si="101"/>
        <v>n/a</v>
      </c>
      <c r="L149" s="171">
        <f t="shared" si="102"/>
        <v>0</v>
      </c>
      <c r="M149" s="171">
        <f t="shared" si="103"/>
        <v>0</v>
      </c>
      <c r="N149" s="171">
        <f t="shared" si="104"/>
        <v>0</v>
      </c>
      <c r="O149" s="164">
        <f t="shared" si="105"/>
        <v>0</v>
      </c>
      <c r="P149" s="172" t="str">
        <f t="shared" si="82"/>
        <v xml:space="preserve"> </v>
      </c>
      <c r="S149" s="15">
        <f t="shared" si="106"/>
        <v>0</v>
      </c>
      <c r="T149" s="15" t="str">
        <f t="shared" si="83"/>
        <v>n/a</v>
      </c>
      <c r="U149" s="170" t="b">
        <f t="shared" si="84"/>
        <v>0</v>
      </c>
      <c r="V149" s="15" t="str">
        <f t="shared" si="108"/>
        <v xml:space="preserve"> </v>
      </c>
      <c r="W149" s="15" t="str">
        <f t="shared" si="109"/>
        <v xml:space="preserve"> </v>
      </c>
      <c r="X149" s="170" t="str">
        <f t="shared" si="110"/>
        <v xml:space="preserve"> </v>
      </c>
      <c r="Y149" s="15" t="str">
        <f t="shared" si="85"/>
        <v>n/a</v>
      </c>
      <c r="Z149" s="170" t="b">
        <f t="shared" si="86"/>
        <v>0</v>
      </c>
      <c r="AA149" s="15" t="str">
        <f t="shared" si="87"/>
        <v xml:space="preserve"> </v>
      </c>
      <c r="AB149" s="15" t="str">
        <f t="shared" si="88"/>
        <v xml:space="preserve"> </v>
      </c>
      <c r="AC149" s="170" t="str">
        <f t="shared" si="89"/>
        <v xml:space="preserve"> </v>
      </c>
      <c r="AD149" s="15" t="str">
        <f t="shared" si="90"/>
        <v>n/a</v>
      </c>
      <c r="AE149" s="170" t="b">
        <f t="shared" si="91"/>
        <v>0</v>
      </c>
      <c r="AF149" s="15" t="str">
        <f t="shared" si="92"/>
        <v xml:space="preserve"> </v>
      </c>
      <c r="AG149" s="15" t="str">
        <f t="shared" si="93"/>
        <v xml:space="preserve"> </v>
      </c>
      <c r="AH149" s="170" t="str">
        <f t="shared" si="94"/>
        <v xml:space="preserve"> </v>
      </c>
      <c r="AI149" s="15" t="str">
        <f t="shared" si="95"/>
        <v>n/a</v>
      </c>
      <c r="AJ149" s="170" t="b">
        <f t="shared" si="96"/>
        <v>0</v>
      </c>
      <c r="AK149" s="15" t="str">
        <f t="shared" si="97"/>
        <v xml:space="preserve"> </v>
      </c>
      <c r="AL149" s="15" t="str">
        <f t="shared" si="98"/>
        <v xml:space="preserve"> </v>
      </c>
      <c r="AM149" s="170" t="str">
        <f t="shared" si="99"/>
        <v xml:space="preserve"> </v>
      </c>
    </row>
    <row r="150" spans="1:39" ht="18.75" customHeight="1" x14ac:dyDescent="0.25">
      <c r="A150" s="15" t="str">
        <f t="shared" si="107"/>
        <v>/</v>
      </c>
      <c r="B150" s="134">
        <v>147</v>
      </c>
      <c r="C150" s="187"/>
      <c r="D150" s="187"/>
      <c r="E150" s="184"/>
      <c r="F150" s="184"/>
      <c r="G150" s="164" t="str">
        <f t="shared" si="100"/>
        <v xml:space="preserve"> </v>
      </c>
      <c r="H150" s="160"/>
      <c r="I150" s="165" t="str">
        <f>IF(H150="Y",IFERROR(VLOOKUP(CONCATENATE(C150,"/",D150),'Time Youth'!A$4:F$165,5,FALSE),IFERROR(VLOOKUP(CONCATENATE(C150,"/",D150),'Time Select'!A$4:F$165,5,FALSE),"Can't find in Youth/Select")),"")</f>
        <v/>
      </c>
      <c r="J150" s="165" t="str">
        <f>IF(H150="Y",IFERROR(VLOOKUP(CONCATENATE(C150,"/",D150),'Time Youth'!A$4:F$165,6,FALSE),IFERROR(VLOOKUP(CONCATENATE(C150,"/",D150),'Time Select'!A$4:F$165,6,FALSE),"Can't find in Youth/Select")),"")</f>
        <v/>
      </c>
      <c r="K150" s="164" t="str">
        <f t="shared" si="101"/>
        <v>n/a</v>
      </c>
      <c r="L150" s="171">
        <f t="shared" si="102"/>
        <v>0</v>
      </c>
      <c r="M150" s="171">
        <f t="shared" si="103"/>
        <v>0</v>
      </c>
      <c r="N150" s="171">
        <f t="shared" si="104"/>
        <v>0</v>
      </c>
      <c r="O150" s="164">
        <f t="shared" si="105"/>
        <v>0</v>
      </c>
      <c r="P150" s="172" t="str">
        <f t="shared" si="82"/>
        <v xml:space="preserve"> </v>
      </c>
      <c r="S150" s="15">
        <f t="shared" si="106"/>
        <v>0</v>
      </c>
      <c r="T150" s="15" t="str">
        <f t="shared" si="83"/>
        <v>n/a</v>
      </c>
      <c r="U150" s="170" t="b">
        <f t="shared" si="84"/>
        <v>0</v>
      </c>
      <c r="V150" s="15" t="str">
        <f t="shared" si="108"/>
        <v xml:space="preserve"> </v>
      </c>
      <c r="W150" s="15" t="str">
        <f t="shared" si="109"/>
        <v xml:space="preserve"> </v>
      </c>
      <c r="X150" s="170" t="str">
        <f t="shared" si="110"/>
        <v xml:space="preserve"> </v>
      </c>
      <c r="Y150" s="15" t="str">
        <f t="shared" si="85"/>
        <v>n/a</v>
      </c>
      <c r="Z150" s="170" t="b">
        <f t="shared" si="86"/>
        <v>0</v>
      </c>
      <c r="AA150" s="15" t="str">
        <f t="shared" si="87"/>
        <v xml:space="preserve"> </v>
      </c>
      <c r="AB150" s="15" t="str">
        <f t="shared" si="88"/>
        <v xml:space="preserve"> </v>
      </c>
      <c r="AC150" s="170" t="str">
        <f t="shared" si="89"/>
        <v xml:space="preserve"> </v>
      </c>
      <c r="AD150" s="15" t="str">
        <f t="shared" si="90"/>
        <v>n/a</v>
      </c>
      <c r="AE150" s="170" t="b">
        <f t="shared" si="91"/>
        <v>0</v>
      </c>
      <c r="AF150" s="15" t="str">
        <f t="shared" si="92"/>
        <v xml:space="preserve"> </v>
      </c>
      <c r="AG150" s="15" t="str">
        <f t="shared" si="93"/>
        <v xml:space="preserve"> </v>
      </c>
      <c r="AH150" s="170" t="str">
        <f t="shared" si="94"/>
        <v xml:space="preserve"> </v>
      </c>
      <c r="AI150" s="15" t="str">
        <f t="shared" si="95"/>
        <v>n/a</v>
      </c>
      <c r="AJ150" s="170" t="b">
        <f t="shared" si="96"/>
        <v>0</v>
      </c>
      <c r="AK150" s="15" t="str">
        <f t="shared" si="97"/>
        <v xml:space="preserve"> </v>
      </c>
      <c r="AL150" s="15" t="str">
        <f t="shared" si="98"/>
        <v xml:space="preserve"> </v>
      </c>
      <c r="AM150" s="170" t="str">
        <f t="shared" si="99"/>
        <v xml:space="preserve"> </v>
      </c>
    </row>
    <row r="151" spans="1:39" ht="18.75" customHeight="1" x14ac:dyDescent="0.25">
      <c r="A151" s="15" t="str">
        <f t="shared" si="107"/>
        <v>/</v>
      </c>
      <c r="B151" s="134">
        <v>148</v>
      </c>
      <c r="C151" s="187"/>
      <c r="D151" s="187"/>
      <c r="E151" s="184"/>
      <c r="F151" s="184"/>
      <c r="G151" s="164" t="str">
        <f t="shared" si="100"/>
        <v xml:space="preserve"> </v>
      </c>
      <c r="H151" s="160"/>
      <c r="I151" s="165" t="str">
        <f>IF(H151="Y",IFERROR(VLOOKUP(CONCATENATE(C151,"/",D151),'Time Youth'!A$4:F$165,5,FALSE),IFERROR(VLOOKUP(CONCATENATE(C151,"/",D151),'Time Select'!A$4:F$165,5,FALSE),"Can't find in Youth/Select")),"")</f>
        <v/>
      </c>
      <c r="J151" s="165" t="str">
        <f>IF(H151="Y",IFERROR(VLOOKUP(CONCATENATE(C151,"/",D151),'Time Youth'!A$4:F$165,6,FALSE),IFERROR(VLOOKUP(CONCATENATE(C151,"/",D151),'Time Select'!A$4:F$165,6,FALSE),"Can't find in Youth/Select")),"")</f>
        <v/>
      </c>
      <c r="K151" s="164" t="str">
        <f t="shared" si="101"/>
        <v>n/a</v>
      </c>
      <c r="L151" s="171">
        <f t="shared" si="102"/>
        <v>0</v>
      </c>
      <c r="M151" s="171">
        <f t="shared" si="103"/>
        <v>0</v>
      </c>
      <c r="N151" s="171">
        <f t="shared" si="104"/>
        <v>0</v>
      </c>
      <c r="O151" s="164">
        <f t="shared" si="105"/>
        <v>0</v>
      </c>
      <c r="P151" s="172" t="str">
        <f t="shared" si="82"/>
        <v xml:space="preserve"> </v>
      </c>
      <c r="S151" s="15">
        <f t="shared" si="106"/>
        <v>0</v>
      </c>
      <c r="T151" s="15" t="str">
        <f t="shared" si="83"/>
        <v>n/a</v>
      </c>
      <c r="U151" s="170" t="b">
        <f t="shared" si="84"/>
        <v>0</v>
      </c>
      <c r="V151" s="15" t="str">
        <f t="shared" si="108"/>
        <v xml:space="preserve"> </v>
      </c>
      <c r="W151" s="15" t="str">
        <f t="shared" si="109"/>
        <v xml:space="preserve"> </v>
      </c>
      <c r="X151" s="170" t="str">
        <f t="shared" si="110"/>
        <v xml:space="preserve"> </v>
      </c>
      <c r="Y151" s="15" t="str">
        <f t="shared" si="85"/>
        <v>n/a</v>
      </c>
      <c r="Z151" s="170" t="b">
        <f t="shared" si="86"/>
        <v>0</v>
      </c>
      <c r="AA151" s="15" t="str">
        <f t="shared" si="87"/>
        <v xml:space="preserve"> </v>
      </c>
      <c r="AB151" s="15" t="str">
        <f t="shared" si="88"/>
        <v xml:space="preserve"> </v>
      </c>
      <c r="AC151" s="170" t="str">
        <f t="shared" si="89"/>
        <v xml:space="preserve"> </v>
      </c>
      <c r="AD151" s="15" t="str">
        <f t="shared" si="90"/>
        <v>n/a</v>
      </c>
      <c r="AE151" s="170" t="b">
        <f t="shared" si="91"/>
        <v>0</v>
      </c>
      <c r="AF151" s="15" t="str">
        <f t="shared" si="92"/>
        <v xml:space="preserve"> </v>
      </c>
      <c r="AG151" s="15" t="str">
        <f t="shared" si="93"/>
        <v xml:space="preserve"> </v>
      </c>
      <c r="AH151" s="170" t="str">
        <f t="shared" si="94"/>
        <v xml:space="preserve"> </v>
      </c>
      <c r="AI151" s="15" t="str">
        <f t="shared" si="95"/>
        <v>n/a</v>
      </c>
      <c r="AJ151" s="170" t="b">
        <f t="shared" si="96"/>
        <v>0</v>
      </c>
      <c r="AK151" s="15" t="str">
        <f t="shared" si="97"/>
        <v xml:space="preserve"> </v>
      </c>
      <c r="AL151" s="15" t="str">
        <f t="shared" si="98"/>
        <v xml:space="preserve"> </v>
      </c>
      <c r="AM151" s="170" t="str">
        <f t="shared" si="99"/>
        <v xml:space="preserve"> </v>
      </c>
    </row>
    <row r="152" spans="1:39" ht="18.75" customHeight="1" x14ac:dyDescent="0.25">
      <c r="A152" s="15" t="str">
        <f t="shared" si="107"/>
        <v>/</v>
      </c>
      <c r="B152" s="134">
        <v>149</v>
      </c>
      <c r="C152" s="187"/>
      <c r="D152" s="187"/>
      <c r="E152" s="184"/>
      <c r="F152" s="184"/>
      <c r="G152" s="164" t="str">
        <f t="shared" si="100"/>
        <v xml:space="preserve"> </v>
      </c>
      <c r="H152" s="160"/>
      <c r="I152" s="165" t="str">
        <f>IF(H152="Y",IFERROR(VLOOKUP(CONCATENATE(C152,"/",D152),'Time Youth'!A$4:F$165,5,FALSE),IFERROR(VLOOKUP(CONCATENATE(C152,"/",D152),'Time Select'!A$4:F$165,5,FALSE),"Can't find in Youth/Select")),"")</f>
        <v/>
      </c>
      <c r="J152" s="165" t="str">
        <f>IF(H152="Y",IFERROR(VLOOKUP(CONCATENATE(C152,"/",D152),'Time Youth'!A$4:F$165,6,FALSE),IFERROR(VLOOKUP(CONCATENATE(C152,"/",D152),'Time Select'!A$4:F$165,6,FALSE),"Can't find in Youth/Select")),"")</f>
        <v/>
      </c>
      <c r="K152" s="164" t="str">
        <f t="shared" si="101"/>
        <v>n/a</v>
      </c>
      <c r="L152" s="171">
        <f t="shared" si="102"/>
        <v>0</v>
      </c>
      <c r="M152" s="171">
        <f t="shared" si="103"/>
        <v>0</v>
      </c>
      <c r="N152" s="171">
        <f t="shared" si="104"/>
        <v>0</v>
      </c>
      <c r="O152" s="164">
        <f t="shared" si="105"/>
        <v>0</v>
      </c>
      <c r="P152" s="172" t="str">
        <f t="shared" si="82"/>
        <v xml:space="preserve"> </v>
      </c>
      <c r="S152" s="15">
        <f t="shared" si="106"/>
        <v>0</v>
      </c>
      <c r="T152" s="15" t="str">
        <f t="shared" si="83"/>
        <v>n/a</v>
      </c>
      <c r="U152" s="170" t="b">
        <f t="shared" si="84"/>
        <v>0</v>
      </c>
      <c r="V152" s="15" t="str">
        <f t="shared" si="108"/>
        <v xml:space="preserve"> </v>
      </c>
      <c r="W152" s="15" t="str">
        <f t="shared" si="109"/>
        <v xml:space="preserve"> </v>
      </c>
      <c r="X152" s="170" t="str">
        <f t="shared" si="110"/>
        <v xml:space="preserve"> </v>
      </c>
      <c r="Y152" s="15" t="str">
        <f t="shared" si="85"/>
        <v>n/a</v>
      </c>
      <c r="Z152" s="170" t="b">
        <f t="shared" si="86"/>
        <v>0</v>
      </c>
      <c r="AA152" s="15" t="str">
        <f t="shared" si="87"/>
        <v xml:space="preserve"> </v>
      </c>
      <c r="AB152" s="15" t="str">
        <f t="shared" si="88"/>
        <v xml:space="preserve"> </v>
      </c>
      <c r="AC152" s="170" t="str">
        <f t="shared" si="89"/>
        <v xml:space="preserve"> </v>
      </c>
      <c r="AD152" s="15" t="str">
        <f t="shared" si="90"/>
        <v>n/a</v>
      </c>
      <c r="AE152" s="170" t="b">
        <f t="shared" si="91"/>
        <v>0</v>
      </c>
      <c r="AF152" s="15" t="str">
        <f t="shared" si="92"/>
        <v xml:space="preserve"> </v>
      </c>
      <c r="AG152" s="15" t="str">
        <f t="shared" si="93"/>
        <v xml:space="preserve"> </v>
      </c>
      <c r="AH152" s="170" t="str">
        <f t="shared" si="94"/>
        <v xml:space="preserve"> </v>
      </c>
      <c r="AI152" s="15" t="str">
        <f t="shared" si="95"/>
        <v>n/a</v>
      </c>
      <c r="AJ152" s="170" t="b">
        <f t="shared" si="96"/>
        <v>0</v>
      </c>
      <c r="AK152" s="15" t="str">
        <f t="shared" si="97"/>
        <v xml:space="preserve"> </v>
      </c>
      <c r="AL152" s="15" t="str">
        <f t="shared" si="98"/>
        <v xml:space="preserve"> </v>
      </c>
      <c r="AM152" s="170" t="str">
        <f t="shared" si="99"/>
        <v xml:space="preserve"> </v>
      </c>
    </row>
    <row r="153" spans="1:39" ht="18.75" customHeight="1" x14ac:dyDescent="0.25">
      <c r="A153" s="15" t="str">
        <f t="shared" si="107"/>
        <v>/</v>
      </c>
      <c r="B153" s="134">
        <v>150</v>
      </c>
      <c r="C153" s="187"/>
      <c r="D153" s="187"/>
      <c r="E153" s="184"/>
      <c r="F153" s="184"/>
      <c r="G153" s="164" t="str">
        <f t="shared" si="100"/>
        <v xml:space="preserve"> </v>
      </c>
      <c r="H153" s="160"/>
      <c r="I153" s="165" t="str">
        <f>IF(H153="Y",IFERROR(VLOOKUP(CONCATENATE(C153,"/",D153),'Time Youth'!A$4:F$165,5,FALSE),IFERROR(VLOOKUP(CONCATENATE(C153,"/",D153),'Time Select'!A$4:F$165,5,FALSE),"Can't find in Youth/Select")),"")</f>
        <v/>
      </c>
      <c r="J153" s="165" t="str">
        <f>IF(H153="Y",IFERROR(VLOOKUP(CONCATENATE(C153,"/",D153),'Time Youth'!A$4:F$165,6,FALSE),IFERROR(VLOOKUP(CONCATENATE(C153,"/",D153),'Time Select'!A$4:F$165,6,FALSE),"Can't find in Youth/Select")),"")</f>
        <v/>
      </c>
      <c r="K153" s="164" t="str">
        <f t="shared" si="101"/>
        <v>n/a</v>
      </c>
      <c r="L153" s="171">
        <f t="shared" si="102"/>
        <v>0</v>
      </c>
      <c r="M153" s="171">
        <f t="shared" si="103"/>
        <v>0</v>
      </c>
      <c r="N153" s="171">
        <f t="shared" si="104"/>
        <v>0</v>
      </c>
      <c r="O153" s="164">
        <f t="shared" si="105"/>
        <v>0</v>
      </c>
      <c r="P153" s="172" t="str">
        <f t="shared" si="82"/>
        <v xml:space="preserve"> </v>
      </c>
      <c r="S153" s="15">
        <f t="shared" si="106"/>
        <v>0</v>
      </c>
      <c r="T153" s="15" t="str">
        <f t="shared" si="83"/>
        <v>n/a</v>
      </c>
      <c r="U153" s="170" t="b">
        <f t="shared" si="84"/>
        <v>0</v>
      </c>
      <c r="V153" s="15" t="str">
        <f t="shared" si="108"/>
        <v xml:space="preserve"> </v>
      </c>
      <c r="W153" s="15" t="str">
        <f t="shared" si="109"/>
        <v xml:space="preserve"> </v>
      </c>
      <c r="X153" s="170" t="str">
        <f t="shared" si="110"/>
        <v xml:space="preserve"> </v>
      </c>
      <c r="Y153" s="15" t="str">
        <f t="shared" si="85"/>
        <v>n/a</v>
      </c>
      <c r="Z153" s="170" t="b">
        <f t="shared" si="86"/>
        <v>0</v>
      </c>
      <c r="AA153" s="15" t="str">
        <f t="shared" si="87"/>
        <v xml:space="preserve"> </v>
      </c>
      <c r="AB153" s="15" t="str">
        <f t="shared" si="88"/>
        <v xml:space="preserve"> </v>
      </c>
      <c r="AC153" s="170" t="str">
        <f t="shared" si="89"/>
        <v xml:space="preserve"> </v>
      </c>
      <c r="AD153" s="15" t="str">
        <f t="shared" si="90"/>
        <v>n/a</v>
      </c>
      <c r="AE153" s="170" t="b">
        <f t="shared" si="91"/>
        <v>0</v>
      </c>
      <c r="AF153" s="15" t="str">
        <f t="shared" si="92"/>
        <v xml:space="preserve"> </v>
      </c>
      <c r="AG153" s="15" t="str">
        <f t="shared" si="93"/>
        <v xml:space="preserve"> </v>
      </c>
      <c r="AH153" s="170" t="str">
        <f t="shared" si="94"/>
        <v xml:space="preserve"> </v>
      </c>
      <c r="AI153" s="15" t="str">
        <f t="shared" si="95"/>
        <v>n/a</v>
      </c>
      <c r="AJ153" s="170" t="b">
        <f t="shared" si="96"/>
        <v>0</v>
      </c>
      <c r="AK153" s="15" t="str">
        <f t="shared" si="97"/>
        <v xml:space="preserve"> </v>
      </c>
      <c r="AL153" s="15" t="str">
        <f t="shared" si="98"/>
        <v xml:space="preserve"> </v>
      </c>
      <c r="AM153" s="170" t="str">
        <f t="shared" si="99"/>
        <v xml:space="preserve"> </v>
      </c>
    </row>
    <row r="154" spans="1:39" ht="18.75" customHeight="1" x14ac:dyDescent="0.25">
      <c r="A154" s="15" t="str">
        <f t="shared" si="107"/>
        <v>/</v>
      </c>
      <c r="B154" s="134">
        <v>151</v>
      </c>
      <c r="C154" s="187"/>
      <c r="D154" s="187"/>
      <c r="E154" s="184"/>
      <c r="F154" s="184"/>
      <c r="G154" s="164" t="str">
        <f t="shared" si="100"/>
        <v xml:space="preserve"> </v>
      </c>
      <c r="H154" s="160"/>
      <c r="I154" s="165" t="str">
        <f>IF(H154="Y",IFERROR(VLOOKUP(CONCATENATE(C154,"/",D154),'Time Youth'!A$4:F$165,5,FALSE),IFERROR(VLOOKUP(CONCATENATE(C154,"/",D154),'Time Select'!A$4:F$165,5,FALSE),"Can't find in Youth/Select")),"")</f>
        <v/>
      </c>
      <c r="J154" s="165" t="str">
        <f>IF(H154="Y",IFERROR(VLOOKUP(CONCATENATE(C154,"/",D154),'Time Youth'!A$4:F$165,6,FALSE),IFERROR(VLOOKUP(CONCATENATE(C154,"/",D154),'Time Select'!A$4:F$165,6,FALSE),"Can't find in Youth/Select")),"")</f>
        <v/>
      </c>
      <c r="K154" s="164" t="str">
        <f t="shared" si="101"/>
        <v>n/a</v>
      </c>
      <c r="L154" s="171">
        <f t="shared" si="102"/>
        <v>0</v>
      </c>
      <c r="M154" s="171">
        <f t="shared" si="103"/>
        <v>0</v>
      </c>
      <c r="N154" s="171">
        <f t="shared" si="104"/>
        <v>0</v>
      </c>
      <c r="O154" s="164">
        <f t="shared" si="105"/>
        <v>0</v>
      </c>
      <c r="P154" s="172" t="str">
        <f t="shared" si="82"/>
        <v xml:space="preserve"> </v>
      </c>
      <c r="S154" s="15">
        <f t="shared" si="106"/>
        <v>0</v>
      </c>
      <c r="T154" s="15" t="str">
        <f t="shared" si="83"/>
        <v>n/a</v>
      </c>
      <c r="U154" s="170" t="b">
        <f t="shared" si="84"/>
        <v>0</v>
      </c>
      <c r="V154" s="15" t="str">
        <f t="shared" si="108"/>
        <v xml:space="preserve"> </v>
      </c>
      <c r="W154" s="15" t="str">
        <f t="shared" si="109"/>
        <v xml:space="preserve"> </v>
      </c>
      <c r="X154" s="170" t="str">
        <f t="shared" si="110"/>
        <v xml:space="preserve"> </v>
      </c>
      <c r="Y154" s="15" t="str">
        <f t="shared" si="85"/>
        <v>n/a</v>
      </c>
      <c r="Z154" s="170" t="b">
        <f t="shared" si="86"/>
        <v>0</v>
      </c>
      <c r="AA154" s="15" t="str">
        <f t="shared" si="87"/>
        <v xml:space="preserve"> </v>
      </c>
      <c r="AB154" s="15" t="str">
        <f t="shared" si="88"/>
        <v xml:space="preserve"> </v>
      </c>
      <c r="AC154" s="170" t="str">
        <f t="shared" si="89"/>
        <v xml:space="preserve"> </v>
      </c>
      <c r="AD154" s="15" t="str">
        <f t="shared" si="90"/>
        <v>n/a</v>
      </c>
      <c r="AE154" s="170" t="b">
        <f t="shared" si="91"/>
        <v>0</v>
      </c>
      <c r="AF154" s="15" t="str">
        <f t="shared" si="92"/>
        <v xml:space="preserve"> </v>
      </c>
      <c r="AG154" s="15" t="str">
        <f t="shared" si="93"/>
        <v xml:space="preserve"> </v>
      </c>
      <c r="AH154" s="170" t="str">
        <f t="shared" si="94"/>
        <v xml:space="preserve"> </v>
      </c>
      <c r="AI154" s="15" t="str">
        <f t="shared" si="95"/>
        <v>n/a</v>
      </c>
      <c r="AJ154" s="170" t="b">
        <f t="shared" si="96"/>
        <v>0</v>
      </c>
      <c r="AK154" s="15" t="str">
        <f t="shared" si="97"/>
        <v xml:space="preserve"> </v>
      </c>
      <c r="AL154" s="15" t="str">
        <f t="shared" si="98"/>
        <v xml:space="preserve"> </v>
      </c>
      <c r="AM154" s="170" t="str">
        <f t="shared" si="99"/>
        <v xml:space="preserve"> </v>
      </c>
    </row>
    <row r="155" spans="1:39" ht="18.75" customHeight="1" x14ac:dyDescent="0.25">
      <c r="A155" s="15" t="str">
        <f t="shared" si="107"/>
        <v>/</v>
      </c>
      <c r="B155" s="134">
        <v>152</v>
      </c>
      <c r="C155" s="187"/>
      <c r="D155" s="187"/>
      <c r="E155" s="184"/>
      <c r="F155" s="184"/>
      <c r="G155" s="164" t="str">
        <f t="shared" si="100"/>
        <v xml:space="preserve"> </v>
      </c>
      <c r="H155" s="160"/>
      <c r="I155" s="165" t="str">
        <f>IF(H155="Y",IFERROR(VLOOKUP(CONCATENATE(C155,"/",D155),'Time Youth'!A$4:F$165,5,FALSE),IFERROR(VLOOKUP(CONCATENATE(C155,"/",D155),'Time Select'!A$4:F$165,5,FALSE),"Can't find in Youth/Select")),"")</f>
        <v/>
      </c>
      <c r="J155" s="165" t="str">
        <f>IF(H155="Y",IFERROR(VLOOKUP(CONCATENATE(C155,"/",D155),'Time Youth'!A$4:F$165,6,FALSE),IFERROR(VLOOKUP(CONCATENATE(C155,"/",D155),'Time Select'!A$4:F$165,6,FALSE),"Can't find in Youth/Select")),"")</f>
        <v/>
      </c>
      <c r="K155" s="164" t="str">
        <f t="shared" si="101"/>
        <v>n/a</v>
      </c>
      <c r="L155" s="171">
        <f t="shared" si="102"/>
        <v>0</v>
      </c>
      <c r="M155" s="171">
        <f t="shared" si="103"/>
        <v>0</v>
      </c>
      <c r="N155" s="171">
        <f t="shared" si="104"/>
        <v>0</v>
      </c>
      <c r="O155" s="164">
        <f t="shared" si="105"/>
        <v>0</v>
      </c>
      <c r="P155" s="172" t="str">
        <f t="shared" si="82"/>
        <v xml:space="preserve"> </v>
      </c>
      <c r="S155" s="15">
        <f t="shared" si="106"/>
        <v>0</v>
      </c>
      <c r="T155" s="15" t="str">
        <f t="shared" si="83"/>
        <v>n/a</v>
      </c>
      <c r="U155" s="170" t="b">
        <f t="shared" si="84"/>
        <v>0</v>
      </c>
      <c r="V155" s="15" t="str">
        <f t="shared" si="108"/>
        <v xml:space="preserve"> </v>
      </c>
      <c r="W155" s="15" t="str">
        <f t="shared" si="109"/>
        <v xml:space="preserve"> </v>
      </c>
      <c r="X155" s="170" t="str">
        <f t="shared" si="110"/>
        <v xml:space="preserve"> </v>
      </c>
      <c r="Y155" s="15" t="str">
        <f t="shared" si="85"/>
        <v>n/a</v>
      </c>
      <c r="Z155" s="170" t="b">
        <f t="shared" si="86"/>
        <v>0</v>
      </c>
      <c r="AA155" s="15" t="str">
        <f t="shared" si="87"/>
        <v xml:space="preserve"> </v>
      </c>
      <c r="AB155" s="15" t="str">
        <f t="shared" si="88"/>
        <v xml:space="preserve"> </v>
      </c>
      <c r="AC155" s="170" t="str">
        <f t="shared" si="89"/>
        <v xml:space="preserve"> </v>
      </c>
      <c r="AD155" s="15" t="str">
        <f t="shared" si="90"/>
        <v>n/a</v>
      </c>
      <c r="AE155" s="170" t="b">
        <f t="shared" si="91"/>
        <v>0</v>
      </c>
      <c r="AF155" s="15" t="str">
        <f t="shared" si="92"/>
        <v xml:space="preserve"> </v>
      </c>
      <c r="AG155" s="15" t="str">
        <f t="shared" si="93"/>
        <v xml:space="preserve"> </v>
      </c>
      <c r="AH155" s="170" t="str">
        <f t="shared" si="94"/>
        <v xml:space="preserve"> </v>
      </c>
      <c r="AI155" s="15" t="str">
        <f t="shared" si="95"/>
        <v>n/a</v>
      </c>
      <c r="AJ155" s="170" t="b">
        <f t="shared" si="96"/>
        <v>0</v>
      </c>
      <c r="AK155" s="15" t="str">
        <f t="shared" si="97"/>
        <v xml:space="preserve"> </v>
      </c>
      <c r="AL155" s="15" t="str">
        <f t="shared" si="98"/>
        <v xml:space="preserve"> </v>
      </c>
      <c r="AM155" s="170" t="str">
        <f t="shared" si="99"/>
        <v xml:space="preserve"> </v>
      </c>
    </row>
    <row r="156" spans="1:39" ht="18.75" customHeight="1" x14ac:dyDescent="0.25">
      <c r="A156" s="15" t="str">
        <f t="shared" si="107"/>
        <v>/</v>
      </c>
      <c r="B156" s="134">
        <v>153</v>
      </c>
      <c r="C156" s="187"/>
      <c r="D156" s="187"/>
      <c r="E156" s="184"/>
      <c r="F156" s="184"/>
      <c r="G156" s="164" t="str">
        <f t="shared" si="100"/>
        <v xml:space="preserve"> </v>
      </c>
      <c r="H156" s="160"/>
      <c r="I156" s="165" t="str">
        <f>IF(H156="Y",IFERROR(VLOOKUP(CONCATENATE(C156,"/",D156),'Time Youth'!A$4:F$165,5,FALSE),IFERROR(VLOOKUP(CONCATENATE(C156,"/",D156),'Time Select'!A$4:F$165,5,FALSE),"Can't find in Youth/Select")),"")</f>
        <v/>
      </c>
      <c r="J156" s="165" t="str">
        <f>IF(H156="Y",IFERROR(VLOOKUP(CONCATENATE(C156,"/",D156),'Time Youth'!A$4:F$165,6,FALSE),IFERROR(VLOOKUP(CONCATENATE(C156,"/",D156),'Time Select'!A$4:F$165,6,FALSE),"Can't find in Youth/Select")),"")</f>
        <v/>
      </c>
      <c r="K156" s="164" t="str">
        <f t="shared" si="101"/>
        <v>n/a</v>
      </c>
      <c r="L156" s="171">
        <f t="shared" si="102"/>
        <v>0</v>
      </c>
      <c r="M156" s="171">
        <f t="shared" si="103"/>
        <v>0</v>
      </c>
      <c r="N156" s="171">
        <f t="shared" si="104"/>
        <v>0</v>
      </c>
      <c r="O156" s="164">
        <f t="shared" si="105"/>
        <v>0</v>
      </c>
      <c r="P156" s="172" t="str">
        <f t="shared" si="82"/>
        <v xml:space="preserve"> </v>
      </c>
      <c r="S156" s="15">
        <f t="shared" si="106"/>
        <v>0</v>
      </c>
      <c r="T156" s="15" t="str">
        <f t="shared" si="83"/>
        <v>n/a</v>
      </c>
      <c r="U156" s="170" t="b">
        <f t="shared" si="84"/>
        <v>0</v>
      </c>
      <c r="V156" s="15" t="str">
        <f t="shared" si="108"/>
        <v xml:space="preserve"> </v>
      </c>
      <c r="W156" s="15" t="str">
        <f t="shared" si="109"/>
        <v xml:space="preserve"> </v>
      </c>
      <c r="X156" s="170" t="str">
        <f t="shared" si="110"/>
        <v xml:space="preserve"> </v>
      </c>
      <c r="Y156" s="15" t="str">
        <f t="shared" si="85"/>
        <v>n/a</v>
      </c>
      <c r="Z156" s="170" t="b">
        <f t="shared" si="86"/>
        <v>0</v>
      </c>
      <c r="AA156" s="15" t="str">
        <f t="shared" si="87"/>
        <v xml:space="preserve"> </v>
      </c>
      <c r="AB156" s="15" t="str">
        <f t="shared" si="88"/>
        <v xml:space="preserve"> </v>
      </c>
      <c r="AC156" s="170" t="str">
        <f t="shared" si="89"/>
        <v xml:space="preserve"> </v>
      </c>
      <c r="AD156" s="15" t="str">
        <f t="shared" si="90"/>
        <v>n/a</v>
      </c>
      <c r="AE156" s="170" t="b">
        <f t="shared" si="91"/>
        <v>0</v>
      </c>
      <c r="AF156" s="15" t="str">
        <f t="shared" si="92"/>
        <v xml:space="preserve"> </v>
      </c>
      <c r="AG156" s="15" t="str">
        <f t="shared" si="93"/>
        <v xml:space="preserve"> </v>
      </c>
      <c r="AH156" s="170" t="str">
        <f t="shared" si="94"/>
        <v xml:space="preserve"> </v>
      </c>
      <c r="AI156" s="15" t="str">
        <f t="shared" si="95"/>
        <v>n/a</v>
      </c>
      <c r="AJ156" s="170" t="b">
        <f t="shared" si="96"/>
        <v>0</v>
      </c>
      <c r="AK156" s="15" t="str">
        <f t="shared" si="97"/>
        <v xml:space="preserve"> </v>
      </c>
      <c r="AL156" s="15" t="str">
        <f t="shared" si="98"/>
        <v xml:space="preserve"> </v>
      </c>
      <c r="AM156" s="170" t="str">
        <f t="shared" si="99"/>
        <v xml:space="preserve"> </v>
      </c>
    </row>
    <row r="157" spans="1:39" ht="18.75" customHeight="1" x14ac:dyDescent="0.25">
      <c r="A157" s="15" t="str">
        <f t="shared" si="107"/>
        <v>/</v>
      </c>
      <c r="B157" s="134">
        <v>154</v>
      </c>
      <c r="C157" s="187"/>
      <c r="D157" s="187"/>
      <c r="E157" s="184"/>
      <c r="F157" s="184"/>
      <c r="G157" s="164" t="str">
        <f t="shared" si="100"/>
        <v xml:space="preserve"> </v>
      </c>
      <c r="H157" s="160"/>
      <c r="I157" s="165" t="str">
        <f>IF(H157="Y",IFERROR(VLOOKUP(CONCATENATE(C157,"/",D157),'Time Youth'!A$4:F$165,5,FALSE),IFERROR(VLOOKUP(CONCATENATE(C157,"/",D157),'Time Select'!A$4:F$165,5,FALSE),"Can't find in Youth/Select")),"")</f>
        <v/>
      </c>
      <c r="J157" s="165" t="str">
        <f>IF(H157="Y",IFERROR(VLOOKUP(CONCATENATE(C157,"/",D157),'Time Youth'!A$4:F$165,6,FALSE),IFERROR(VLOOKUP(CONCATENATE(C157,"/",D157),'Time Select'!A$4:F$165,6,FALSE),"Can't find in Youth/Select")),"")</f>
        <v/>
      </c>
      <c r="K157" s="164" t="str">
        <f t="shared" si="101"/>
        <v>n/a</v>
      </c>
      <c r="L157" s="171">
        <f t="shared" si="102"/>
        <v>0</v>
      </c>
      <c r="M157" s="171">
        <f t="shared" si="103"/>
        <v>0</v>
      </c>
      <c r="N157" s="171">
        <f t="shared" si="104"/>
        <v>0</v>
      </c>
      <c r="O157" s="164">
        <f t="shared" si="105"/>
        <v>0</v>
      </c>
      <c r="P157" s="172" t="str">
        <f t="shared" si="82"/>
        <v xml:space="preserve"> </v>
      </c>
      <c r="S157" s="15">
        <f t="shared" si="106"/>
        <v>0</v>
      </c>
      <c r="T157" s="15" t="str">
        <f t="shared" si="83"/>
        <v>n/a</v>
      </c>
      <c r="U157" s="170" t="b">
        <f t="shared" si="84"/>
        <v>0</v>
      </c>
      <c r="V157" s="15" t="str">
        <f t="shared" si="108"/>
        <v xml:space="preserve"> </v>
      </c>
      <c r="W157" s="15" t="str">
        <f t="shared" si="109"/>
        <v xml:space="preserve"> </v>
      </c>
      <c r="X157" s="170" t="str">
        <f t="shared" si="110"/>
        <v xml:space="preserve"> </v>
      </c>
      <c r="Y157" s="15" t="str">
        <f t="shared" si="85"/>
        <v>n/a</v>
      </c>
      <c r="Z157" s="170" t="b">
        <f t="shared" si="86"/>
        <v>0</v>
      </c>
      <c r="AA157" s="15" t="str">
        <f t="shared" si="87"/>
        <v xml:space="preserve"> </v>
      </c>
      <c r="AB157" s="15" t="str">
        <f t="shared" si="88"/>
        <v xml:space="preserve"> </v>
      </c>
      <c r="AC157" s="170" t="str">
        <f t="shared" si="89"/>
        <v xml:space="preserve"> </v>
      </c>
      <c r="AD157" s="15" t="str">
        <f t="shared" si="90"/>
        <v>n/a</v>
      </c>
      <c r="AE157" s="170" t="b">
        <f t="shared" si="91"/>
        <v>0</v>
      </c>
      <c r="AF157" s="15" t="str">
        <f t="shared" si="92"/>
        <v xml:space="preserve"> </v>
      </c>
      <c r="AG157" s="15" t="str">
        <f t="shared" si="93"/>
        <v xml:space="preserve"> </v>
      </c>
      <c r="AH157" s="170" t="str">
        <f t="shared" si="94"/>
        <v xml:space="preserve"> </v>
      </c>
      <c r="AI157" s="15" t="str">
        <f t="shared" si="95"/>
        <v>n/a</v>
      </c>
      <c r="AJ157" s="170" t="b">
        <f t="shared" si="96"/>
        <v>0</v>
      </c>
      <c r="AK157" s="15" t="str">
        <f t="shared" si="97"/>
        <v xml:space="preserve"> </v>
      </c>
      <c r="AL157" s="15" t="str">
        <f t="shared" si="98"/>
        <v xml:space="preserve"> </v>
      </c>
      <c r="AM157" s="170" t="str">
        <f t="shared" si="99"/>
        <v xml:space="preserve"> </v>
      </c>
    </row>
    <row r="158" spans="1:39" ht="18.75" customHeight="1" x14ac:dyDescent="0.25">
      <c r="A158" s="15" t="str">
        <f t="shared" si="107"/>
        <v>/</v>
      </c>
      <c r="B158" s="134">
        <v>155</v>
      </c>
      <c r="C158" s="187"/>
      <c r="D158" s="187"/>
      <c r="E158" s="184"/>
      <c r="F158" s="184"/>
      <c r="G158" s="164" t="str">
        <f t="shared" si="100"/>
        <v xml:space="preserve"> </v>
      </c>
      <c r="H158" s="160"/>
      <c r="I158" s="165" t="str">
        <f>IF(H158="Y",IFERROR(VLOOKUP(CONCATENATE(C158,"/",D158),'Time Youth'!A$4:F$165,5,FALSE),IFERROR(VLOOKUP(CONCATENATE(C158,"/",D158),'Time Select'!A$4:F$165,5,FALSE),"Can't find in Youth/Select")),"")</f>
        <v/>
      </c>
      <c r="J158" s="165" t="str">
        <f>IF(H158="Y",IFERROR(VLOOKUP(CONCATENATE(C158,"/",D158),'Time Youth'!A$4:F$165,6,FALSE),IFERROR(VLOOKUP(CONCATENATE(C158,"/",D158),'Time Select'!A$4:F$165,6,FALSE),"Can't find in Youth/Select")),"")</f>
        <v/>
      </c>
      <c r="K158" s="164" t="str">
        <f t="shared" si="101"/>
        <v>n/a</v>
      </c>
      <c r="L158" s="171">
        <f t="shared" si="102"/>
        <v>0</v>
      </c>
      <c r="M158" s="171">
        <f t="shared" si="103"/>
        <v>0</v>
      </c>
      <c r="N158" s="171">
        <f t="shared" si="104"/>
        <v>0</v>
      </c>
      <c r="O158" s="164">
        <f t="shared" si="105"/>
        <v>0</v>
      </c>
      <c r="P158" s="172" t="str">
        <f t="shared" si="82"/>
        <v xml:space="preserve"> </v>
      </c>
      <c r="S158" s="15">
        <f t="shared" si="106"/>
        <v>0</v>
      </c>
      <c r="T158" s="15" t="str">
        <f t="shared" si="83"/>
        <v>n/a</v>
      </c>
      <c r="U158" s="170" t="b">
        <f t="shared" si="84"/>
        <v>0</v>
      </c>
      <c r="V158" s="15" t="str">
        <f t="shared" si="108"/>
        <v xml:space="preserve"> </v>
      </c>
      <c r="W158" s="15" t="str">
        <f t="shared" si="109"/>
        <v xml:space="preserve"> </v>
      </c>
      <c r="X158" s="170" t="str">
        <f t="shared" si="110"/>
        <v xml:space="preserve"> </v>
      </c>
      <c r="Y158" s="15" t="str">
        <f t="shared" si="85"/>
        <v>n/a</v>
      </c>
      <c r="Z158" s="170" t="b">
        <f t="shared" si="86"/>
        <v>0</v>
      </c>
      <c r="AA158" s="15" t="str">
        <f t="shared" si="87"/>
        <v xml:space="preserve"> </v>
      </c>
      <c r="AB158" s="15" t="str">
        <f t="shared" si="88"/>
        <v xml:space="preserve"> </v>
      </c>
      <c r="AC158" s="170" t="str">
        <f t="shared" si="89"/>
        <v xml:space="preserve"> </v>
      </c>
      <c r="AD158" s="15" t="str">
        <f t="shared" si="90"/>
        <v>n/a</v>
      </c>
      <c r="AE158" s="170" t="b">
        <f t="shared" si="91"/>
        <v>0</v>
      </c>
      <c r="AF158" s="15" t="str">
        <f t="shared" si="92"/>
        <v xml:space="preserve"> </v>
      </c>
      <c r="AG158" s="15" t="str">
        <f t="shared" si="93"/>
        <v xml:space="preserve"> </v>
      </c>
      <c r="AH158" s="170" t="str">
        <f t="shared" si="94"/>
        <v xml:space="preserve"> </v>
      </c>
      <c r="AI158" s="15" t="str">
        <f t="shared" si="95"/>
        <v>n/a</v>
      </c>
      <c r="AJ158" s="170" t="b">
        <f t="shared" si="96"/>
        <v>0</v>
      </c>
      <c r="AK158" s="15" t="str">
        <f t="shared" si="97"/>
        <v xml:space="preserve"> </v>
      </c>
      <c r="AL158" s="15" t="str">
        <f t="shared" si="98"/>
        <v xml:space="preserve"> </v>
      </c>
      <c r="AM158" s="170" t="str">
        <f t="shared" si="99"/>
        <v xml:space="preserve"> </v>
      </c>
    </row>
    <row r="159" spans="1:39" ht="18.75" customHeight="1" x14ac:dyDescent="0.25">
      <c r="A159" s="15" t="str">
        <f t="shared" si="107"/>
        <v>/</v>
      </c>
      <c r="B159" s="134">
        <v>156</v>
      </c>
      <c r="C159" s="187"/>
      <c r="D159" s="187"/>
      <c r="E159" s="184"/>
      <c r="F159" s="184"/>
      <c r="G159" s="164" t="str">
        <f t="shared" si="100"/>
        <v xml:space="preserve"> </v>
      </c>
      <c r="H159" s="160"/>
      <c r="I159" s="165" t="str">
        <f>IF(H159="Y",IFERROR(VLOOKUP(CONCATENATE(C159,"/",D159),'Time Youth'!A$4:F$165,5,FALSE),IFERROR(VLOOKUP(CONCATENATE(C159,"/",D159),'Time Select'!A$4:F$165,5,FALSE),"Can't find in Youth/Select")),"")</f>
        <v/>
      </c>
      <c r="J159" s="165" t="str">
        <f>IF(H159="Y",IFERROR(VLOOKUP(CONCATENATE(C159,"/",D159),'Time Youth'!A$4:F$165,6,FALSE),IFERROR(VLOOKUP(CONCATENATE(C159,"/",D159),'Time Select'!A$4:F$165,6,FALSE),"Can't find in Youth/Select")),"")</f>
        <v/>
      </c>
      <c r="K159" s="164" t="str">
        <f t="shared" si="101"/>
        <v>n/a</v>
      </c>
      <c r="L159" s="171">
        <f t="shared" si="102"/>
        <v>0</v>
      </c>
      <c r="M159" s="171">
        <f t="shared" si="103"/>
        <v>0</v>
      </c>
      <c r="N159" s="171">
        <f t="shared" si="104"/>
        <v>0</v>
      </c>
      <c r="O159" s="164">
        <f t="shared" si="105"/>
        <v>0</v>
      </c>
      <c r="P159" s="172" t="str">
        <f t="shared" si="82"/>
        <v xml:space="preserve"> </v>
      </c>
      <c r="S159" s="15">
        <f t="shared" si="106"/>
        <v>0</v>
      </c>
      <c r="T159" s="15" t="str">
        <f t="shared" si="83"/>
        <v>n/a</v>
      </c>
      <c r="U159" s="170" t="b">
        <f t="shared" si="84"/>
        <v>0</v>
      </c>
      <c r="V159" s="15" t="str">
        <f t="shared" si="108"/>
        <v xml:space="preserve"> </v>
      </c>
      <c r="W159" s="15" t="str">
        <f t="shared" si="109"/>
        <v xml:space="preserve"> </v>
      </c>
      <c r="X159" s="170" t="str">
        <f t="shared" si="110"/>
        <v xml:space="preserve"> </v>
      </c>
      <c r="Y159" s="15" t="str">
        <f t="shared" si="85"/>
        <v>n/a</v>
      </c>
      <c r="Z159" s="170" t="b">
        <f t="shared" si="86"/>
        <v>0</v>
      </c>
      <c r="AA159" s="15" t="str">
        <f t="shared" si="87"/>
        <v xml:space="preserve"> </v>
      </c>
      <c r="AB159" s="15" t="str">
        <f t="shared" si="88"/>
        <v xml:space="preserve"> </v>
      </c>
      <c r="AC159" s="170" t="str">
        <f t="shared" si="89"/>
        <v xml:space="preserve"> </v>
      </c>
      <c r="AD159" s="15" t="str">
        <f t="shared" si="90"/>
        <v>n/a</v>
      </c>
      <c r="AE159" s="170" t="b">
        <f t="shared" si="91"/>
        <v>0</v>
      </c>
      <c r="AF159" s="15" t="str">
        <f t="shared" si="92"/>
        <v xml:space="preserve"> </v>
      </c>
      <c r="AG159" s="15" t="str">
        <f t="shared" si="93"/>
        <v xml:space="preserve"> </v>
      </c>
      <c r="AH159" s="170" t="str">
        <f t="shared" si="94"/>
        <v xml:space="preserve"> </v>
      </c>
      <c r="AI159" s="15" t="str">
        <f t="shared" si="95"/>
        <v>n/a</v>
      </c>
      <c r="AJ159" s="170" t="b">
        <f t="shared" si="96"/>
        <v>0</v>
      </c>
      <c r="AK159" s="15" t="str">
        <f t="shared" si="97"/>
        <v xml:space="preserve"> </v>
      </c>
      <c r="AL159" s="15" t="str">
        <f t="shared" si="98"/>
        <v xml:space="preserve"> </v>
      </c>
      <c r="AM159" s="170" t="str">
        <f t="shared" si="99"/>
        <v xml:space="preserve"> </v>
      </c>
    </row>
    <row r="160" spans="1:39" ht="18.75" customHeight="1" x14ac:dyDescent="0.25">
      <c r="A160" s="15" t="str">
        <f t="shared" si="107"/>
        <v>/</v>
      </c>
      <c r="B160" s="134">
        <v>157</v>
      </c>
      <c r="C160" s="187"/>
      <c r="D160" s="187"/>
      <c r="E160" s="184"/>
      <c r="F160" s="184"/>
      <c r="G160" s="164" t="str">
        <f t="shared" si="100"/>
        <v xml:space="preserve"> </v>
      </c>
      <c r="H160" s="160"/>
      <c r="I160" s="165" t="str">
        <f>IF(H160="Y",IFERROR(VLOOKUP(CONCATENATE(C160,"/",D160),'Time Youth'!A$4:F$165,5,FALSE),IFERROR(VLOOKUP(CONCATENATE(C160,"/",D160),'Time Select'!A$4:F$165,5,FALSE),"Can't find in Youth/Select")),"")</f>
        <v/>
      </c>
      <c r="J160" s="165" t="str">
        <f>IF(H160="Y",IFERROR(VLOOKUP(CONCATENATE(C160,"/",D160),'Time Youth'!A$4:F$165,6,FALSE),IFERROR(VLOOKUP(CONCATENATE(C160,"/",D160),'Time Select'!A$4:F$165,6,FALSE),"Can't find in Youth/Select")),"")</f>
        <v/>
      </c>
      <c r="K160" s="164" t="str">
        <f t="shared" si="101"/>
        <v>n/a</v>
      </c>
      <c r="L160" s="171">
        <f t="shared" si="102"/>
        <v>0</v>
      </c>
      <c r="M160" s="171">
        <f t="shared" si="103"/>
        <v>0</v>
      </c>
      <c r="N160" s="171">
        <f t="shared" si="104"/>
        <v>0</v>
      </c>
      <c r="O160" s="164">
        <f t="shared" si="105"/>
        <v>0</v>
      </c>
      <c r="P160" s="172" t="str">
        <f t="shared" si="82"/>
        <v xml:space="preserve"> </v>
      </c>
      <c r="S160" s="15">
        <f t="shared" si="106"/>
        <v>0</v>
      </c>
      <c r="T160" s="15" t="str">
        <f t="shared" si="83"/>
        <v>n/a</v>
      </c>
      <c r="U160" s="170" t="b">
        <f t="shared" si="84"/>
        <v>0</v>
      </c>
      <c r="V160" s="15" t="str">
        <f t="shared" si="108"/>
        <v xml:space="preserve"> </v>
      </c>
      <c r="W160" s="15" t="str">
        <f t="shared" si="109"/>
        <v xml:space="preserve"> </v>
      </c>
      <c r="X160" s="170" t="str">
        <f t="shared" si="110"/>
        <v xml:space="preserve"> </v>
      </c>
      <c r="Y160" s="15" t="str">
        <f t="shared" si="85"/>
        <v>n/a</v>
      </c>
      <c r="Z160" s="170" t="b">
        <f t="shared" si="86"/>
        <v>0</v>
      </c>
      <c r="AA160" s="15" t="str">
        <f t="shared" si="87"/>
        <v xml:space="preserve"> </v>
      </c>
      <c r="AB160" s="15" t="str">
        <f t="shared" si="88"/>
        <v xml:space="preserve"> </v>
      </c>
      <c r="AC160" s="170" t="str">
        <f t="shared" si="89"/>
        <v xml:space="preserve"> </v>
      </c>
      <c r="AD160" s="15" t="str">
        <f t="shared" si="90"/>
        <v>n/a</v>
      </c>
      <c r="AE160" s="170" t="b">
        <f t="shared" si="91"/>
        <v>0</v>
      </c>
      <c r="AF160" s="15" t="str">
        <f t="shared" si="92"/>
        <v xml:space="preserve"> </v>
      </c>
      <c r="AG160" s="15" t="str">
        <f t="shared" si="93"/>
        <v xml:space="preserve"> </v>
      </c>
      <c r="AH160" s="170" t="str">
        <f t="shared" si="94"/>
        <v xml:space="preserve"> </v>
      </c>
      <c r="AI160" s="15" t="str">
        <f t="shared" si="95"/>
        <v>n/a</v>
      </c>
      <c r="AJ160" s="170" t="b">
        <f t="shared" si="96"/>
        <v>0</v>
      </c>
      <c r="AK160" s="15" t="str">
        <f t="shared" si="97"/>
        <v xml:space="preserve"> </v>
      </c>
      <c r="AL160" s="15" t="str">
        <f t="shared" si="98"/>
        <v xml:space="preserve"> </v>
      </c>
      <c r="AM160" s="170" t="str">
        <f t="shared" si="99"/>
        <v xml:space="preserve"> </v>
      </c>
    </row>
    <row r="161" spans="1:39" ht="18.75" customHeight="1" x14ac:dyDescent="0.25">
      <c r="A161" s="15" t="str">
        <f t="shared" si="107"/>
        <v>/</v>
      </c>
      <c r="B161" s="134">
        <v>158</v>
      </c>
      <c r="C161" s="187"/>
      <c r="D161" s="187"/>
      <c r="E161" s="184"/>
      <c r="F161" s="184"/>
      <c r="G161" s="164" t="str">
        <f t="shared" si="100"/>
        <v xml:space="preserve"> </v>
      </c>
      <c r="H161" s="160"/>
      <c r="I161" s="165" t="str">
        <f>IF(H161="Y",IFERROR(VLOOKUP(CONCATENATE(C161,"/",D161),'Time Youth'!A$4:F$165,5,FALSE),IFERROR(VLOOKUP(CONCATENATE(C161,"/",D161),'Time Select'!A$4:F$165,5,FALSE),"Can't find in Youth/Select")),"")</f>
        <v/>
      </c>
      <c r="J161" s="165" t="str">
        <f>IF(H161="Y",IFERROR(VLOOKUP(CONCATENATE(C161,"/",D161),'Time Youth'!A$4:F$165,6,FALSE),IFERROR(VLOOKUP(CONCATENATE(C161,"/",D161),'Time Select'!A$4:F$165,6,FALSE),"Can't find in Youth/Select")),"")</f>
        <v/>
      </c>
      <c r="K161" s="164" t="str">
        <f t="shared" si="101"/>
        <v>n/a</v>
      </c>
      <c r="L161" s="171">
        <f t="shared" si="102"/>
        <v>0</v>
      </c>
      <c r="M161" s="171">
        <f t="shared" si="103"/>
        <v>0</v>
      </c>
      <c r="N161" s="171">
        <f t="shared" si="104"/>
        <v>0</v>
      </c>
      <c r="O161" s="164">
        <f t="shared" si="105"/>
        <v>0</v>
      </c>
      <c r="P161" s="172" t="str">
        <f t="shared" si="82"/>
        <v xml:space="preserve"> </v>
      </c>
      <c r="S161" s="15">
        <f t="shared" si="106"/>
        <v>0</v>
      </c>
      <c r="T161" s="15" t="str">
        <f t="shared" si="83"/>
        <v>n/a</v>
      </c>
      <c r="U161" s="170" t="b">
        <f t="shared" si="84"/>
        <v>0</v>
      </c>
      <c r="V161" s="15" t="str">
        <f t="shared" si="108"/>
        <v xml:space="preserve"> </v>
      </c>
      <c r="W161" s="15" t="str">
        <f t="shared" si="109"/>
        <v xml:space="preserve"> </v>
      </c>
      <c r="X161" s="170" t="str">
        <f t="shared" si="110"/>
        <v xml:space="preserve"> </v>
      </c>
      <c r="Y161" s="15" t="str">
        <f t="shared" si="85"/>
        <v>n/a</v>
      </c>
      <c r="Z161" s="170" t="b">
        <f t="shared" si="86"/>
        <v>0</v>
      </c>
      <c r="AA161" s="15" t="str">
        <f t="shared" si="87"/>
        <v xml:space="preserve"> </v>
      </c>
      <c r="AB161" s="15" t="str">
        <f t="shared" si="88"/>
        <v xml:space="preserve"> </v>
      </c>
      <c r="AC161" s="170" t="str">
        <f t="shared" si="89"/>
        <v xml:space="preserve"> </v>
      </c>
      <c r="AD161" s="15" t="str">
        <f t="shared" si="90"/>
        <v>n/a</v>
      </c>
      <c r="AE161" s="170" t="b">
        <f t="shared" si="91"/>
        <v>0</v>
      </c>
      <c r="AF161" s="15" t="str">
        <f t="shared" si="92"/>
        <v xml:space="preserve"> </v>
      </c>
      <c r="AG161" s="15" t="str">
        <f t="shared" si="93"/>
        <v xml:space="preserve"> </v>
      </c>
      <c r="AH161" s="170" t="str">
        <f t="shared" si="94"/>
        <v xml:space="preserve"> </v>
      </c>
      <c r="AI161" s="15" t="str">
        <f t="shared" si="95"/>
        <v>n/a</v>
      </c>
      <c r="AJ161" s="170" t="b">
        <f t="shared" si="96"/>
        <v>0</v>
      </c>
      <c r="AK161" s="15" t="str">
        <f t="shared" si="97"/>
        <v xml:space="preserve"> </v>
      </c>
      <c r="AL161" s="15" t="str">
        <f t="shared" si="98"/>
        <v xml:space="preserve"> </v>
      </c>
      <c r="AM161" s="170" t="str">
        <f t="shared" si="99"/>
        <v xml:space="preserve"> </v>
      </c>
    </row>
    <row r="162" spans="1:39" ht="18.75" customHeight="1" x14ac:dyDescent="0.25">
      <c r="A162" s="15" t="str">
        <f t="shared" si="107"/>
        <v>/</v>
      </c>
      <c r="B162" s="134">
        <v>159</v>
      </c>
      <c r="C162" s="187"/>
      <c r="D162" s="187"/>
      <c r="E162" s="184"/>
      <c r="F162" s="184"/>
      <c r="G162" s="164" t="str">
        <f t="shared" si="100"/>
        <v xml:space="preserve"> </v>
      </c>
      <c r="H162" s="160"/>
      <c r="I162" s="165" t="str">
        <f>IF(H162="Y",IFERROR(VLOOKUP(CONCATENATE(C162,"/",D162),'Time Youth'!A$4:F$165,5,FALSE),IFERROR(VLOOKUP(CONCATENATE(C162,"/",D162),'Time Select'!A$4:F$165,5,FALSE),"Can't find in Youth/Select")),"")</f>
        <v/>
      </c>
      <c r="J162" s="165" t="str">
        <f>IF(H162="Y",IFERROR(VLOOKUP(CONCATENATE(C162,"/",D162),'Time Youth'!A$4:F$165,6,FALSE),IFERROR(VLOOKUP(CONCATENATE(C162,"/",D162),'Time Select'!A$4:F$165,6,FALSE),"Can't find in Youth/Select")),"")</f>
        <v/>
      </c>
      <c r="K162" s="164" t="str">
        <f t="shared" si="101"/>
        <v>n/a</v>
      </c>
      <c r="L162" s="171">
        <f t="shared" si="102"/>
        <v>0</v>
      </c>
      <c r="M162" s="171">
        <f t="shared" si="103"/>
        <v>0</v>
      </c>
      <c r="N162" s="171">
        <f t="shared" si="104"/>
        <v>0</v>
      </c>
      <c r="O162" s="164">
        <f t="shared" si="105"/>
        <v>0</v>
      </c>
      <c r="P162" s="172" t="str">
        <f t="shared" si="82"/>
        <v xml:space="preserve"> </v>
      </c>
      <c r="S162" s="15">
        <f t="shared" si="106"/>
        <v>0</v>
      </c>
      <c r="T162" s="15" t="str">
        <f t="shared" si="83"/>
        <v>n/a</v>
      </c>
      <c r="U162" s="170" t="b">
        <f t="shared" si="84"/>
        <v>0</v>
      </c>
      <c r="V162" s="15" t="str">
        <f t="shared" si="108"/>
        <v xml:space="preserve"> </v>
      </c>
      <c r="W162" s="15" t="str">
        <f t="shared" si="109"/>
        <v xml:space="preserve"> </v>
      </c>
      <c r="X162" s="170" t="str">
        <f t="shared" si="110"/>
        <v xml:space="preserve"> </v>
      </c>
      <c r="Y162" s="15" t="str">
        <f t="shared" si="85"/>
        <v>n/a</v>
      </c>
      <c r="Z162" s="170" t="b">
        <f t="shared" si="86"/>
        <v>0</v>
      </c>
      <c r="AA162" s="15" t="str">
        <f t="shared" si="87"/>
        <v xml:space="preserve"> </v>
      </c>
      <c r="AB162" s="15" t="str">
        <f t="shared" si="88"/>
        <v xml:space="preserve"> </v>
      </c>
      <c r="AC162" s="170" t="str">
        <f t="shared" si="89"/>
        <v xml:space="preserve"> </v>
      </c>
      <c r="AD162" s="15" t="str">
        <f t="shared" si="90"/>
        <v>n/a</v>
      </c>
      <c r="AE162" s="170" t="b">
        <f t="shared" si="91"/>
        <v>0</v>
      </c>
      <c r="AF162" s="15" t="str">
        <f t="shared" si="92"/>
        <v xml:space="preserve"> </v>
      </c>
      <c r="AG162" s="15" t="str">
        <f t="shared" si="93"/>
        <v xml:space="preserve"> </v>
      </c>
      <c r="AH162" s="170" t="str">
        <f t="shared" si="94"/>
        <v xml:space="preserve"> </v>
      </c>
      <c r="AI162" s="15" t="str">
        <f t="shared" si="95"/>
        <v>n/a</v>
      </c>
      <c r="AJ162" s="170" t="b">
        <f t="shared" si="96"/>
        <v>0</v>
      </c>
      <c r="AK162" s="15" t="str">
        <f t="shared" si="97"/>
        <v xml:space="preserve"> </v>
      </c>
      <c r="AL162" s="15" t="str">
        <f t="shared" si="98"/>
        <v xml:space="preserve"> </v>
      </c>
      <c r="AM162" s="170" t="str">
        <f t="shared" si="99"/>
        <v xml:space="preserve"> </v>
      </c>
    </row>
    <row r="163" spans="1:39" ht="18.75" customHeight="1" x14ac:dyDescent="0.25">
      <c r="A163" s="15" t="str">
        <f t="shared" si="107"/>
        <v>/</v>
      </c>
      <c r="B163" s="134">
        <v>160</v>
      </c>
      <c r="C163" s="187"/>
      <c r="D163" s="187"/>
      <c r="E163" s="184"/>
      <c r="F163" s="184"/>
      <c r="G163" s="164" t="str">
        <f t="shared" si="100"/>
        <v xml:space="preserve"> </v>
      </c>
      <c r="H163" s="160"/>
      <c r="I163" s="165" t="str">
        <f>IF(H163="Y",IFERROR(VLOOKUP(CONCATENATE(C163,"/",D163),'Time Youth'!A$4:F$165,5,FALSE),IFERROR(VLOOKUP(CONCATENATE(C163,"/",D163),'Time Select'!A$4:F$165,5,FALSE),"Can't find in Youth/Select")),"")</f>
        <v/>
      </c>
      <c r="J163" s="165" t="str">
        <f>IF(H163="Y",IFERROR(VLOOKUP(CONCATENATE(C163,"/",D163),'Time Youth'!A$4:F$165,6,FALSE),IFERROR(VLOOKUP(CONCATENATE(C163,"/",D163),'Time Select'!A$4:F$165,6,FALSE),"Can't find in Youth/Select")),"")</f>
        <v/>
      </c>
      <c r="K163" s="164" t="str">
        <f t="shared" si="101"/>
        <v>n/a</v>
      </c>
      <c r="L163" s="171">
        <f t="shared" si="102"/>
        <v>0</v>
      </c>
      <c r="M163" s="171">
        <f t="shared" si="103"/>
        <v>0</v>
      </c>
      <c r="N163" s="171">
        <f t="shared" si="104"/>
        <v>0</v>
      </c>
      <c r="O163" s="164">
        <f t="shared" si="105"/>
        <v>0</v>
      </c>
      <c r="P163" s="172" t="str">
        <f t="shared" si="82"/>
        <v xml:space="preserve"> </v>
      </c>
      <c r="S163" s="15">
        <f t="shared" si="106"/>
        <v>0</v>
      </c>
      <c r="T163" s="15" t="str">
        <f t="shared" si="83"/>
        <v>n/a</v>
      </c>
      <c r="U163" s="170" t="b">
        <f t="shared" si="84"/>
        <v>0</v>
      </c>
      <c r="V163" s="15" t="str">
        <f t="shared" si="108"/>
        <v xml:space="preserve"> </v>
      </c>
      <c r="W163" s="15" t="str">
        <f t="shared" si="109"/>
        <v xml:space="preserve"> </v>
      </c>
      <c r="X163" s="170" t="str">
        <f t="shared" si="110"/>
        <v xml:space="preserve"> </v>
      </c>
      <c r="Y163" s="15" t="str">
        <f t="shared" si="85"/>
        <v>n/a</v>
      </c>
      <c r="Z163" s="170" t="b">
        <f t="shared" si="86"/>
        <v>0</v>
      </c>
      <c r="AA163" s="15" t="str">
        <f t="shared" si="87"/>
        <v xml:space="preserve"> </v>
      </c>
      <c r="AB163" s="15" t="str">
        <f t="shared" si="88"/>
        <v xml:space="preserve"> </v>
      </c>
      <c r="AC163" s="170" t="str">
        <f t="shared" si="89"/>
        <v xml:space="preserve"> </v>
      </c>
      <c r="AD163" s="15" t="str">
        <f t="shared" si="90"/>
        <v>n/a</v>
      </c>
      <c r="AE163" s="170" t="b">
        <f t="shared" si="91"/>
        <v>0</v>
      </c>
      <c r="AF163" s="15" t="str">
        <f t="shared" si="92"/>
        <v xml:space="preserve"> </v>
      </c>
      <c r="AG163" s="15" t="str">
        <f t="shared" si="93"/>
        <v xml:space="preserve"> </v>
      </c>
      <c r="AH163" s="170" t="str">
        <f t="shared" si="94"/>
        <v xml:space="preserve"> </v>
      </c>
      <c r="AI163" s="15" t="str">
        <f t="shared" si="95"/>
        <v>n/a</v>
      </c>
      <c r="AJ163" s="170" t="b">
        <f t="shared" si="96"/>
        <v>0</v>
      </c>
      <c r="AK163" s="15" t="str">
        <f t="shared" si="97"/>
        <v xml:space="preserve"> </v>
      </c>
      <c r="AL163" s="15" t="str">
        <f t="shared" si="98"/>
        <v xml:space="preserve"> </v>
      </c>
      <c r="AM163" s="170" t="str">
        <f t="shared" si="99"/>
        <v xml:space="preserve"> </v>
      </c>
    </row>
    <row r="164" spans="1:39" ht="18.75" customHeight="1" x14ac:dyDescent="0.25">
      <c r="A164" s="15" t="str">
        <f t="shared" si="107"/>
        <v>/</v>
      </c>
      <c r="B164" s="134">
        <v>161</v>
      </c>
      <c r="C164" s="187"/>
      <c r="D164" s="187"/>
      <c r="E164" s="184"/>
      <c r="F164" s="184"/>
      <c r="G164" s="164" t="str">
        <f t="shared" si="100"/>
        <v xml:space="preserve"> </v>
      </c>
      <c r="H164" s="160"/>
      <c r="I164" s="165" t="str">
        <f>IF(H164="Y",IFERROR(VLOOKUP(CONCATENATE(C164,"/",D164),'Time Youth'!A$4:F$165,5,FALSE),IFERROR(VLOOKUP(CONCATENATE(C164,"/",D164),'Time Select'!A$4:F$165,5,FALSE),"Can't find in Youth/Select")),"")</f>
        <v/>
      </c>
      <c r="J164" s="165" t="str">
        <f>IF(H164="Y",IFERROR(VLOOKUP(CONCATENATE(C164,"/",D164),'Time Youth'!A$4:F$165,6,FALSE),IFERROR(VLOOKUP(CONCATENATE(C164,"/",D164),'Time Select'!A$4:F$165,6,FALSE),"Can't find in Youth/Select")),"")</f>
        <v/>
      </c>
      <c r="K164" s="164" t="str">
        <f t="shared" si="101"/>
        <v>n/a</v>
      </c>
      <c r="L164" s="171">
        <f t="shared" ref="L164:L165" si="111">IF(K164="1D",G164,0)</f>
        <v>0</v>
      </c>
      <c r="M164" s="171">
        <f t="shared" si="103"/>
        <v>0</v>
      </c>
      <c r="N164" s="171">
        <f t="shared" si="104"/>
        <v>0</v>
      </c>
      <c r="O164" s="164">
        <f t="shared" si="105"/>
        <v>0</v>
      </c>
      <c r="P164" s="172" t="str">
        <f t="shared" si="82"/>
        <v xml:space="preserve"> </v>
      </c>
      <c r="S164" s="15">
        <f t="shared" si="106"/>
        <v>0</v>
      </c>
      <c r="T164" s="15" t="str">
        <f t="shared" si="83"/>
        <v>n/a</v>
      </c>
      <c r="U164" s="170" t="b">
        <f t="shared" si="84"/>
        <v>0</v>
      </c>
      <c r="V164" s="15" t="str">
        <f t="shared" si="108"/>
        <v xml:space="preserve"> </v>
      </c>
      <c r="W164" s="15" t="str">
        <f t="shared" si="109"/>
        <v xml:space="preserve"> </v>
      </c>
      <c r="X164" s="170" t="str">
        <f t="shared" si="110"/>
        <v xml:space="preserve"> </v>
      </c>
      <c r="Y164" s="15" t="str">
        <f t="shared" si="85"/>
        <v>n/a</v>
      </c>
      <c r="Z164" s="170" t="b">
        <f t="shared" si="86"/>
        <v>0</v>
      </c>
      <c r="AA164" s="15" t="str">
        <f t="shared" si="87"/>
        <v xml:space="preserve"> </v>
      </c>
      <c r="AB164" s="15" t="str">
        <f t="shared" si="88"/>
        <v xml:space="preserve"> </v>
      </c>
      <c r="AC164" s="170" t="str">
        <f t="shared" si="89"/>
        <v xml:space="preserve"> </v>
      </c>
      <c r="AD164" s="15" t="str">
        <f t="shared" si="90"/>
        <v>n/a</v>
      </c>
      <c r="AE164" s="170" t="b">
        <f t="shared" si="91"/>
        <v>0</v>
      </c>
      <c r="AF164" s="15" t="str">
        <f t="shared" si="92"/>
        <v xml:space="preserve"> </v>
      </c>
      <c r="AG164" s="15" t="str">
        <f t="shared" si="93"/>
        <v xml:space="preserve"> </v>
      </c>
      <c r="AH164" s="170" t="str">
        <f t="shared" si="94"/>
        <v xml:space="preserve"> </v>
      </c>
      <c r="AI164" s="15" t="str">
        <f t="shared" si="95"/>
        <v>n/a</v>
      </c>
      <c r="AJ164" s="170" t="b">
        <f t="shared" si="96"/>
        <v>0</v>
      </c>
      <c r="AK164" s="15" t="str">
        <f t="shared" si="97"/>
        <v xml:space="preserve"> </v>
      </c>
      <c r="AL164" s="15" t="str">
        <f t="shared" si="98"/>
        <v xml:space="preserve"> </v>
      </c>
      <c r="AM164" s="170" t="str">
        <f t="shared" si="99"/>
        <v xml:space="preserve"> </v>
      </c>
    </row>
    <row r="165" spans="1:39" ht="18.75" customHeight="1" thickBot="1" x14ac:dyDescent="0.3">
      <c r="A165" s="15" t="str">
        <f t="shared" si="107"/>
        <v>/</v>
      </c>
      <c r="B165" s="134">
        <v>162</v>
      </c>
      <c r="C165" s="187"/>
      <c r="D165" s="187"/>
      <c r="E165" s="184"/>
      <c r="F165" s="186"/>
      <c r="G165" s="164" t="str">
        <f t="shared" si="100"/>
        <v xml:space="preserve"> </v>
      </c>
      <c r="H165" s="160"/>
      <c r="I165" s="165" t="str">
        <f>IF(H165="Y",IFERROR(VLOOKUP(CONCATENATE(C165,"/",D165),'Time Youth'!A$4:F$165,5,FALSE),IFERROR(VLOOKUP(CONCATENATE(C165,"/",D165),'Time Select'!A$4:F$165,5,FALSE),"Can't find in Youth/Select")),"")</f>
        <v/>
      </c>
      <c r="J165" s="165" t="str">
        <f>IF(H165="Y",IFERROR(VLOOKUP(CONCATENATE(C165,"/",D165),'Time Youth'!A$4:F$165,6,FALSE),IFERROR(VLOOKUP(CONCATENATE(C165,"/",D165),'Time Select'!A$4:F$165,6,FALSE),"Can't find in Youth/Select")),"")</f>
        <v/>
      </c>
      <c r="K165" s="177" t="str">
        <f t="shared" si="101"/>
        <v>n/a</v>
      </c>
      <c r="L165" s="178">
        <f t="shared" si="111"/>
        <v>0</v>
      </c>
      <c r="M165" s="178">
        <f t="shared" si="103"/>
        <v>0</v>
      </c>
      <c r="N165" s="178">
        <f t="shared" si="104"/>
        <v>0</v>
      </c>
      <c r="O165" s="164">
        <f t="shared" si="105"/>
        <v>0</v>
      </c>
      <c r="P165" s="179" t="str">
        <f>IF(S165=0," ",S165)</f>
        <v xml:space="preserve"> </v>
      </c>
      <c r="S165" s="15">
        <f t="shared" si="106"/>
        <v>0</v>
      </c>
      <c r="T165" s="15" t="str">
        <f>IF(L165=0,"n/a",RANK(L165,$L$4:$L$165,40)-$Q$13)</f>
        <v>n/a</v>
      </c>
      <c r="U165" s="170" t="b">
        <f>IF(L165&gt;0,(RANK(L165,L165:L204,1)+COUNTIF(L165,L165:L204)))</f>
        <v>0</v>
      </c>
      <c r="V165" s="15" t="str">
        <f t="shared" si="108"/>
        <v xml:space="preserve"> </v>
      </c>
      <c r="W165" s="15" t="str">
        <f t="shared" si="109"/>
        <v xml:space="preserve"> </v>
      </c>
      <c r="X165" s="170" t="str">
        <f t="shared" si="110"/>
        <v xml:space="preserve"> </v>
      </c>
      <c r="Y165" s="15" t="str">
        <f>IF(M165=0,"n/a",RANK(M165,$M$4:$M$165,40)-$Q$22)</f>
        <v>n/a</v>
      </c>
      <c r="Z165" s="170" t="b">
        <f>IF(M165&gt;0,(RANK(M165,$M$4:$M$165,1)+COUNTIF(M165,$M$4:$M$165)))</f>
        <v>0</v>
      </c>
      <c r="AA165" s="15" t="str">
        <f>IF(Y165="n/a"," ",$C165)</f>
        <v xml:space="preserve"> </v>
      </c>
      <c r="AB165" s="15" t="str">
        <f>IF(Y165="n/a"," ",$D165)</f>
        <v xml:space="preserve"> </v>
      </c>
      <c r="AC165" s="170" t="str">
        <f>IF(Y165="n/a"," ",$G165)</f>
        <v xml:space="preserve"> </v>
      </c>
      <c r="AD165" s="15" t="str">
        <f>IF(N165=0,"n/a",RANK(N165,$N$4:$N$165,40)-$Q$24)</f>
        <v>n/a</v>
      </c>
      <c r="AE165" s="170" t="b">
        <f>IF(N165&gt;0,(RANK(N165,$N$4:$N$165,1)+COUNTIF(N165,$N$4:$N$165)))</f>
        <v>0</v>
      </c>
      <c r="AF165" s="15" t="str">
        <f>IF(AD165="n/a"," ",$C165)</f>
        <v xml:space="preserve"> </v>
      </c>
      <c r="AG165" s="15" t="str">
        <f>IF(AD165="n/a"," ",$D165)</f>
        <v xml:space="preserve"> </v>
      </c>
      <c r="AH165" s="170" t="str">
        <f>IF(AD165="n/a"," ",$G165)</f>
        <v xml:space="preserve"> </v>
      </c>
      <c r="AI165" s="15" t="str">
        <f>IF(O165=0,"n/a",RANK(O165,$O$4:$O$165,40)-$Q$26)</f>
        <v>n/a</v>
      </c>
      <c r="AJ165" s="170" t="b">
        <f>IF(O165&gt;0,(RANK(O165,$O$4:$O$165,1)+COUNTIF(O165,$O$4:$O$165)))</f>
        <v>0</v>
      </c>
      <c r="AK165" s="15" t="str">
        <f>IF(AI165="n/a"," ",$C165)</f>
        <v xml:space="preserve"> </v>
      </c>
      <c r="AL165" s="15" t="str">
        <f>IF(AI165="n/a"," ",$D165)</f>
        <v xml:space="preserve"> </v>
      </c>
      <c r="AM165" s="170" t="str">
        <f>IF(AI165="n/a"," ",$G165)</f>
        <v xml:space="preserve"> </v>
      </c>
    </row>
    <row r="166" spans="1:39" x14ac:dyDescent="0.2">
      <c r="G166" s="164" t="str">
        <f t="shared" si="100"/>
        <v xml:space="preserve"> </v>
      </c>
    </row>
    <row r="167" spans="1:39" ht="16.5" x14ac:dyDescent="0.3">
      <c r="B167" s="105"/>
      <c r="C167" s="181"/>
      <c r="D167" s="181" t="s">
        <v>94</v>
      </c>
      <c r="H167" s="182"/>
    </row>
    <row r="168" spans="1:39" x14ac:dyDescent="0.2">
      <c r="B168" s="105"/>
    </row>
  </sheetData>
  <sheetProtection selectLockedCells="1"/>
  <mergeCells count="2">
    <mergeCell ref="Q2:R2"/>
    <mergeCell ref="Q9:R9"/>
  </mergeCells>
  <phoneticPr fontId="0" type="noConversion"/>
  <conditionalFormatting sqref="A1:XFD1048576">
    <cfRule type="expression" dxfId="22" priority="1">
      <formula>NOT(CELL("protect",A1))</formula>
    </cfRule>
  </conditionalFormatting>
  <conditionalFormatting sqref="E1:E1048576">
    <cfRule type="expression" dxfId="21" priority="17">
      <formula>AND(H1="Y",E1&gt;0)</formula>
    </cfRule>
  </conditionalFormatting>
  <conditionalFormatting sqref="E6:E7">
    <cfRule type="expression" dxfId="20" priority="13">
      <formula>AND(G6="Y",E6&gt;0)</formula>
    </cfRule>
  </conditionalFormatting>
  <conditionalFormatting sqref="E9">
    <cfRule type="expression" dxfId="19" priority="12">
      <formula>AND(G9="Y",E9&gt;0)</formula>
    </cfRule>
  </conditionalFormatting>
  <conditionalFormatting sqref="E13">
    <cfRule type="expression" dxfId="18" priority="11">
      <formula>AND(G13="Y",E13&gt;0)</formula>
    </cfRule>
  </conditionalFormatting>
  <conditionalFormatting sqref="E22">
    <cfRule type="expression" dxfId="17" priority="10">
      <formula>AND(G22="Y",E22&gt;0)</formula>
    </cfRule>
  </conditionalFormatting>
  <conditionalFormatting sqref="E34">
    <cfRule type="expression" dxfId="16" priority="9">
      <formula>AND(G34="Y",E34&gt;0)</formula>
    </cfRule>
  </conditionalFormatting>
  <conditionalFormatting sqref="F1:F1048576">
    <cfRule type="expression" dxfId="15" priority="16">
      <formula>AND(H1="Y",F1&gt;0)</formula>
    </cfRule>
  </conditionalFormatting>
  <conditionalFormatting sqref="L4:O165">
    <cfRule type="cellIs" dxfId="14" priority="19" stopIfTrue="1" operator="equal">
      <formula>0</formula>
    </cfRule>
  </conditionalFormatting>
  <dataValidations count="1">
    <dataValidation type="list" allowBlank="1" showInputMessage="1" showErrorMessage="1" error="Enter a Y if they want to run in Youth/Select and carry their time to Open.  Otherwise leave blank." prompt="Enter a Y if they want to run in Youth/Select and carry their time to Open.  Otherwise leave blank." sqref="H4:H165" xr:uid="{00000000-0002-0000-0100-000000000000}">
      <formula1>"Y"</formula1>
    </dataValidation>
  </dataValidations>
  <printOptions horizontalCentered="1" verticalCentered="1"/>
  <pageMargins left="0.51181102362204722" right="0.51181102362204722" top="0.51181102362204722" bottom="0.51181102362204722" header="0.51181102362204722" footer="0.51181102362204722"/>
  <pageSetup fitToHeight="0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6"/>
  <sheetViews>
    <sheetView showGridLines="0" zoomScale="140" zoomScaleNormal="140" workbookViewId="0">
      <selection activeCell="D10" sqref="D10"/>
    </sheetView>
  </sheetViews>
  <sheetFormatPr defaultColWidth="8.85546875" defaultRowHeight="12.75" x14ac:dyDescent="0.2"/>
  <cols>
    <col min="1" max="2" width="5.85546875" customWidth="1"/>
    <col min="3" max="3" width="6.42578125" hidden="1" customWidth="1"/>
    <col min="6" max="6" width="18" customWidth="1"/>
    <col min="8" max="8" width="16.140625" customWidth="1"/>
    <col min="9" max="9" width="10.85546875" customWidth="1"/>
    <col min="10" max="10" width="11.140625" customWidth="1"/>
    <col min="11" max="12" width="8.85546875" hidden="1" customWidth="1"/>
    <col min="13" max="16" width="9.140625" hidden="1" customWidth="1"/>
    <col min="17" max="23" width="9.140625" customWidth="1"/>
    <col min="24" max="32" width="8.85546875" customWidth="1"/>
  </cols>
  <sheetData>
    <row r="1" spans="1:16" ht="20.25" thickBot="1" x14ac:dyDescent="0.3">
      <c r="B1" s="1"/>
      <c r="F1" s="1" t="s">
        <v>120</v>
      </c>
    </row>
    <row r="2" spans="1:16" ht="13.5" thickBot="1" x14ac:dyDescent="0.25">
      <c r="F2" s="17" t="s">
        <v>136</v>
      </c>
      <c r="G2" s="16">
        <f>+'Jackpot Guide'!D$11</f>
        <v>0</v>
      </c>
      <c r="I2" s="17" t="s">
        <v>42</v>
      </c>
      <c r="J2" s="18" t="e">
        <f>VLOOKUP(CONCATENATE(OpenDivisions," ",OpenEntries),'Instructions for use'!A$42:D$447,4,FALSE)</f>
        <v>#N/A</v>
      </c>
    </row>
    <row r="3" spans="1:16" s="7" customFormat="1" ht="15" customHeight="1" thickBot="1" x14ac:dyDescent="0.25">
      <c r="A3" s="12"/>
      <c r="B3" s="16"/>
      <c r="C3" s="17" t="s">
        <v>40</v>
      </c>
      <c r="D3" s="17" t="s">
        <v>18</v>
      </c>
      <c r="E3" s="31">
        <f>IF(G3=0,0,IF(OpenDivisions="3D",'Jackpot Guide'!E28+O36,'Jackpot Guide'!E44+O36))</f>
        <v>0</v>
      </c>
      <c r="F3" s="17" t="s">
        <v>137</v>
      </c>
      <c r="G3" s="16">
        <f>'Time Open'!R16</f>
        <v>0</v>
      </c>
      <c r="H3" s="16"/>
      <c r="I3" s="17"/>
      <c r="J3" s="18"/>
    </row>
    <row r="4" spans="1:16" ht="5.25" customHeight="1" thickBot="1" x14ac:dyDescent="0.25">
      <c r="J4">
        <v>5</v>
      </c>
    </row>
    <row r="5" spans="1:16" s="7" customFormat="1" ht="13.5" thickBot="1" x14ac:dyDescent="0.25">
      <c r="A5" s="209" t="s">
        <v>4</v>
      </c>
      <c r="B5" s="3" t="s">
        <v>43</v>
      </c>
      <c r="C5" s="19" t="s">
        <v>44</v>
      </c>
      <c r="D5" s="202" t="s">
        <v>45</v>
      </c>
      <c r="E5" s="201"/>
      <c r="F5" s="203"/>
      <c r="G5" s="202" t="s">
        <v>1</v>
      </c>
      <c r="H5" s="203"/>
      <c r="I5" s="19" t="s">
        <v>46</v>
      </c>
      <c r="J5" s="2" t="s">
        <v>47</v>
      </c>
      <c r="M5"/>
      <c r="N5"/>
      <c r="O5"/>
      <c r="P5"/>
    </row>
    <row r="6" spans="1:16" ht="15" customHeight="1" x14ac:dyDescent="0.2">
      <c r="A6" s="210"/>
      <c r="B6" s="20">
        <v>1</v>
      </c>
      <c r="C6" s="107"/>
      <c r="D6" s="77" t="str">
        <f>IF(G3&lt;1," ",VLOOKUP(1,'Time Open'!T4:X165,3,FALSE))</f>
        <v xml:space="preserve"> </v>
      </c>
      <c r="E6" s="77"/>
      <c r="F6" s="78"/>
      <c r="G6" s="77" t="str">
        <f>IF(G3&lt;1," ",VLOOKUP(1,'Time Open'!$T$4:$X$165,4,FALSE))</f>
        <v xml:space="preserve"> </v>
      </c>
      <c r="H6" s="8"/>
      <c r="I6" s="23" t="str">
        <f>IF(G3&lt;1," ",VLOOKUP(1,'Time Open'!$T$4:$X$165,5,FALSE))</f>
        <v xml:space="preserve"> </v>
      </c>
      <c r="J6" s="32" t="str">
        <f>IF($G$3&lt;1," ",IF($G$3=1,$E$3,($E$3*VLOOKUP(MIN($G$3,$J$2),'Instructions for use'!$C$28:$K$35,2))))</f>
        <v xml:space="preserve"> </v>
      </c>
    </row>
    <row r="7" spans="1:16" ht="15" customHeight="1" x14ac:dyDescent="0.2">
      <c r="A7" s="210"/>
      <c r="B7" s="20">
        <v>2</v>
      </c>
      <c r="C7" s="107"/>
      <c r="D7" s="77" t="str">
        <f>IF(G3&lt;2," ",VLOOKUP(2,'Time Open'!T4:X165,3,FALSE))</f>
        <v xml:space="preserve"> </v>
      </c>
      <c r="E7" s="77"/>
      <c r="F7" s="78"/>
      <c r="G7" s="77" t="str">
        <f>IF(G3&lt;2," ",VLOOKUP(2,'Time Open'!$T$4:$X$165,4,FALSE))</f>
        <v xml:space="preserve"> </v>
      </c>
      <c r="H7" s="8"/>
      <c r="I7" s="24" t="str">
        <f>IF(G3&lt;2," ",VLOOKUP(2,'Time Open'!$T$4:$X$165,5,FALSE))</f>
        <v xml:space="preserve"> </v>
      </c>
      <c r="J7" s="32" t="str">
        <f>IF($G$3&lt;2," ",$E$3*VLOOKUP(MIN($G$3,$J$2),'Instructions for use'!$C$28:$K$35,3))</f>
        <v xml:space="preserve"> </v>
      </c>
    </row>
    <row r="8" spans="1:16" ht="15" customHeight="1" x14ac:dyDescent="0.2">
      <c r="A8" s="210"/>
      <c r="B8" s="20">
        <v>3</v>
      </c>
      <c r="C8" s="107"/>
      <c r="D8" s="77" t="str">
        <f>IF(G3&lt;3," ",VLOOKUP(3,'Time Open'!T4:X165,3,FALSE))</f>
        <v xml:space="preserve"> </v>
      </c>
      <c r="E8" s="77"/>
      <c r="F8" s="78"/>
      <c r="G8" s="77" t="str">
        <f>IF(G3&lt;3," ",VLOOKUP(3,'Time Open'!$T$4:$X$165,4,FALSE))</f>
        <v xml:space="preserve"> </v>
      </c>
      <c r="H8" s="8"/>
      <c r="I8" s="24" t="str">
        <f>IF(G3&lt;3," ",VLOOKUP(3,'Time Open'!$T$4:$X$165,5,FALSE))</f>
        <v xml:space="preserve"> </v>
      </c>
      <c r="J8" s="32" t="str">
        <f>IF($G$3&lt;3," ",$E$3*VLOOKUP(MIN($G$3,$J$2),'Instructions for use'!$C$28:$K$35,4))</f>
        <v xml:space="preserve"> </v>
      </c>
    </row>
    <row r="9" spans="1:16" ht="15" customHeight="1" x14ac:dyDescent="0.2">
      <c r="A9" s="210"/>
      <c r="B9" s="20">
        <v>4</v>
      </c>
      <c r="C9" s="107"/>
      <c r="D9" s="77" t="str">
        <f>IF(G3&lt;4," ",VLOOKUP(4,'Time Open'!T4:X165,3,FALSE))</f>
        <v xml:space="preserve"> </v>
      </c>
      <c r="E9" s="77"/>
      <c r="F9" s="78"/>
      <c r="G9" s="77" t="str">
        <f>IF(G3&lt;4," ",VLOOKUP(4,'Time Open'!$T$4:$X$165,4,FALSE))</f>
        <v xml:space="preserve"> </v>
      </c>
      <c r="H9" s="8"/>
      <c r="I9" s="24" t="str">
        <f>IF(G3&lt;4," ",VLOOKUP(4,'Time Open'!$T$4:$X$165,5,FALSE))</f>
        <v xml:space="preserve"> </v>
      </c>
      <c r="J9" s="32" t="str">
        <f>IF($G$3&lt;4," ",$E$3*VLOOKUP(MIN($G$3,$J$2),'Instructions for use'!$C$28:$K$35,5))</f>
        <v xml:space="preserve"> </v>
      </c>
    </row>
    <row r="10" spans="1:16" ht="15" customHeight="1" x14ac:dyDescent="0.2">
      <c r="A10" s="210"/>
      <c r="B10" s="20">
        <v>5</v>
      </c>
      <c r="C10" s="107"/>
      <c r="D10" s="77" t="str">
        <f>IF(G3&lt;5," ",VLOOKUP(5,'Time Open'!T4:X165,3,FALSE))</f>
        <v xml:space="preserve"> </v>
      </c>
      <c r="E10" s="77"/>
      <c r="F10" s="78"/>
      <c r="G10" s="77" t="str">
        <f>IF(G3&lt;5," ",VLOOKUP(5,'Time Open'!$T$4:$X$165,4,FALSE))</f>
        <v xml:space="preserve"> </v>
      </c>
      <c r="H10" s="8"/>
      <c r="I10" s="24" t="str">
        <f>IF(G3&lt;5," ",VLOOKUP(5,'Time Open'!$T$4:$X$165,5,FALSE))</f>
        <v xml:space="preserve"> </v>
      </c>
      <c r="J10" s="32" t="str">
        <f>IF($G$3&lt;5," ",$E$3*VLOOKUP(MIN($G$3,$J$2),'Instructions for use'!$C$28:$K$35,6))</f>
        <v xml:space="preserve"> </v>
      </c>
    </row>
    <row r="11" spans="1:16" ht="15" customHeight="1" x14ac:dyDescent="0.2">
      <c r="A11" s="210"/>
      <c r="B11" s="20">
        <v>6</v>
      </c>
      <c r="C11" s="107"/>
      <c r="D11" s="77" t="str">
        <f>IF(G3&lt;6," ",VLOOKUP(6,'Time Open'!T4:X165,3,FALSE))</f>
        <v xml:space="preserve"> </v>
      </c>
      <c r="E11" s="77"/>
      <c r="F11" s="78"/>
      <c r="G11" s="77" t="str">
        <f>IF(G3&lt;6," ",VLOOKUP(6,'Time Open'!$T$4:$X$165,4,FALSE))</f>
        <v xml:space="preserve"> </v>
      </c>
      <c r="H11" s="8"/>
      <c r="I11" s="24" t="str">
        <f>IF(G3&lt;6," ",VLOOKUP(6,'Time Open'!$T$4:$X$165,5,FALSE))</f>
        <v xml:space="preserve"> </v>
      </c>
      <c r="J11" s="32" t="str">
        <f>IF($G$3&lt;6," ",$E$3*VLOOKUP(MIN($G$3,$J$2),'Instructions for use'!$C$28:$K$35,7))</f>
        <v xml:space="preserve"> </v>
      </c>
    </row>
    <row r="12" spans="1:16" ht="15" customHeight="1" x14ac:dyDescent="0.2">
      <c r="A12" s="210"/>
      <c r="B12" s="20">
        <v>7</v>
      </c>
      <c r="C12" s="107"/>
      <c r="D12" s="77" t="str">
        <f>IF(G3&lt;7," ",VLOOKUP(7,'Time Open'!T4:X165,3,FALSE))</f>
        <v xml:space="preserve"> </v>
      </c>
      <c r="E12" s="77"/>
      <c r="F12" s="78"/>
      <c r="G12" s="77" t="str">
        <f>IF(G3&lt;7," ",VLOOKUP(7,'Time Open'!$T$4:$X$165,4,FALSE))</f>
        <v xml:space="preserve"> </v>
      </c>
      <c r="H12" s="8"/>
      <c r="I12" s="24" t="str">
        <f>IF(G3&lt;7," ",VLOOKUP(7,'Time Open'!$T$4:$X$165,5,FALSE))</f>
        <v xml:space="preserve"> </v>
      </c>
      <c r="J12" s="32" t="str">
        <f>IF($G$3&lt;7," ",$E$3*VLOOKUP(MIN($G$3,$J$2),'Instructions for use'!$C$28:$K$35,8))</f>
        <v xml:space="preserve"> </v>
      </c>
    </row>
    <row r="13" spans="1:16" ht="15" customHeight="1" thickBot="1" x14ac:dyDescent="0.25">
      <c r="A13" s="211"/>
      <c r="B13" s="21">
        <v>8</v>
      </c>
      <c r="C13" s="108"/>
      <c r="D13" s="79" t="str">
        <f>IF(G3&lt;8," ",VLOOKUP(8,'Time Open'!T4:X165,3,FALSE))</f>
        <v xml:space="preserve"> </v>
      </c>
      <c r="E13" s="79"/>
      <c r="F13" s="80"/>
      <c r="G13" s="81" t="str">
        <f>IF(G3&lt;8," ",VLOOKUP(8,'Time Open'!$T$4:$X$165,4,FALSE))</f>
        <v xml:space="preserve"> </v>
      </c>
      <c r="H13" s="11"/>
      <c r="I13" s="26" t="str">
        <f>IF(G3&lt;8," ",VLOOKUP(8,'Time Open'!$T$4:$X$165,5,FALSE))</f>
        <v xml:space="preserve"> </v>
      </c>
      <c r="J13" s="32" t="str">
        <f>IF($G$3&lt;8," ",$E$3*VLOOKUP(MIN($G$3,$J$2),'Instructions for use'!$C$28:$K$35,9))</f>
        <v xml:space="preserve"> </v>
      </c>
    </row>
    <row r="15" spans="1:16" ht="7.5" customHeight="1" thickBot="1" x14ac:dyDescent="0.25"/>
    <row r="16" spans="1:16" ht="15" customHeight="1" thickBot="1" x14ac:dyDescent="0.25">
      <c r="A16" s="22"/>
      <c r="B16" s="16"/>
      <c r="C16" s="17" t="s">
        <v>48</v>
      </c>
      <c r="D16" s="17" t="s">
        <v>18</v>
      </c>
      <c r="E16" s="31">
        <f>IF(G16=0,0,IF(OpenDivisions="3D",'Jackpot Guide'!E29+O36,'Jackpot Guide'!E45+O36))</f>
        <v>0</v>
      </c>
      <c r="F16" s="17" t="s">
        <v>137</v>
      </c>
      <c r="G16" s="16">
        <f>'Time Open'!R17</f>
        <v>0</v>
      </c>
      <c r="H16" s="16"/>
      <c r="I16" s="17"/>
      <c r="J16" s="18"/>
    </row>
    <row r="17" spans="1:16" ht="6" customHeight="1" thickBot="1" x14ac:dyDescent="0.25"/>
    <row r="18" spans="1:16" ht="13.5" thickBot="1" x14ac:dyDescent="0.25">
      <c r="A18" s="209" t="s">
        <v>10</v>
      </c>
      <c r="B18" s="3" t="s">
        <v>43</v>
      </c>
      <c r="C18" s="19" t="s">
        <v>44</v>
      </c>
      <c r="D18" s="202" t="s">
        <v>45</v>
      </c>
      <c r="E18" s="201"/>
      <c r="F18" s="203"/>
      <c r="G18" s="202" t="s">
        <v>1</v>
      </c>
      <c r="H18" s="203"/>
      <c r="I18" s="19" t="s">
        <v>46</v>
      </c>
      <c r="J18" s="2" t="s">
        <v>47</v>
      </c>
    </row>
    <row r="19" spans="1:16" ht="15" customHeight="1" x14ac:dyDescent="0.2">
      <c r="A19" s="210"/>
      <c r="B19" s="20">
        <v>1</v>
      </c>
      <c r="C19" s="107"/>
      <c r="D19" s="77" t="str">
        <f>IF(G16&lt;1," ",VLOOKUP(1,'Time Open'!$Y$4:$AC$165,3,FALSE))</f>
        <v xml:space="preserve"> </v>
      </c>
      <c r="E19" s="77"/>
      <c r="F19" s="78"/>
      <c r="G19" s="77" t="str">
        <f>IF(G16&lt;1," ",VLOOKUP(1,'Time Open'!$Y$4:$AC$165,4,FALSE))</f>
        <v xml:space="preserve"> </v>
      </c>
      <c r="H19" s="78"/>
      <c r="I19" s="23" t="str">
        <f>IF(G16&lt;1," ",VLOOKUP(1,'Time Open'!$Y$4:$AC$165,5,FALSE))</f>
        <v xml:space="preserve"> </v>
      </c>
      <c r="J19" s="32" t="str">
        <f>IF($G$16&lt;1," ",IF($G$16=1,$E$16,($E$16*VLOOKUP(MIN($G$16,$J$2),'Instructions for use'!$C$28:$K$35,2))))</f>
        <v xml:space="preserve"> </v>
      </c>
    </row>
    <row r="20" spans="1:16" ht="15" customHeight="1" x14ac:dyDescent="0.2">
      <c r="A20" s="210"/>
      <c r="B20" s="20">
        <v>2</v>
      </c>
      <c r="C20" s="107"/>
      <c r="D20" s="77" t="str">
        <f>IF(G16&lt;2," ",VLOOKUP(2,'Time Open'!$Y$4:$AC$165,3,FALSE))</f>
        <v xml:space="preserve"> </v>
      </c>
      <c r="E20" s="77"/>
      <c r="F20" s="78"/>
      <c r="G20" s="77" t="str">
        <f>IF(G16&lt;2," ",VLOOKUP(2,'Time Open'!$Y$4:$AC$165,4,FALSE))</f>
        <v xml:space="preserve"> </v>
      </c>
      <c r="H20" s="78"/>
      <c r="I20" s="23" t="str">
        <f>IF(G16&lt;2," ",VLOOKUP(2,'Time Open'!$Y$4:$AC$165,5,FALSE))</f>
        <v xml:space="preserve"> </v>
      </c>
      <c r="J20" s="32" t="str">
        <f>IF($G$16&lt;2," ",$E$16*VLOOKUP(MIN($G$16,$J$2),'Instructions for use'!$C$28:$K$35,3))</f>
        <v xml:space="preserve"> </v>
      </c>
    </row>
    <row r="21" spans="1:16" ht="15" customHeight="1" x14ac:dyDescent="0.2">
      <c r="A21" s="210"/>
      <c r="B21" s="20">
        <v>3</v>
      </c>
      <c r="C21" s="107"/>
      <c r="D21" s="77" t="str">
        <f>IF(G16&lt;3," ",VLOOKUP(3,'Time Open'!$Y$4:$AC$165,3,FALSE))</f>
        <v xml:space="preserve"> </v>
      </c>
      <c r="E21" s="77"/>
      <c r="F21" s="78"/>
      <c r="G21" s="77" t="str">
        <f>IF(G16&lt;3," ",VLOOKUP(3,'Time Open'!$Y$4:$AC$165,4,FALSE))</f>
        <v xml:space="preserve"> </v>
      </c>
      <c r="H21" s="78"/>
      <c r="I21" s="23" t="str">
        <f>IF(G16&lt;3," ",VLOOKUP(3,'Time Open'!$Y$4:$AC$165,5,FALSE))</f>
        <v xml:space="preserve"> </v>
      </c>
      <c r="J21" s="32" t="str">
        <f>IF($G$16&lt;3," ",$E$16*VLOOKUP(MIN($G$16,$J$2),'Instructions for use'!$C$28:$K$35,4))</f>
        <v xml:space="preserve"> </v>
      </c>
    </row>
    <row r="22" spans="1:16" ht="15" customHeight="1" x14ac:dyDescent="0.2">
      <c r="A22" s="210"/>
      <c r="B22" s="20">
        <v>4</v>
      </c>
      <c r="C22" s="107"/>
      <c r="D22" s="77" t="str">
        <f>IF(G16&lt;4," ",VLOOKUP(4,'Time Open'!$Y$4:$AC$165,3,FALSE))</f>
        <v xml:space="preserve"> </v>
      </c>
      <c r="E22" s="77"/>
      <c r="F22" s="78"/>
      <c r="G22" s="77" t="str">
        <f>IF(G16&lt;4," ",VLOOKUP(4,'Time Open'!$Y$4:$AC$165,4,FALSE))</f>
        <v xml:space="preserve"> </v>
      </c>
      <c r="H22" s="78"/>
      <c r="I22" s="23" t="str">
        <f>IF(G16&lt;4," ",VLOOKUP(4,'Time Open'!$Y$4:$AC$165,5,FALSE))</f>
        <v xml:space="preserve"> </v>
      </c>
      <c r="J22" s="32" t="str">
        <f>IF($G$16&lt;4," ",$E$16*VLOOKUP(MIN($G$16,$J$2),'Instructions for use'!$C$28:$K$35,5))</f>
        <v xml:space="preserve"> </v>
      </c>
    </row>
    <row r="23" spans="1:16" ht="15" customHeight="1" x14ac:dyDescent="0.2">
      <c r="A23" s="210"/>
      <c r="B23" s="20">
        <v>5</v>
      </c>
      <c r="C23" s="107"/>
      <c r="D23" s="77" t="str">
        <f>IF(G16&lt;5," ",VLOOKUP(5,'Time Open'!$Y$4:$AC$165,3,FALSE))</f>
        <v xml:space="preserve"> </v>
      </c>
      <c r="E23" s="77"/>
      <c r="F23" s="78"/>
      <c r="G23" s="77" t="str">
        <f>IF(G16&lt;5," ",VLOOKUP(5,'Time Open'!$Y$4:$AC$165,4,FALSE))</f>
        <v xml:space="preserve"> </v>
      </c>
      <c r="H23" s="78"/>
      <c r="I23" s="23" t="str">
        <f>IF(G16&lt;5," ",VLOOKUP(5,'Time Open'!$Y$4:$AC$165,5,FALSE))</f>
        <v xml:space="preserve"> </v>
      </c>
      <c r="J23" s="32" t="str">
        <f>IF($G$16&lt;5," ",$E$16*VLOOKUP(MIN($G$16,$J$2),'Instructions for use'!$C$28:$K$35,6))</f>
        <v xml:space="preserve"> </v>
      </c>
    </row>
    <row r="24" spans="1:16" ht="15" customHeight="1" x14ac:dyDescent="0.2">
      <c r="A24" s="210"/>
      <c r="B24" s="20">
        <v>6</v>
      </c>
      <c r="C24" s="107"/>
      <c r="D24" s="77" t="str">
        <f>IF(G16&lt;6," ",VLOOKUP(6,'Time Open'!$Y$4:$AC$165,3,FALSE))</f>
        <v xml:space="preserve"> </v>
      </c>
      <c r="E24" s="77"/>
      <c r="F24" s="78"/>
      <c r="G24" s="77" t="str">
        <f>IF(G16&lt;6," ",VLOOKUP(6,'Time Open'!$Y$4:$AC$165,4,FALSE))</f>
        <v xml:space="preserve"> </v>
      </c>
      <c r="H24" s="78"/>
      <c r="I24" s="23" t="str">
        <f>IF(G16&lt;6," ",VLOOKUP(6,'Time Open'!$Y$4:$AC$165,5,FALSE))</f>
        <v xml:space="preserve"> </v>
      </c>
      <c r="J24" s="32" t="str">
        <f>IF($G$16&lt;6," ",$E$16*VLOOKUP(MIN($G$16,$J$2),'Instructions for use'!$C$28:$K$35,7))</f>
        <v xml:space="preserve"> </v>
      </c>
    </row>
    <row r="25" spans="1:16" ht="15" customHeight="1" x14ac:dyDescent="0.2">
      <c r="A25" s="210"/>
      <c r="B25" s="20">
        <v>7</v>
      </c>
      <c r="C25" s="107"/>
      <c r="D25" s="77" t="str">
        <f>IF(G16&lt;7," ",VLOOKUP(7,'Time Open'!$Y$4:$AC$165,3,FALSE))</f>
        <v xml:space="preserve"> </v>
      </c>
      <c r="E25" s="77"/>
      <c r="F25" s="78"/>
      <c r="G25" s="77" t="str">
        <f>IF(G16&lt;7," ",VLOOKUP(7,'Time Open'!$Y$4:$AC$165,4,FALSE))</f>
        <v xml:space="preserve"> </v>
      </c>
      <c r="H25" s="78"/>
      <c r="I25" s="23" t="str">
        <f>IF(G16&lt;7," ",VLOOKUP(7,'Time Open'!$Y$4:$AC$165,5,FALSE))</f>
        <v xml:space="preserve"> </v>
      </c>
      <c r="J25" s="32" t="str">
        <f>IF($G$16&lt;7," ",$E$16*VLOOKUP(MIN($G$16,$J$2),'Instructions for use'!$C$28:$K$35,8))</f>
        <v xml:space="preserve"> </v>
      </c>
    </row>
    <row r="26" spans="1:16" ht="15" customHeight="1" thickBot="1" x14ac:dyDescent="0.25">
      <c r="A26" s="211"/>
      <c r="B26" s="21">
        <v>8</v>
      </c>
      <c r="C26" s="108"/>
      <c r="D26" s="81" t="str">
        <f>IF(G16&lt;8," ",VLOOKUP(8,'Time Open'!$Y$4:$AC$165,3,FALSE))</f>
        <v xml:space="preserve"> </v>
      </c>
      <c r="E26" s="75"/>
      <c r="F26" s="76"/>
      <c r="G26" s="109" t="str">
        <f>IF(G16&lt;8," ",VLOOKUP(8,'Time Open'!$Y$4:$AC$165,4,FALSE))</f>
        <v xml:space="preserve"> </v>
      </c>
      <c r="H26" s="11"/>
      <c r="I26" s="26" t="str">
        <f>IF(G16&lt;8," ",VLOOKUP(8,'Time Open'!$Y$4:$AC$165,5,FALSE))</f>
        <v xml:space="preserve"> </v>
      </c>
      <c r="J26" s="32" t="str">
        <f>IF($G$16&lt;8," ",$E$16*VLOOKUP(MIN($G$16,$J$2),'Instructions for use'!$C$28:$K$35,9))</f>
        <v xml:space="preserve"> </v>
      </c>
    </row>
    <row r="28" spans="1:16" ht="7.5" customHeight="1" thickBot="1" x14ac:dyDescent="0.25"/>
    <row r="29" spans="1:16" ht="15" customHeight="1" thickBot="1" x14ac:dyDescent="0.25">
      <c r="A29" s="22"/>
      <c r="B29" s="16"/>
      <c r="C29" s="17" t="s">
        <v>49</v>
      </c>
      <c r="D29" s="17" t="s">
        <v>18</v>
      </c>
      <c r="E29" s="31">
        <f>IF(G29=0,0,IF(OpenDivisions="3D",'Jackpot Guide'!E30+O36,'Jackpot Guide'!E46+O36))</f>
        <v>0</v>
      </c>
      <c r="F29" s="17" t="s">
        <v>137</v>
      </c>
      <c r="G29" s="16">
        <f>'Time Open'!R18</f>
        <v>0</v>
      </c>
      <c r="H29" s="16"/>
      <c r="I29" s="17"/>
      <c r="J29" s="18"/>
      <c r="N29" s="91" t="s">
        <v>64</v>
      </c>
      <c r="O29" s="92"/>
      <c r="P29" s="93">
        <f>SUM(O31:O33)</f>
        <v>-6</v>
      </c>
    </row>
    <row r="30" spans="1:16" ht="5.25" customHeight="1" thickBot="1" x14ac:dyDescent="0.25">
      <c r="N30" s="83"/>
      <c r="O30" s="86"/>
      <c r="P30" s="84"/>
    </row>
    <row r="31" spans="1:16" ht="13.5" thickBot="1" x14ac:dyDescent="0.25">
      <c r="A31" s="209" t="s">
        <v>6</v>
      </c>
      <c r="B31" s="3" t="s">
        <v>43</v>
      </c>
      <c r="C31" s="19" t="s">
        <v>44</v>
      </c>
      <c r="D31" s="202" t="s">
        <v>45</v>
      </c>
      <c r="E31" s="201"/>
      <c r="F31" s="203"/>
      <c r="G31" s="202" t="s">
        <v>1</v>
      </c>
      <c r="H31" s="203"/>
      <c r="I31" s="19" t="s">
        <v>46</v>
      </c>
      <c r="J31" s="2" t="s">
        <v>47</v>
      </c>
      <c r="N31" s="27" t="s">
        <v>10</v>
      </c>
      <c r="O31" s="87">
        <f>IF(G16=0,'Jackpot Guide'!E29+'Jackpot Guide'!E45,0)</f>
        <v>-3</v>
      </c>
      <c r="P31" s="13"/>
    </row>
    <row r="32" spans="1:16" ht="15" customHeight="1" x14ac:dyDescent="0.2">
      <c r="A32" s="210"/>
      <c r="B32" s="20">
        <v>1</v>
      </c>
      <c r="C32" s="107"/>
      <c r="D32" s="77" t="str">
        <f>IF(G29&lt;1," ",VLOOKUP(1,'Time Open'!$AD$4:$AH$165,3,FALSE))</f>
        <v xml:space="preserve"> </v>
      </c>
      <c r="E32" s="9"/>
      <c r="F32" s="8"/>
      <c r="G32" s="77" t="str">
        <f>IF(G29&lt;1," ",VLOOKUP(1,'Time Open'!$AD$4:$AH$165,4,FALSE))</f>
        <v xml:space="preserve"> </v>
      </c>
      <c r="H32" s="78"/>
      <c r="I32" s="23" t="str">
        <f>IF(G29&lt;1," ",VLOOKUP(1,'Time Open'!$AD$4:$AH$165,5,FALSE))</f>
        <v xml:space="preserve"> </v>
      </c>
      <c r="J32" s="32" t="str">
        <f>IF($G$29&lt;1," ",IF($G$29=1,$E$29,($E$29*VLOOKUP(MIN($G$29,$J$2),'Instructions for use'!$C$28:$K$35,2))))</f>
        <v xml:space="preserve"> </v>
      </c>
      <c r="N32" s="89" t="s">
        <v>6</v>
      </c>
      <c r="O32" s="4">
        <f>IF(G29=0,'Jackpot Guide'!E30+'Jackpot Guide'!E46,0)</f>
        <v>-3</v>
      </c>
      <c r="P32" s="90"/>
    </row>
    <row r="33" spans="1:16" ht="15" customHeight="1" x14ac:dyDescent="0.2">
      <c r="A33" s="210"/>
      <c r="B33" s="20">
        <v>2</v>
      </c>
      <c r="C33" s="107"/>
      <c r="D33" s="77" t="str">
        <f>IF(G29&lt;2," ",VLOOKUP(2,'Time Open'!$AD$4:$AH$165,3,FALSE))</f>
        <v xml:space="preserve"> </v>
      </c>
      <c r="E33" s="9"/>
      <c r="F33" s="8"/>
      <c r="G33" s="77" t="str">
        <f>IF(G29&lt;2," ",VLOOKUP(2,'Time Open'!$AD$4:$AH$165,4,FALSE))</f>
        <v xml:space="preserve"> </v>
      </c>
      <c r="H33" s="78"/>
      <c r="I33" s="23" t="str">
        <f>IF(G29&lt;2," ",VLOOKUP(2,'Time Open'!$AD$4:$AH$165,5,FALSE))</f>
        <v xml:space="preserve"> </v>
      </c>
      <c r="J33" s="32" t="str">
        <f>IF($G$29&lt;2," ",$E$29*VLOOKUP(MIN($G$29,$J$2),'Instructions for use'!$C$28:$K$35,3))</f>
        <v xml:space="preserve"> </v>
      </c>
      <c r="N33" s="14" t="s">
        <v>7</v>
      </c>
      <c r="O33" s="88">
        <f>IF(G42=0,SUM('Jackpot Guide'!E47),0)</f>
        <v>0</v>
      </c>
      <c r="P33" s="85"/>
    </row>
    <row r="34" spans="1:16" ht="15" customHeight="1" x14ac:dyDescent="0.2">
      <c r="A34" s="210"/>
      <c r="B34" s="20">
        <v>3</v>
      </c>
      <c r="C34" s="107"/>
      <c r="D34" s="77" t="str">
        <f>IF(G29&lt;3," ",VLOOKUP(3,'Time Open'!$AD$4:$AH$165,3,FALSE))</f>
        <v xml:space="preserve"> </v>
      </c>
      <c r="E34" s="9"/>
      <c r="F34" s="8"/>
      <c r="G34" s="77" t="str">
        <f>IF(G29&lt;3," ",VLOOKUP(3,'Time Open'!$AD$4:$AH$165,4,FALSE))</f>
        <v xml:space="preserve"> </v>
      </c>
      <c r="H34" s="78"/>
      <c r="I34" s="23" t="str">
        <f>IF(G29&lt;3," ",VLOOKUP(3,'Time Open'!$AD$4:$AH$165,5,FALSE))</f>
        <v xml:space="preserve"> </v>
      </c>
      <c r="J34" s="32" t="str">
        <f>IF($G$29&lt;3," ",$E$29*VLOOKUP(MIN($G$29,$J$2),'Instructions for use'!$C$28:$K$35,4))</f>
        <v xml:space="preserve"> </v>
      </c>
      <c r="N34" s="27" t="s">
        <v>65</v>
      </c>
      <c r="O34">
        <f>COUNTIF(O31:O33,"&gt;0")</f>
        <v>0</v>
      </c>
    </row>
    <row r="35" spans="1:16" ht="15" customHeight="1" x14ac:dyDescent="0.2">
      <c r="A35" s="210"/>
      <c r="B35" s="20">
        <v>4</v>
      </c>
      <c r="C35" s="107"/>
      <c r="D35" s="77" t="str">
        <f>IF(G29&lt;4," ",VLOOKUP(4,'Time Open'!$AD$4:$AH$165,3,FALSE))</f>
        <v xml:space="preserve"> </v>
      </c>
      <c r="E35" s="9"/>
      <c r="F35" s="8"/>
      <c r="G35" s="77" t="str">
        <f>IF(G29&lt;4," ",VLOOKUP(4,'Time Open'!$AD$4:$AH$165,4,FALSE))</f>
        <v xml:space="preserve"> </v>
      </c>
      <c r="H35" s="78"/>
      <c r="I35" s="23" t="str">
        <f>IF(G29&lt;4," ",VLOOKUP(4,'Time Open'!$AD$4:$AH$165,5,FALSE))</f>
        <v xml:space="preserve"> </v>
      </c>
      <c r="J35" s="32" t="str">
        <f>IF($G$29&lt;4," ",$E$29*VLOOKUP(MIN($G$29,$J$2),'Instructions for use'!$C$28:$K$35,5))</f>
        <v xml:space="preserve"> </v>
      </c>
      <c r="N35" s="27" t="s">
        <v>66</v>
      </c>
      <c r="O35">
        <f>IF(OpenDivisions="3D",3-O34,4-O34)</f>
        <v>3</v>
      </c>
    </row>
    <row r="36" spans="1:16" ht="15" customHeight="1" x14ac:dyDescent="0.2">
      <c r="A36" s="210"/>
      <c r="B36" s="20">
        <v>5</v>
      </c>
      <c r="C36" s="107"/>
      <c r="D36" s="77" t="str">
        <f>IF(G29&lt;5," ",VLOOKUP(5,'Time Open'!$AD$4:$AH$165,3,FALSE))</f>
        <v xml:space="preserve"> </v>
      </c>
      <c r="E36" s="9"/>
      <c r="F36" s="8"/>
      <c r="G36" s="77" t="str">
        <f>IF(G29&lt;5," ",VLOOKUP(5,'Time Open'!$AD$4:$AH$165,4,FALSE))</f>
        <v xml:space="preserve"> </v>
      </c>
      <c r="H36" s="78"/>
      <c r="I36" s="23" t="str">
        <f>IF(G29&lt;5," ",VLOOKUP(5,'Time Open'!$AD$4:$AH$165,5,FALSE))</f>
        <v xml:space="preserve"> </v>
      </c>
      <c r="J36" s="32" t="str">
        <f>IF($G$29&lt;5," ",$E$29*VLOOKUP(MIN($G$29,$J$2),'Instructions for use'!$C$28:$K$35,6))</f>
        <v xml:space="preserve"> </v>
      </c>
      <c r="N36" s="27" t="s">
        <v>67</v>
      </c>
      <c r="O36">
        <f>P29/O35</f>
        <v>-2</v>
      </c>
    </row>
    <row r="37" spans="1:16" ht="15" customHeight="1" x14ac:dyDescent="0.2">
      <c r="A37" s="210"/>
      <c r="B37" s="20">
        <v>6</v>
      </c>
      <c r="C37" s="107"/>
      <c r="D37" s="77" t="str">
        <f>IF(G29&lt;6," ",VLOOKUP(6,'Time Open'!$AD$4:$AH$165,3,FALSE))</f>
        <v xml:space="preserve"> </v>
      </c>
      <c r="E37" s="9"/>
      <c r="F37" s="8"/>
      <c r="G37" s="77" t="str">
        <f>IF(G29&lt;6," ",VLOOKUP(6,'Time Open'!$AD$4:$AH$165,4,FALSE))</f>
        <v xml:space="preserve"> </v>
      </c>
      <c r="H37" s="78"/>
      <c r="I37" s="23" t="str">
        <f>IF(G29&lt;6," ",VLOOKUP(6,'Time Open'!$AD$4:$AH$165,5,FALSE))</f>
        <v xml:space="preserve"> </v>
      </c>
      <c r="J37" s="32" t="str">
        <f>IF($G$29&lt;6," ",$E$29*VLOOKUP(MIN($G$29,$J$2),'Instructions for use'!$C$28:$K$35,7))</f>
        <v xml:space="preserve"> </v>
      </c>
    </row>
    <row r="38" spans="1:16" ht="15" customHeight="1" x14ac:dyDescent="0.2">
      <c r="A38" s="210"/>
      <c r="B38" s="20">
        <v>7</v>
      </c>
      <c r="C38" s="107"/>
      <c r="D38" s="77" t="str">
        <f>IF(G29&lt;7," ",VLOOKUP(7,'Time Open'!$AD$4:$AH$165,3,FALSE))</f>
        <v xml:space="preserve"> </v>
      </c>
      <c r="E38" s="9"/>
      <c r="F38" s="8"/>
      <c r="G38" s="77" t="str">
        <f>IF(G29&lt;7," ",VLOOKUP(7,'Time Open'!$AD$4:$AH$165,4,FALSE))</f>
        <v xml:space="preserve"> </v>
      </c>
      <c r="H38" s="78"/>
      <c r="I38" s="23" t="str">
        <f>IF(G29&lt;7," ",VLOOKUP(7,'Time Open'!$AD$4:$AH$165,5,FALSE))</f>
        <v xml:space="preserve"> </v>
      </c>
      <c r="J38" s="32" t="str">
        <f>IF($G$29&lt;7," ",$E$29*VLOOKUP(MIN($G$29,$J$2),'Instructions for use'!$C$28:$K$35,8))</f>
        <v xml:space="preserve"> </v>
      </c>
    </row>
    <row r="39" spans="1:16" ht="15" customHeight="1" thickBot="1" x14ac:dyDescent="0.25">
      <c r="A39" s="211"/>
      <c r="B39" s="21">
        <v>8</v>
      </c>
      <c r="C39" s="108"/>
      <c r="D39" s="81" t="str">
        <f>IF(G29&lt;8," ",VLOOKUP(8,'Time Open'!$AD$4:$AH$165,3,FALSE))</f>
        <v xml:space="preserve"> </v>
      </c>
      <c r="E39" s="10"/>
      <c r="F39" s="11"/>
      <c r="G39" s="81" t="str">
        <f>IF(G29&lt;8," ",VLOOKUP(8,'Time Open'!$AD$4:$AH$165,4,FALSE))</f>
        <v xml:space="preserve"> </v>
      </c>
      <c r="H39" s="80"/>
      <c r="I39" s="26" t="str">
        <f>IF(G29&lt;8," ",VLOOKUP(8,'Time Open'!$AD$4:$AH$165,5,FALSE))</f>
        <v xml:space="preserve"> </v>
      </c>
      <c r="J39" s="32" t="str">
        <f>IF($G$29&lt;8," ",$E$29*VLOOKUP(MIN($G$29,$J$2),'Instructions for use'!$C$28:$K$35,9))</f>
        <v xml:space="preserve"> </v>
      </c>
    </row>
    <row r="41" spans="1:16" ht="7.5" customHeight="1" thickBot="1" x14ac:dyDescent="0.25"/>
    <row r="42" spans="1:16" ht="15" customHeight="1" thickBot="1" x14ac:dyDescent="0.25">
      <c r="A42" s="22"/>
      <c r="B42" s="16"/>
      <c r="C42" s="17" t="s">
        <v>50</v>
      </c>
      <c r="D42" s="17" t="s">
        <v>18</v>
      </c>
      <c r="E42" s="31">
        <f>IF(G42=0,0,IF(OpenDivisions="3D",0,'Jackpot Guide'!E47+O36))</f>
        <v>0</v>
      </c>
      <c r="F42" s="17" t="s">
        <v>137</v>
      </c>
      <c r="G42" s="16">
        <f>'Time Open'!R19</f>
        <v>0</v>
      </c>
      <c r="H42" s="16"/>
      <c r="I42" s="17"/>
      <c r="J42" s="18"/>
    </row>
    <row r="43" spans="1:16" ht="5.25" customHeight="1" thickBot="1" x14ac:dyDescent="0.25"/>
    <row r="44" spans="1:16" ht="13.5" thickBot="1" x14ac:dyDescent="0.25">
      <c r="A44" s="209" t="s">
        <v>7</v>
      </c>
      <c r="B44" s="3" t="s">
        <v>43</v>
      </c>
      <c r="C44" s="19" t="s">
        <v>44</v>
      </c>
      <c r="D44" s="202" t="s">
        <v>45</v>
      </c>
      <c r="E44" s="201"/>
      <c r="F44" s="203"/>
      <c r="G44" s="202" t="s">
        <v>1</v>
      </c>
      <c r="H44" s="203"/>
      <c r="I44" s="19" t="s">
        <v>46</v>
      </c>
      <c r="J44" s="2" t="s">
        <v>47</v>
      </c>
    </row>
    <row r="45" spans="1:16" ht="15" customHeight="1" x14ac:dyDescent="0.2">
      <c r="A45" s="210"/>
      <c r="B45" s="20">
        <v>1</v>
      </c>
      <c r="C45" s="107"/>
      <c r="D45" s="77" t="str">
        <f>IF($E$42&gt;0,IF(G42&lt;1," ",(VLOOKUP(1,'Time Open'!$AI$4:$AM$165,3,FALSE)))," ")</f>
        <v xml:space="preserve"> </v>
      </c>
      <c r="E45" s="9"/>
      <c r="F45" s="8"/>
      <c r="G45" s="9" t="str">
        <f>IF($E$42&gt;0,IF(G42&lt;1," ",(VLOOKUP(1,'Time Open'!$AI$4:$AM$165,4,FALSE)))," ")</f>
        <v xml:space="preserve"> </v>
      </c>
      <c r="H45" s="8"/>
      <c r="I45" s="110" t="str">
        <f>IF($E$42&gt;0,IF(G42&lt;1," ",(VLOOKUP(1,'Time Open'!$AI$4:$AM$165,5,FALSE)))," ")</f>
        <v xml:space="preserve"> </v>
      </c>
      <c r="J45" s="32" t="str">
        <f>IF($G$42&lt;1," ",IF($G$42=1,$E$42,($E$42*VLOOKUP(MIN($G$42,$J$2),'Instructions for use'!$C$28:$K$35,2))))</f>
        <v xml:space="preserve"> </v>
      </c>
    </row>
    <row r="46" spans="1:16" ht="15" customHeight="1" x14ac:dyDescent="0.2">
      <c r="A46" s="210"/>
      <c r="B46" s="20">
        <v>2</v>
      </c>
      <c r="C46" s="107"/>
      <c r="D46" s="77" t="str">
        <f>IF($E$42&gt;0,IF(G42&lt;2," ",(VLOOKUP(2,'Time Open'!$AI$4:$AM$165,3,FALSE)))," ")</f>
        <v xml:space="preserve"> </v>
      </c>
      <c r="E46" s="9"/>
      <c r="F46" s="8"/>
      <c r="G46" s="9" t="str">
        <f>IF($E$42&gt;0,IF(G42&lt;2," ",(VLOOKUP(2,'Time Open'!$AI$4:$AM$165,4,FALSE)))," ")</f>
        <v xml:space="preserve"> </v>
      </c>
      <c r="H46" s="8"/>
      <c r="I46" s="23" t="str">
        <f>IF(E42&gt;0,IF(G42&lt;2," ",(VLOOKUP(2,'Time Open'!$AI$4:$AM$165,5,FALSE)))," ")</f>
        <v xml:space="preserve"> </v>
      </c>
      <c r="J46" s="32" t="str">
        <f>IF($G$42&lt;2," ",$E$42*VLOOKUP(MIN($G$42,$J$2),'Instructions for use'!$C$28:$K$35,3))</f>
        <v xml:space="preserve"> </v>
      </c>
    </row>
    <row r="47" spans="1:16" ht="15" customHeight="1" x14ac:dyDescent="0.2">
      <c r="A47" s="210"/>
      <c r="B47" s="20">
        <v>3</v>
      </c>
      <c r="C47" s="107"/>
      <c r="D47" s="77" t="str">
        <f>IF($E$42&gt;0,IF(G42&lt;3," ",(VLOOKUP(3,'Time Open'!$AI$4:$AM$165,3,FALSE)))," ")</f>
        <v xml:space="preserve"> </v>
      </c>
      <c r="E47" s="9"/>
      <c r="F47" s="8"/>
      <c r="G47" s="9" t="str">
        <f>IF($E$42&gt;0,IF(G42&lt;3," ",(VLOOKUP(3,'Time Open'!$AI$4:$AM$165,4,FALSE)))," ")</f>
        <v xml:space="preserve"> </v>
      </c>
      <c r="H47" s="8"/>
      <c r="I47" s="23" t="str">
        <f>IF(E42&gt;0,IF(G42&lt;3," ",(VLOOKUP(3,'Time Open'!$AI$4:$AM$165,5,FALSE)))," ")</f>
        <v xml:space="preserve"> </v>
      </c>
      <c r="J47" s="32" t="str">
        <f>IF($G$42&lt;3," ",$E$42*VLOOKUP(MIN($G$42,$J$2),'Instructions for use'!$C$28:$K$35,4))</f>
        <v xml:space="preserve"> </v>
      </c>
    </row>
    <row r="48" spans="1:16" ht="15" customHeight="1" x14ac:dyDescent="0.2">
      <c r="A48" s="210"/>
      <c r="B48" s="20">
        <v>4</v>
      </c>
      <c r="C48" s="107"/>
      <c r="D48" s="77" t="str">
        <f>IF($E$42&gt;0,IF(G42&lt;4," ",(VLOOKUP(4,'Time Open'!$AI$4:$AM$165,3,FALSE)))," ")</f>
        <v xml:space="preserve"> </v>
      </c>
      <c r="E48" s="9"/>
      <c r="F48" s="8"/>
      <c r="G48" s="9" t="str">
        <f>IF($E$42&gt;0,IF(G42&lt;4," ",(VLOOKUP(4,'Time Open'!$AI$4:$AM$165,4,FALSE)))," ")</f>
        <v xml:space="preserve"> </v>
      </c>
      <c r="H48" s="8"/>
      <c r="I48" s="23" t="str">
        <f>IF(E42&gt;0,IF(G42&lt;4," ",(VLOOKUP(4,'Time Open'!$AI$4:$AM$165,5,FALSE)))," ")</f>
        <v xml:space="preserve"> </v>
      </c>
      <c r="J48" s="32" t="str">
        <f>IF($G$42&lt;4," ",$E$42*VLOOKUP(MIN($G$42,$J$2),'Instructions for use'!$C$28:$K$35,5))</f>
        <v xml:space="preserve"> </v>
      </c>
    </row>
    <row r="49" spans="1:10" ht="15" customHeight="1" x14ac:dyDescent="0.2">
      <c r="A49" s="210"/>
      <c r="B49" s="20">
        <v>5</v>
      </c>
      <c r="C49" s="107"/>
      <c r="D49" s="77" t="str">
        <f>IF($E$42&gt;0,IF(G42&lt;5," ",(VLOOKUP(5,'Time Open'!$AI$4:$AM$165,3,FALSE)))," ")</f>
        <v xml:space="preserve"> </v>
      </c>
      <c r="E49" s="9"/>
      <c r="F49" s="8"/>
      <c r="G49" s="9" t="str">
        <f>IF($E$42&gt;0,IF(G42&lt;5," ",(VLOOKUP(5,'Time Open'!$AI$4:$AM$165,4,FALSE)))," ")</f>
        <v xml:space="preserve"> </v>
      </c>
      <c r="H49" s="8"/>
      <c r="I49" s="23" t="str">
        <f>IF(E42&gt;0,IF(G42&lt;5," ",(VLOOKUP(5,'Time Open'!$AI$4:$AM$165,5,FALSE)))," ")</f>
        <v xml:space="preserve"> </v>
      </c>
      <c r="J49" s="32" t="str">
        <f>IF($G$42&lt;5," ",$E$42*VLOOKUP(MIN($G$42,$J$2),'Instructions for use'!$C$28:$K$35,6))</f>
        <v xml:space="preserve"> </v>
      </c>
    </row>
    <row r="50" spans="1:10" ht="15" customHeight="1" x14ac:dyDescent="0.2">
      <c r="A50" s="210"/>
      <c r="B50" s="20">
        <v>6</v>
      </c>
      <c r="C50" s="107"/>
      <c r="D50" s="77" t="str">
        <f>IF($E$42&gt;0,IF(G42&lt;6," ",(VLOOKUP(6,'Time Open'!$AI$4:$AM$165,3,FALSE)))," ")</f>
        <v xml:space="preserve"> </v>
      </c>
      <c r="E50" s="9"/>
      <c r="F50" s="8"/>
      <c r="G50" s="9" t="str">
        <f>IF($E$42&gt;0,IF(G42&lt;6," ",(VLOOKUP(6,'Time Open'!$AI$4:$AM$165,4,FALSE)))," ")</f>
        <v xml:space="preserve"> </v>
      </c>
      <c r="H50" s="8"/>
      <c r="I50" s="23" t="str">
        <f>IF(E42&gt;0,IF(G42&lt;6," ",(VLOOKUP(6,'Time Open'!$AI$4:$AM$165,5,FALSE)))," ")</f>
        <v xml:space="preserve"> </v>
      </c>
      <c r="J50" s="32" t="str">
        <f>IF($G$42&lt;6," ",$E$42*VLOOKUP(MIN($G$42,$J$2),'Instructions for use'!$C$28:$K$35,7))</f>
        <v xml:space="preserve"> </v>
      </c>
    </row>
    <row r="51" spans="1:10" ht="15" customHeight="1" x14ac:dyDescent="0.2">
      <c r="A51" s="210"/>
      <c r="B51" s="20">
        <v>7</v>
      </c>
      <c r="C51" s="107"/>
      <c r="D51" s="77" t="str">
        <f>IF($E$42&gt;0,IF(G42&lt;7," ",(VLOOKUP(7,'Time Open'!$AI$4:$AM$165,3,FALSE)))," ")</f>
        <v xml:space="preserve"> </v>
      </c>
      <c r="E51" s="9"/>
      <c r="F51" s="8"/>
      <c r="G51" s="9" t="str">
        <f>IF($E$42&gt;0,IF(G42&lt;7," ",(VLOOKUP(7,'Time Open'!$AI$4:$AM$165,4,FALSE)))," ")</f>
        <v xml:space="preserve"> </v>
      </c>
      <c r="H51" s="8"/>
      <c r="I51" s="23" t="str">
        <f>IF(E42&gt;0,IF(G42&lt;7," ",(VLOOKUP(7,'Time Open'!$AI$4:$AM$165,5,FALSE)))," ")</f>
        <v xml:space="preserve"> </v>
      </c>
      <c r="J51" s="32" t="str">
        <f>IF($G$42&lt;7," ",$E$42*VLOOKUP(MIN($G$42,$J$2),'Instructions for use'!$C$28:$K$35,8))</f>
        <v xml:space="preserve"> </v>
      </c>
    </row>
    <row r="52" spans="1:10" ht="15" customHeight="1" thickBot="1" x14ac:dyDescent="0.25">
      <c r="A52" s="211"/>
      <c r="B52" s="21">
        <v>8</v>
      </c>
      <c r="C52" s="108"/>
      <c r="D52" s="81" t="str">
        <f>IF($E$42&gt;0,IF(G42&lt;8," ",(VLOOKUP(8,'Time Open'!$AI$4:$AM$165,3,FALSE)))," ")</f>
        <v xml:space="preserve"> </v>
      </c>
      <c r="E52" s="10"/>
      <c r="F52" s="11"/>
      <c r="G52" s="25" t="str">
        <f>IF($E$42&gt;0,IF(G42&lt;8," ",(VLOOKUP(8,'Time Open'!$AI$4:$AM$165,4,FALSE)))," ")</f>
        <v xml:space="preserve"> </v>
      </c>
      <c r="H52" s="11"/>
      <c r="I52" s="111" t="str">
        <f>IF(E42&gt;0,IF(G42&lt;8," ",(VLOOKUP(8,'Time Open'!$AI$4:$AM$165,5,FALSE)))," ")</f>
        <v xml:space="preserve"> </v>
      </c>
      <c r="J52" s="32" t="str">
        <f>IF($G$42&lt;8," ",$E$42*VLOOKUP(MIN($G$42,$J$2),'Instructions for use'!$C$28:$K$35,9))</f>
        <v xml:space="preserve"> </v>
      </c>
    </row>
    <row r="53" spans="1:10" x14ac:dyDescent="0.2">
      <c r="J53" s="7"/>
    </row>
    <row r="54" spans="1:10" ht="16.5" x14ac:dyDescent="0.3">
      <c r="A54" s="190" t="s">
        <v>96</v>
      </c>
      <c r="B54" s="190"/>
      <c r="C54" s="190"/>
      <c r="D54" s="190"/>
      <c r="E54" s="190"/>
      <c r="F54" s="190"/>
      <c r="G54" s="190"/>
      <c r="H54" s="190"/>
      <c r="I54" s="190"/>
      <c r="J54" s="190"/>
    </row>
    <row r="55" spans="1:10" ht="16.5" x14ac:dyDescent="0.3">
      <c r="A55" s="190" t="s">
        <v>69</v>
      </c>
      <c r="B55" s="190"/>
      <c r="C55" s="190"/>
      <c r="D55" s="190"/>
      <c r="E55" s="190"/>
      <c r="F55" s="190"/>
      <c r="G55" s="190"/>
      <c r="H55" s="190"/>
      <c r="I55" s="190"/>
      <c r="J55" s="190"/>
    </row>
    <row r="56" spans="1:10" x14ac:dyDescent="0.2">
      <c r="A56" s="105"/>
      <c r="B56" s="15"/>
      <c r="C56" s="15"/>
      <c r="D56" s="15"/>
    </row>
  </sheetData>
  <sheetProtection sheet="1" objects="1" scenarios="1" selectLockedCells="1"/>
  <mergeCells count="14">
    <mergeCell ref="A54:J54"/>
    <mergeCell ref="A55:J55"/>
    <mergeCell ref="A5:A13"/>
    <mergeCell ref="A18:A26"/>
    <mergeCell ref="A31:A39"/>
    <mergeCell ref="A44:A52"/>
    <mergeCell ref="D31:F31"/>
    <mergeCell ref="G31:H31"/>
    <mergeCell ref="D44:F44"/>
    <mergeCell ref="G44:H44"/>
    <mergeCell ref="D5:F5"/>
    <mergeCell ref="G5:H5"/>
    <mergeCell ref="D18:F18"/>
    <mergeCell ref="G18:H18"/>
  </mergeCells>
  <phoneticPr fontId="5" type="noConversion"/>
  <pageMargins left="0.02" right="0.02" top="0.02" bottom="0.02" header="0.02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68"/>
  <sheetViews>
    <sheetView showGridLines="0"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C5"/>
    </sheetView>
  </sheetViews>
  <sheetFormatPr defaultColWidth="8.85546875" defaultRowHeight="12.75" x14ac:dyDescent="0.2"/>
  <cols>
    <col min="1" max="1" width="2.42578125" customWidth="1"/>
    <col min="2" max="2" width="3.7109375" bestFit="1" customWidth="1"/>
    <col min="3" max="3" width="33.140625" customWidth="1"/>
    <col min="4" max="4" width="25" customWidth="1"/>
    <col min="6" max="7" width="8.85546875" customWidth="1"/>
    <col min="8" max="8" width="17.7109375" style="159" customWidth="1"/>
    <col min="10" max="11" width="8.85546875" customWidth="1"/>
    <col min="16" max="16" width="4.7109375" hidden="1" customWidth="1"/>
    <col min="17" max="19" width="8.85546875" hidden="1" customWidth="1"/>
    <col min="20" max="21" width="10.28515625" style="70" hidden="1" customWidth="1"/>
    <col min="22" max="24" width="8.85546875" style="70" hidden="1" customWidth="1"/>
    <col min="25" max="26" width="10.28515625" style="73" hidden="1" customWidth="1"/>
    <col min="27" max="29" width="8.85546875" style="73" hidden="1" customWidth="1"/>
    <col min="30" max="31" width="10.28515625" style="70" hidden="1" customWidth="1"/>
    <col min="32" max="34" width="8.85546875" style="70" hidden="1" customWidth="1"/>
    <col min="35" max="36" width="10.28515625" style="73" hidden="1" customWidth="1"/>
    <col min="37" max="39" width="8.85546875" style="73" hidden="1" customWidth="1"/>
    <col min="40" max="56" width="0" hidden="1" customWidth="1"/>
  </cols>
  <sheetData>
    <row r="1" spans="1:39" ht="19.5" x14ac:dyDescent="0.25">
      <c r="D1" s="1" t="s">
        <v>121</v>
      </c>
      <c r="H1" s="161" t="s">
        <v>135</v>
      </c>
      <c r="I1" s="154" t="s">
        <v>138</v>
      </c>
      <c r="J1" s="155"/>
    </row>
    <row r="2" spans="1:39" ht="20.25" thickBot="1" x14ac:dyDescent="0.3">
      <c r="B2" s="1"/>
      <c r="H2" s="162" t="s">
        <v>140</v>
      </c>
      <c r="I2" s="154" t="s">
        <v>132</v>
      </c>
      <c r="J2" s="155"/>
      <c r="Q2" s="212" t="s">
        <v>51</v>
      </c>
      <c r="R2" s="212"/>
    </row>
    <row r="3" spans="1:39" ht="13.35" customHeight="1" thickBot="1" x14ac:dyDescent="0.25">
      <c r="A3" t="s">
        <v>93</v>
      </c>
      <c r="C3" s="115" t="s">
        <v>0</v>
      </c>
      <c r="D3" s="116" t="s">
        <v>1</v>
      </c>
      <c r="E3" s="116" t="s">
        <v>2</v>
      </c>
      <c r="F3" s="116" t="s">
        <v>3</v>
      </c>
      <c r="G3" s="116" t="s">
        <v>8</v>
      </c>
      <c r="H3" s="116" t="s">
        <v>131</v>
      </c>
      <c r="I3" s="116" t="s">
        <v>2</v>
      </c>
      <c r="J3" s="116" t="s">
        <v>3</v>
      </c>
      <c r="K3" s="116" t="s">
        <v>12</v>
      </c>
      <c r="L3" s="116" t="s">
        <v>4</v>
      </c>
      <c r="M3" s="116" t="s">
        <v>5</v>
      </c>
      <c r="N3" s="116" t="s">
        <v>6</v>
      </c>
      <c r="O3" s="126" t="s">
        <v>7</v>
      </c>
      <c r="P3" s="119" t="s">
        <v>43</v>
      </c>
      <c r="Q3" s="113" t="s">
        <v>9</v>
      </c>
      <c r="R3" s="33" t="s">
        <v>11</v>
      </c>
      <c r="S3" s="112" t="s">
        <v>91</v>
      </c>
      <c r="T3" s="70" t="s">
        <v>4</v>
      </c>
      <c r="V3" s="70" t="s">
        <v>0</v>
      </c>
      <c r="W3" s="70" t="s">
        <v>1</v>
      </c>
      <c r="X3" s="70" t="s">
        <v>46</v>
      </c>
      <c r="Y3" s="73" t="s">
        <v>10</v>
      </c>
      <c r="AD3" s="70" t="s">
        <v>6</v>
      </c>
      <c r="AI3" s="73" t="s">
        <v>7</v>
      </c>
    </row>
    <row r="4" spans="1:39" ht="18.75" customHeight="1" thickBot="1" x14ac:dyDescent="0.3">
      <c r="A4" t="str">
        <f>CONCATENATE(C4,"/",D4)</f>
        <v>/</v>
      </c>
      <c r="B4" s="133">
        <v>1</v>
      </c>
      <c r="C4" s="188"/>
      <c r="D4" s="188"/>
      <c r="E4" s="106"/>
      <c r="F4" s="106"/>
      <c r="G4" s="103" t="str">
        <f t="shared" ref="G4:G67" si="0">IF(H4="Y",MIN(I4,J4),IF(MIN(E4:F4)=0," ",IF(MIN(E4:F4)&gt;=99.99,"No Time",MIN(E4:F4))))</f>
        <v xml:space="preserve"> </v>
      </c>
      <c r="H4" s="160"/>
      <c r="I4" s="153" t="str">
        <f>IF(H4="Y",IFERROR(VLOOKUP(CONCATENATE(C4,"/",D4),'Time Open'!A$4:F$165,5,FALSE),"Can't find in Open"),"")</f>
        <v/>
      </c>
      <c r="J4" s="153" t="str">
        <f>IF(H4="Y",IFERROR(VLOOKUP(CONCATENATE(C4,"/",D4),'Time Open'!A$4:F$165,6,FALSE),"Can't find in Open"),"")</f>
        <v/>
      </c>
      <c r="K4" s="34" t="str">
        <f t="shared" ref="K4:K35" si="1">IF(G4="No Time","5D",IF($G4=" ","n/a",IF($G4&lt;$Q$5,"1D",IF($G4&lt;$Q$6,"2D",IF($G4&lt;$Q$7,"3D",IF($G4&gt;=$Q$7,IF(YouthDivisions="4D","4D","3D")))))))</f>
        <v>n/a</v>
      </c>
      <c r="L4" s="34">
        <f t="shared" ref="L4:L42" si="2">IF(K4="1D",G4,0)</f>
        <v>0</v>
      </c>
      <c r="M4" s="34">
        <f t="shared" ref="M4:M42" si="3">IF(K4="2D",G4,0)</f>
        <v>0</v>
      </c>
      <c r="N4" s="34">
        <f t="shared" ref="N4:N42" si="4">IF(K4="3D",G4,0)</f>
        <v>0</v>
      </c>
      <c r="O4" s="103">
        <f t="shared" ref="O4:O42" si="5">IF(K4="4D",G4,0)</f>
        <v>0</v>
      </c>
      <c r="P4" s="117" t="str">
        <f>IF(S4=0," ",S4)</f>
        <v xml:space="preserve"> </v>
      </c>
      <c r="Q4" s="114">
        <f>MIN(G4:G165)</f>
        <v>0</v>
      </c>
      <c r="R4" s="35" t="s">
        <v>4</v>
      </c>
      <c r="S4">
        <f>IF(G4=0,0,IF(G4=" ",0,RANK(G4,$G$4:$G$165)))</f>
        <v>0</v>
      </c>
      <c r="T4" s="70" t="str">
        <f t="shared" ref="T4:T42" si="6">IF(L4=0,"n/a",RANK(L4,$L$4:$L$165,40)-$Q$13)</f>
        <v>n/a</v>
      </c>
      <c r="U4" s="71" t="b">
        <f t="shared" ref="U4:U42" si="7">IF(L4&gt;0,(RANK(L4,L4:L165,1)+COUNTIF(L4,L4:L165)))</f>
        <v>0</v>
      </c>
      <c r="V4" s="70" t="str">
        <f>IF(T4="n/a"," ",$C4)</f>
        <v xml:space="preserve"> </v>
      </c>
      <c r="W4" s="70" t="str">
        <f>IF(T4="n/a"," ",$D4)</f>
        <v xml:space="preserve"> </v>
      </c>
      <c r="X4" s="71" t="str">
        <f>IF(T4="n/a"," ",$G4)</f>
        <v xml:space="preserve"> </v>
      </c>
      <c r="Y4" s="73" t="str">
        <f t="shared" ref="Y4:Y42" si="8">IF(M4=0,"n/a",RANK(M4,$M$4:$M$165,40)-$Q$22)</f>
        <v>n/a</v>
      </c>
      <c r="Z4" s="74" t="b">
        <f t="shared" ref="Z4:Z42" si="9">IF(M4&gt;0,(RANK(M4,$M$4:$M$165,1)+COUNTIF(M4,$M$4:$M$165)))</f>
        <v>0</v>
      </c>
      <c r="AA4" s="73" t="str">
        <f t="shared" ref="AA4:AA42" si="10">IF(Y4="n/a"," ",$C4)</f>
        <v xml:space="preserve"> </v>
      </c>
      <c r="AB4" s="73" t="str">
        <f t="shared" ref="AB4:AB42" si="11">IF(Y4="n/a"," ",$D4)</f>
        <v xml:space="preserve"> </v>
      </c>
      <c r="AC4" s="74" t="str">
        <f t="shared" ref="AC4:AC42" si="12">IF(Y4="n/a"," ",$G4)</f>
        <v xml:space="preserve"> </v>
      </c>
      <c r="AD4" s="70" t="str">
        <f t="shared" ref="AD4:AD42" si="13">IF(N4=0,"n/a",RANK(N4,$N$4:$N$165,40)-$Q$24)</f>
        <v>n/a</v>
      </c>
      <c r="AE4" s="71" t="b">
        <f t="shared" ref="AE4:AE42" si="14">IF(N4&gt;0,(RANK(N4,$N$4:$N$165,1)+COUNTIF(N4,$N$4:$N$165)))</f>
        <v>0</v>
      </c>
      <c r="AF4" s="70" t="str">
        <f t="shared" ref="AF4:AF42" si="15">IF(AD4="n/a"," ",$C4)</f>
        <v xml:space="preserve"> </v>
      </c>
      <c r="AG4" s="70" t="str">
        <f t="shared" ref="AG4:AG42" si="16">IF(AD4="n/a"," ",$D4)</f>
        <v xml:space="preserve"> </v>
      </c>
      <c r="AH4" s="71" t="str">
        <f t="shared" ref="AH4:AH42" si="17">IF(AD4="n/a"," ",$G4)</f>
        <v xml:space="preserve"> </v>
      </c>
      <c r="AI4" s="73" t="str">
        <f t="shared" ref="AI4:AI42" si="18">IF(O4=0,"n/a",RANK(O4,$O$4:$O$165,40)-$Q$26)</f>
        <v>n/a</v>
      </c>
      <c r="AJ4" s="74" t="b">
        <f t="shared" ref="AJ4:AJ42" si="19">IF(O4&gt;0,(RANK(O4,$O$4:$O$165,1)+COUNTIF(O4,$O$4:$O$165)))</f>
        <v>0</v>
      </c>
      <c r="AK4" s="73" t="str">
        <f t="shared" ref="AK4:AK42" si="20">IF(AI4="n/a"," ",$C4)</f>
        <v xml:space="preserve"> </v>
      </c>
      <c r="AL4" s="73" t="str">
        <f t="shared" ref="AL4:AL42" si="21">IF(AI4="n/a"," ",$D4)</f>
        <v xml:space="preserve"> </v>
      </c>
      <c r="AM4" s="74" t="str">
        <f t="shared" ref="AM4:AM42" si="22">IF(AI4="n/a"," ",$G4)</f>
        <v xml:space="preserve"> </v>
      </c>
    </row>
    <row r="5" spans="1:39" ht="18.75" customHeight="1" thickBot="1" x14ac:dyDescent="0.3">
      <c r="A5" t="str">
        <f t="shared" ref="A5:A68" si="23">CONCATENATE(C5,"/",D5)</f>
        <v>/</v>
      </c>
      <c r="B5" s="134">
        <v>2</v>
      </c>
      <c r="C5" s="188"/>
      <c r="D5" s="188"/>
      <c r="E5" s="137"/>
      <c r="F5" s="106"/>
      <c r="G5" s="103" t="str">
        <f t="shared" si="0"/>
        <v xml:space="preserve"> </v>
      </c>
      <c r="H5" s="160"/>
      <c r="I5" s="153" t="str">
        <f>IF(H5="Y",IFERROR(VLOOKUP(CONCATENATE(C5,"/",D5),'Time Open'!A$4:F$165,5,FALSE),"Can't find in Open"),"")</f>
        <v/>
      </c>
      <c r="J5" s="153" t="str">
        <f>IF(H5="Y",IFERROR(VLOOKUP(CONCATENATE(C5,"/",D5),'Time Open'!A$4:F$165,6,FALSE),"Can't find in Open"),"")</f>
        <v/>
      </c>
      <c r="K5" s="34" t="str">
        <f t="shared" si="1"/>
        <v>n/a</v>
      </c>
      <c r="L5" s="36">
        <f t="shared" si="2"/>
        <v>0</v>
      </c>
      <c r="M5" s="36">
        <f t="shared" si="3"/>
        <v>0</v>
      </c>
      <c r="N5" s="36">
        <f t="shared" si="4"/>
        <v>0</v>
      </c>
      <c r="O5" s="103">
        <f t="shared" si="5"/>
        <v>0</v>
      </c>
      <c r="P5" s="118" t="str">
        <f t="shared" ref="P5:P42" si="24">IF(S5=0," ",S5)</f>
        <v xml:space="preserve"> </v>
      </c>
      <c r="Q5" s="114">
        <f>IF(YouthDivisions="3D",Q4+1,Q4+0.5)</f>
        <v>1</v>
      </c>
      <c r="R5" s="35" t="s">
        <v>10</v>
      </c>
      <c r="S5">
        <f t="shared" ref="S5:S42" si="25">IF(G5=0,0,IF(G5=" ",0,RANK(G5,$G$4:$G$165)))</f>
        <v>0</v>
      </c>
      <c r="T5" s="70" t="str">
        <f t="shared" si="6"/>
        <v>n/a</v>
      </c>
      <c r="U5" s="71" t="b">
        <f t="shared" si="7"/>
        <v>0</v>
      </c>
      <c r="V5" s="70" t="str">
        <f t="shared" ref="V5:V36" si="26">IF(T5="n/a"," ",C5)</f>
        <v xml:space="preserve"> </v>
      </c>
      <c r="W5" s="70" t="str">
        <f t="shared" ref="W5:W36" si="27">IF(T5="n/a"," ",D5)</f>
        <v xml:space="preserve"> </v>
      </c>
      <c r="X5" s="71" t="str">
        <f t="shared" ref="X5:X42" si="28">IF(T5="n/a"," ",G5)</f>
        <v xml:space="preserve"> </v>
      </c>
      <c r="Y5" s="73" t="str">
        <f t="shared" si="8"/>
        <v>n/a</v>
      </c>
      <c r="Z5" s="74" t="b">
        <f t="shared" si="9"/>
        <v>0</v>
      </c>
      <c r="AA5" s="73" t="str">
        <f t="shared" si="10"/>
        <v xml:space="preserve"> </v>
      </c>
      <c r="AB5" s="73" t="str">
        <f t="shared" si="11"/>
        <v xml:space="preserve"> </v>
      </c>
      <c r="AC5" s="74" t="str">
        <f t="shared" si="12"/>
        <v xml:space="preserve"> </v>
      </c>
      <c r="AD5" s="70" t="str">
        <f t="shared" si="13"/>
        <v>n/a</v>
      </c>
      <c r="AE5" s="71" t="b">
        <f t="shared" si="14"/>
        <v>0</v>
      </c>
      <c r="AF5" s="70" t="str">
        <f t="shared" si="15"/>
        <v xml:space="preserve"> </v>
      </c>
      <c r="AG5" s="70" t="str">
        <f t="shared" si="16"/>
        <v xml:space="preserve"> </v>
      </c>
      <c r="AH5" s="71" t="str">
        <f t="shared" si="17"/>
        <v xml:space="preserve"> </v>
      </c>
      <c r="AI5" s="73" t="str">
        <f t="shared" si="18"/>
        <v>n/a</v>
      </c>
      <c r="AJ5" s="74" t="b">
        <f t="shared" si="19"/>
        <v>0</v>
      </c>
      <c r="AK5" s="73" t="str">
        <f t="shared" si="20"/>
        <v xml:space="preserve"> </v>
      </c>
      <c r="AL5" s="73" t="str">
        <f t="shared" si="21"/>
        <v xml:space="preserve"> </v>
      </c>
      <c r="AM5" s="74" t="str">
        <f t="shared" si="22"/>
        <v xml:space="preserve"> </v>
      </c>
    </row>
    <row r="6" spans="1:39" ht="18.75" customHeight="1" thickBot="1" x14ac:dyDescent="0.3">
      <c r="A6" t="str">
        <f t="shared" si="23"/>
        <v>/</v>
      </c>
      <c r="B6" s="134">
        <v>3</v>
      </c>
      <c r="C6" s="188"/>
      <c r="D6" s="188"/>
      <c r="E6" s="106"/>
      <c r="F6" s="137"/>
      <c r="G6" s="103" t="str">
        <f t="shared" si="0"/>
        <v xml:space="preserve"> </v>
      </c>
      <c r="H6" s="160"/>
      <c r="I6" s="153" t="str">
        <f>IF(H6="Y",IFERROR(VLOOKUP(CONCATENATE(C6,"/",D6),'Time Open'!A$4:F$165,5,FALSE),"Can't find in Open"),"")</f>
        <v/>
      </c>
      <c r="J6" s="153" t="str">
        <f>IF(H6="Y",IFERROR(VLOOKUP(CONCATENATE(C6,"/",D6),'Time Open'!A$4:F$165,6,FALSE),"Can't find in Open"),"")</f>
        <v/>
      </c>
      <c r="K6" s="34" t="str">
        <f t="shared" si="1"/>
        <v>n/a</v>
      </c>
      <c r="L6" s="36">
        <f t="shared" si="2"/>
        <v>0</v>
      </c>
      <c r="M6" s="36">
        <f t="shared" si="3"/>
        <v>0</v>
      </c>
      <c r="N6" s="36">
        <f t="shared" si="4"/>
        <v>0</v>
      </c>
      <c r="O6" s="103">
        <f t="shared" si="5"/>
        <v>0</v>
      </c>
      <c r="P6" s="118" t="str">
        <f t="shared" si="24"/>
        <v xml:space="preserve"> </v>
      </c>
      <c r="Q6" s="114">
        <f>IF(YouthDivisions="3D",Q5+1,Q5+0.5)</f>
        <v>2</v>
      </c>
      <c r="R6" s="35" t="s">
        <v>6</v>
      </c>
      <c r="S6">
        <f t="shared" si="25"/>
        <v>0</v>
      </c>
      <c r="T6" s="70" t="str">
        <f t="shared" si="6"/>
        <v>n/a</v>
      </c>
      <c r="U6" s="71" t="b">
        <f t="shared" si="7"/>
        <v>0</v>
      </c>
      <c r="V6" s="70" t="str">
        <f t="shared" si="26"/>
        <v xml:space="preserve"> </v>
      </c>
      <c r="W6" s="70" t="str">
        <f t="shared" si="27"/>
        <v xml:space="preserve"> </v>
      </c>
      <c r="X6" s="71" t="str">
        <f t="shared" si="28"/>
        <v xml:space="preserve"> </v>
      </c>
      <c r="Y6" s="73" t="str">
        <f t="shared" si="8"/>
        <v>n/a</v>
      </c>
      <c r="Z6" s="74" t="b">
        <f t="shared" si="9"/>
        <v>0</v>
      </c>
      <c r="AA6" s="73" t="str">
        <f t="shared" si="10"/>
        <v xml:space="preserve"> </v>
      </c>
      <c r="AB6" s="73" t="str">
        <f t="shared" si="11"/>
        <v xml:space="preserve"> </v>
      </c>
      <c r="AC6" s="74" t="str">
        <f t="shared" si="12"/>
        <v xml:space="preserve"> </v>
      </c>
      <c r="AD6" s="70" t="str">
        <f t="shared" si="13"/>
        <v>n/a</v>
      </c>
      <c r="AE6" s="71" t="b">
        <f t="shared" si="14"/>
        <v>0</v>
      </c>
      <c r="AF6" s="70" t="str">
        <f t="shared" si="15"/>
        <v xml:space="preserve"> </v>
      </c>
      <c r="AG6" s="70" t="str">
        <f t="shared" si="16"/>
        <v xml:space="preserve"> </v>
      </c>
      <c r="AH6" s="71" t="str">
        <f t="shared" si="17"/>
        <v xml:space="preserve"> </v>
      </c>
      <c r="AI6" s="73" t="str">
        <f t="shared" si="18"/>
        <v>n/a</v>
      </c>
      <c r="AJ6" s="74" t="b">
        <f t="shared" si="19"/>
        <v>0</v>
      </c>
      <c r="AK6" s="73" t="str">
        <f t="shared" si="20"/>
        <v xml:space="preserve"> </v>
      </c>
      <c r="AL6" s="73" t="str">
        <f t="shared" si="21"/>
        <v xml:space="preserve"> </v>
      </c>
      <c r="AM6" s="74" t="str">
        <f t="shared" si="22"/>
        <v xml:space="preserve"> </v>
      </c>
    </row>
    <row r="7" spans="1:39" ht="18.75" customHeight="1" thickBot="1" x14ac:dyDescent="0.3">
      <c r="A7" t="str">
        <f t="shared" si="23"/>
        <v>/</v>
      </c>
      <c r="B7" s="134">
        <v>4</v>
      </c>
      <c r="C7" s="188"/>
      <c r="D7" s="188"/>
      <c r="E7" s="106"/>
      <c r="F7" s="106"/>
      <c r="G7" s="103" t="str">
        <f t="shared" si="0"/>
        <v xml:space="preserve"> </v>
      </c>
      <c r="H7" s="160"/>
      <c r="I7" s="153" t="str">
        <f>IF(H7="Y",IFERROR(VLOOKUP(CONCATENATE(C7,"/",D7),'Time Open'!A$4:F$165,5,FALSE),"Can't find in Open"),"")</f>
        <v/>
      </c>
      <c r="J7" s="153" t="str">
        <f>IF(H7="Y",IFERROR(VLOOKUP(CONCATENATE(C7,"/",D7),'Time Open'!A$4:F$165,6,FALSE),"Can't find in Open"),"")</f>
        <v/>
      </c>
      <c r="K7" s="34" t="str">
        <f t="shared" si="1"/>
        <v>n/a</v>
      </c>
      <c r="L7" s="36">
        <f t="shared" si="2"/>
        <v>0</v>
      </c>
      <c r="M7" s="36">
        <f t="shared" si="3"/>
        <v>0</v>
      </c>
      <c r="N7" s="36">
        <f t="shared" si="4"/>
        <v>0</v>
      </c>
      <c r="O7" s="103">
        <f t="shared" si="5"/>
        <v>0</v>
      </c>
      <c r="P7" s="118" t="str">
        <f t="shared" si="24"/>
        <v xml:space="preserve"> </v>
      </c>
      <c r="Q7" s="114">
        <f>IF(YouthDivisions="3D",Q6+1,Q6+1)</f>
        <v>3</v>
      </c>
      <c r="R7" s="35" t="s">
        <v>7</v>
      </c>
      <c r="S7">
        <f t="shared" si="25"/>
        <v>0</v>
      </c>
      <c r="T7" s="70" t="str">
        <f t="shared" si="6"/>
        <v>n/a</v>
      </c>
      <c r="U7" s="71" t="b">
        <f t="shared" si="7"/>
        <v>0</v>
      </c>
      <c r="V7" s="70" t="str">
        <f t="shared" si="26"/>
        <v xml:space="preserve"> </v>
      </c>
      <c r="W7" s="70" t="str">
        <f t="shared" si="27"/>
        <v xml:space="preserve"> </v>
      </c>
      <c r="X7" s="71" t="str">
        <f t="shared" si="28"/>
        <v xml:space="preserve"> </v>
      </c>
      <c r="Y7" s="73" t="str">
        <f t="shared" si="8"/>
        <v>n/a</v>
      </c>
      <c r="Z7" s="74" t="b">
        <f t="shared" si="9"/>
        <v>0</v>
      </c>
      <c r="AA7" s="73" t="str">
        <f t="shared" si="10"/>
        <v xml:space="preserve"> </v>
      </c>
      <c r="AB7" s="73" t="str">
        <f t="shared" si="11"/>
        <v xml:space="preserve"> </v>
      </c>
      <c r="AC7" s="74" t="str">
        <f t="shared" si="12"/>
        <v xml:space="preserve"> </v>
      </c>
      <c r="AD7" s="70" t="str">
        <f t="shared" si="13"/>
        <v>n/a</v>
      </c>
      <c r="AE7" s="71" t="b">
        <f t="shared" si="14"/>
        <v>0</v>
      </c>
      <c r="AF7" s="70" t="str">
        <f t="shared" si="15"/>
        <v xml:space="preserve"> </v>
      </c>
      <c r="AG7" s="70" t="str">
        <f t="shared" si="16"/>
        <v xml:space="preserve"> </v>
      </c>
      <c r="AH7" s="71" t="str">
        <f t="shared" si="17"/>
        <v xml:space="preserve"> </v>
      </c>
      <c r="AI7" s="73" t="str">
        <f t="shared" si="18"/>
        <v>n/a</v>
      </c>
      <c r="AJ7" s="74" t="b">
        <f t="shared" si="19"/>
        <v>0</v>
      </c>
      <c r="AK7" s="73" t="str">
        <f t="shared" si="20"/>
        <v xml:space="preserve"> </v>
      </c>
      <c r="AL7" s="73" t="str">
        <f t="shared" si="21"/>
        <v xml:space="preserve"> </v>
      </c>
      <c r="AM7" s="74" t="str">
        <f t="shared" si="22"/>
        <v xml:space="preserve"> </v>
      </c>
    </row>
    <row r="8" spans="1:39" ht="18.75" customHeight="1" thickBot="1" x14ac:dyDescent="0.3">
      <c r="A8" t="str">
        <f t="shared" si="23"/>
        <v>/</v>
      </c>
      <c r="B8" s="134">
        <v>5</v>
      </c>
      <c r="C8" s="188"/>
      <c r="D8" s="188"/>
      <c r="E8" s="106"/>
      <c r="F8" s="106"/>
      <c r="G8" s="103" t="str">
        <f t="shared" si="0"/>
        <v xml:space="preserve"> </v>
      </c>
      <c r="H8" s="160"/>
      <c r="I8" s="153" t="str">
        <f>IF(H8="Y",IFERROR(VLOOKUP(CONCATENATE(C8,"/",D8),'Time Open'!A$4:F$165,5,FALSE),"Can't find in Open"),"")</f>
        <v/>
      </c>
      <c r="J8" s="153" t="str">
        <f>IF(H8="Y",IFERROR(VLOOKUP(CONCATENATE(C8,"/",D8),'Time Open'!A$4:F$165,6,FALSE),"Can't find in Open"),"")</f>
        <v/>
      </c>
      <c r="K8" s="34" t="str">
        <f t="shared" si="1"/>
        <v>n/a</v>
      </c>
      <c r="L8" s="36">
        <f t="shared" si="2"/>
        <v>0</v>
      </c>
      <c r="M8" s="36">
        <f t="shared" si="3"/>
        <v>0</v>
      </c>
      <c r="N8" s="36">
        <f t="shared" si="4"/>
        <v>0</v>
      </c>
      <c r="O8" s="103">
        <f t="shared" si="5"/>
        <v>0</v>
      </c>
      <c r="P8" s="118" t="str">
        <f t="shared" si="24"/>
        <v xml:space="preserve"> </v>
      </c>
      <c r="S8">
        <f t="shared" si="25"/>
        <v>0</v>
      </c>
      <c r="T8" s="70" t="str">
        <f t="shared" si="6"/>
        <v>n/a</v>
      </c>
      <c r="U8" s="71" t="b">
        <f t="shared" si="7"/>
        <v>0</v>
      </c>
      <c r="V8" s="70" t="str">
        <f t="shared" si="26"/>
        <v xml:space="preserve"> </v>
      </c>
      <c r="W8" s="70" t="str">
        <f t="shared" si="27"/>
        <v xml:space="preserve"> </v>
      </c>
      <c r="X8" s="71" t="str">
        <f t="shared" si="28"/>
        <v xml:space="preserve"> </v>
      </c>
      <c r="Y8" s="73" t="str">
        <f t="shared" si="8"/>
        <v>n/a</v>
      </c>
      <c r="Z8" s="74" t="b">
        <f t="shared" si="9"/>
        <v>0</v>
      </c>
      <c r="AA8" s="73" t="str">
        <f t="shared" si="10"/>
        <v xml:space="preserve"> </v>
      </c>
      <c r="AB8" s="73" t="str">
        <f t="shared" si="11"/>
        <v xml:space="preserve"> </v>
      </c>
      <c r="AC8" s="74" t="str">
        <f t="shared" si="12"/>
        <v xml:space="preserve"> </v>
      </c>
      <c r="AD8" s="70" t="str">
        <f t="shared" si="13"/>
        <v>n/a</v>
      </c>
      <c r="AE8" s="71" t="b">
        <f t="shared" si="14"/>
        <v>0</v>
      </c>
      <c r="AF8" s="70" t="str">
        <f t="shared" si="15"/>
        <v xml:space="preserve"> </v>
      </c>
      <c r="AG8" s="70" t="str">
        <f t="shared" si="16"/>
        <v xml:space="preserve"> </v>
      </c>
      <c r="AH8" s="71" t="str">
        <f t="shared" si="17"/>
        <v xml:space="preserve"> </v>
      </c>
      <c r="AI8" s="73" t="str">
        <f t="shared" si="18"/>
        <v>n/a</v>
      </c>
      <c r="AJ8" s="74" t="b">
        <f t="shared" si="19"/>
        <v>0</v>
      </c>
      <c r="AK8" s="73" t="str">
        <f t="shared" si="20"/>
        <v xml:space="preserve"> </v>
      </c>
      <c r="AL8" s="73" t="str">
        <f t="shared" si="21"/>
        <v xml:space="preserve"> </v>
      </c>
      <c r="AM8" s="74" t="str">
        <f t="shared" si="22"/>
        <v xml:space="preserve"> </v>
      </c>
    </row>
    <row r="9" spans="1:39" ht="18.75" customHeight="1" thickBot="1" x14ac:dyDescent="0.3">
      <c r="A9" t="str">
        <f t="shared" si="23"/>
        <v>/</v>
      </c>
      <c r="B9" s="134">
        <v>6</v>
      </c>
      <c r="C9" s="188"/>
      <c r="D9" s="188"/>
      <c r="E9" s="106"/>
      <c r="F9" s="106"/>
      <c r="G9" s="103" t="str">
        <f>IF(H9="Y",MIN(I9,J9),IF(MIN(E9:F9)=0," ",IF(MIN(E9:F9)&gt;=99.99,"No Time",MIN(E9:F9))))</f>
        <v xml:space="preserve"> </v>
      </c>
      <c r="H9" s="160"/>
      <c r="I9" s="153" t="str">
        <f>IF(H9="Y",IFERROR(VLOOKUP(CONCATENATE(C9,"/",D9),'Time Open'!A$4:F$165,5,FALSE),"Can't find in Open"),"")</f>
        <v/>
      </c>
      <c r="J9" s="153" t="str">
        <f>IF(H9="Y",IFERROR(VLOOKUP(CONCATENATE(C9,"/",D9),'Time Open'!A$4:F$165,6,FALSE),"Can't find in Open"),"")</f>
        <v/>
      </c>
      <c r="K9" s="34" t="str">
        <f t="shared" si="1"/>
        <v>n/a</v>
      </c>
      <c r="L9" s="36">
        <f t="shared" si="2"/>
        <v>0</v>
      </c>
      <c r="M9" s="36">
        <f t="shared" si="3"/>
        <v>0</v>
      </c>
      <c r="N9" s="36">
        <f t="shared" si="4"/>
        <v>0</v>
      </c>
      <c r="O9" s="103">
        <f t="shared" si="5"/>
        <v>0</v>
      </c>
      <c r="P9" s="118" t="str">
        <f t="shared" si="24"/>
        <v xml:space="preserve"> </v>
      </c>
      <c r="Q9" s="213"/>
      <c r="R9" s="213"/>
      <c r="S9">
        <f t="shared" si="25"/>
        <v>0</v>
      </c>
      <c r="T9" s="70" t="str">
        <f t="shared" si="6"/>
        <v>n/a</v>
      </c>
      <c r="U9" s="71" t="b">
        <f t="shared" si="7"/>
        <v>0</v>
      </c>
      <c r="V9" s="70" t="str">
        <f t="shared" si="26"/>
        <v xml:space="preserve"> </v>
      </c>
      <c r="W9" s="70" t="str">
        <f t="shared" si="27"/>
        <v xml:space="preserve"> </v>
      </c>
      <c r="X9" s="71" t="str">
        <f t="shared" si="28"/>
        <v xml:space="preserve"> </v>
      </c>
      <c r="Y9" s="73" t="str">
        <f t="shared" si="8"/>
        <v>n/a</v>
      </c>
      <c r="Z9" s="74" t="b">
        <f t="shared" si="9"/>
        <v>0</v>
      </c>
      <c r="AA9" s="73" t="str">
        <f t="shared" si="10"/>
        <v xml:space="preserve"> </v>
      </c>
      <c r="AB9" s="73" t="str">
        <f t="shared" si="11"/>
        <v xml:space="preserve"> </v>
      </c>
      <c r="AC9" s="74" t="str">
        <f t="shared" si="12"/>
        <v xml:space="preserve"> </v>
      </c>
      <c r="AD9" s="70" t="str">
        <f t="shared" si="13"/>
        <v>n/a</v>
      </c>
      <c r="AE9" s="71" t="b">
        <f t="shared" si="14"/>
        <v>0</v>
      </c>
      <c r="AF9" s="70" t="str">
        <f t="shared" si="15"/>
        <v xml:space="preserve"> </v>
      </c>
      <c r="AG9" s="70" t="str">
        <f t="shared" si="16"/>
        <v xml:space="preserve"> </v>
      </c>
      <c r="AH9" s="71" t="str">
        <f t="shared" si="17"/>
        <v xml:space="preserve"> </v>
      </c>
      <c r="AI9" s="73" t="str">
        <f t="shared" si="18"/>
        <v>n/a</v>
      </c>
      <c r="AJ9" s="74" t="b">
        <f t="shared" si="19"/>
        <v>0</v>
      </c>
      <c r="AK9" s="73" t="str">
        <f t="shared" si="20"/>
        <v xml:space="preserve"> </v>
      </c>
      <c r="AL9" s="73" t="str">
        <f t="shared" si="21"/>
        <v xml:space="preserve"> </v>
      </c>
      <c r="AM9" s="74" t="str">
        <f t="shared" si="22"/>
        <v xml:space="preserve"> </v>
      </c>
    </row>
    <row r="10" spans="1:39" ht="18.75" customHeight="1" thickBot="1" x14ac:dyDescent="0.3">
      <c r="A10" t="str">
        <f t="shared" si="23"/>
        <v>/</v>
      </c>
      <c r="B10" s="134">
        <v>7</v>
      </c>
      <c r="C10" s="188"/>
      <c r="D10" s="188"/>
      <c r="E10" s="106"/>
      <c r="F10" s="106"/>
      <c r="G10" s="103" t="str">
        <f t="shared" si="0"/>
        <v xml:space="preserve"> </v>
      </c>
      <c r="H10" s="160"/>
      <c r="I10" s="153" t="str">
        <f>IF(H10="Y",IFERROR(VLOOKUP(CONCATENATE(C10,"/",D10),'Time Open'!A$4:F$165,5,FALSE),"Can't find in Open"),"")</f>
        <v/>
      </c>
      <c r="J10" s="153" t="str">
        <f>IF(H10="Y",IFERROR(VLOOKUP(CONCATENATE(C10,"/",D10),'Time Open'!A$4:F$165,6,FALSE),"Can't find in Open"),"")</f>
        <v/>
      </c>
      <c r="K10" s="34" t="str">
        <f t="shared" si="1"/>
        <v>n/a</v>
      </c>
      <c r="L10" s="36">
        <f t="shared" si="2"/>
        <v>0</v>
      </c>
      <c r="M10" s="36">
        <f t="shared" si="3"/>
        <v>0</v>
      </c>
      <c r="N10" s="36">
        <f t="shared" si="4"/>
        <v>0</v>
      </c>
      <c r="O10" s="103">
        <f t="shared" si="5"/>
        <v>0</v>
      </c>
      <c r="P10" s="118" t="str">
        <f t="shared" si="24"/>
        <v xml:space="preserve"> </v>
      </c>
      <c r="S10">
        <f t="shared" si="25"/>
        <v>0</v>
      </c>
      <c r="T10" s="70" t="str">
        <f t="shared" si="6"/>
        <v>n/a</v>
      </c>
      <c r="U10" s="71" t="b">
        <f t="shared" si="7"/>
        <v>0</v>
      </c>
      <c r="V10" s="70" t="str">
        <f t="shared" si="26"/>
        <v xml:space="preserve"> </v>
      </c>
      <c r="W10" s="70" t="str">
        <f t="shared" si="27"/>
        <v xml:space="preserve"> </v>
      </c>
      <c r="X10" s="71" t="str">
        <f t="shared" si="28"/>
        <v xml:space="preserve"> </v>
      </c>
      <c r="Y10" s="73" t="str">
        <f t="shared" si="8"/>
        <v>n/a</v>
      </c>
      <c r="Z10" s="74" t="b">
        <f t="shared" si="9"/>
        <v>0</v>
      </c>
      <c r="AA10" s="73" t="str">
        <f t="shared" si="10"/>
        <v xml:space="preserve"> </v>
      </c>
      <c r="AB10" s="73" t="str">
        <f t="shared" si="11"/>
        <v xml:space="preserve"> </v>
      </c>
      <c r="AC10" s="74" t="str">
        <f t="shared" si="12"/>
        <v xml:space="preserve"> </v>
      </c>
      <c r="AD10" s="70" t="str">
        <f t="shared" si="13"/>
        <v>n/a</v>
      </c>
      <c r="AE10" s="71" t="b">
        <f t="shared" si="14"/>
        <v>0</v>
      </c>
      <c r="AF10" s="70" t="str">
        <f t="shared" si="15"/>
        <v xml:space="preserve"> </v>
      </c>
      <c r="AG10" s="70" t="str">
        <f t="shared" si="16"/>
        <v xml:space="preserve"> </v>
      </c>
      <c r="AH10" s="71" t="str">
        <f t="shared" si="17"/>
        <v xml:space="preserve"> </v>
      </c>
      <c r="AI10" s="73" t="str">
        <f t="shared" si="18"/>
        <v>n/a</v>
      </c>
      <c r="AJ10" s="74" t="b">
        <f t="shared" si="19"/>
        <v>0</v>
      </c>
      <c r="AK10" s="73" t="str">
        <f t="shared" si="20"/>
        <v xml:space="preserve"> </v>
      </c>
      <c r="AL10" s="73" t="str">
        <f t="shared" si="21"/>
        <v xml:space="preserve"> </v>
      </c>
      <c r="AM10" s="74" t="str">
        <f t="shared" si="22"/>
        <v xml:space="preserve"> </v>
      </c>
    </row>
    <row r="11" spans="1:39" ht="18.75" customHeight="1" thickBot="1" x14ac:dyDescent="0.3">
      <c r="A11" t="str">
        <f t="shared" si="23"/>
        <v>/</v>
      </c>
      <c r="B11" s="134">
        <v>8</v>
      </c>
      <c r="C11" s="188"/>
      <c r="D11" s="188"/>
      <c r="E11" s="106"/>
      <c r="F11" s="106"/>
      <c r="G11" s="103" t="str">
        <f t="shared" si="0"/>
        <v xml:space="preserve"> </v>
      </c>
      <c r="H11" s="160"/>
      <c r="I11" s="153" t="str">
        <f>IF(H11="Y",IFERROR(VLOOKUP(CONCATENATE(C11,"/",D11),'Time Open'!A$4:F$165,5,FALSE),"Can't find in Open"),"")</f>
        <v/>
      </c>
      <c r="J11" s="153" t="str">
        <f>IF(H11="Y",IFERROR(VLOOKUP(CONCATENATE(C11,"/",D11),'Time Open'!A$4:F$165,6,FALSE),"Can't find in Open"),"")</f>
        <v/>
      </c>
      <c r="K11" s="34" t="str">
        <f t="shared" si="1"/>
        <v>n/a</v>
      </c>
      <c r="L11" s="36">
        <f t="shared" si="2"/>
        <v>0</v>
      </c>
      <c r="M11" s="36">
        <f t="shared" si="3"/>
        <v>0</v>
      </c>
      <c r="N11" s="36">
        <f t="shared" si="4"/>
        <v>0</v>
      </c>
      <c r="O11" s="103">
        <f t="shared" si="5"/>
        <v>0</v>
      </c>
      <c r="P11" s="118" t="str">
        <f t="shared" si="24"/>
        <v xml:space="preserve"> </v>
      </c>
      <c r="S11">
        <f t="shared" si="25"/>
        <v>0</v>
      </c>
      <c r="T11" s="70" t="str">
        <f t="shared" si="6"/>
        <v>n/a</v>
      </c>
      <c r="U11" s="71" t="b">
        <f t="shared" si="7"/>
        <v>0</v>
      </c>
      <c r="V11" s="70" t="str">
        <f t="shared" si="26"/>
        <v xml:space="preserve"> </v>
      </c>
      <c r="W11" s="70" t="str">
        <f t="shared" si="27"/>
        <v xml:space="preserve"> </v>
      </c>
      <c r="X11" s="71" t="str">
        <f t="shared" si="28"/>
        <v xml:space="preserve"> </v>
      </c>
      <c r="Y11" s="73" t="str">
        <f t="shared" si="8"/>
        <v>n/a</v>
      </c>
      <c r="Z11" s="74" t="b">
        <f t="shared" si="9"/>
        <v>0</v>
      </c>
      <c r="AA11" s="73" t="str">
        <f t="shared" si="10"/>
        <v xml:space="preserve"> </v>
      </c>
      <c r="AB11" s="73" t="str">
        <f t="shared" si="11"/>
        <v xml:space="preserve"> </v>
      </c>
      <c r="AC11" s="74" t="str">
        <f t="shared" si="12"/>
        <v xml:space="preserve"> </v>
      </c>
      <c r="AD11" s="70" t="str">
        <f t="shared" si="13"/>
        <v>n/a</v>
      </c>
      <c r="AE11" s="71" t="b">
        <f t="shared" si="14"/>
        <v>0</v>
      </c>
      <c r="AF11" s="70" t="str">
        <f t="shared" si="15"/>
        <v xml:space="preserve"> </v>
      </c>
      <c r="AG11" s="70" t="str">
        <f t="shared" si="16"/>
        <v xml:space="preserve"> </v>
      </c>
      <c r="AH11" s="71" t="str">
        <f t="shared" si="17"/>
        <v xml:space="preserve"> </v>
      </c>
      <c r="AI11" s="73" t="str">
        <f t="shared" si="18"/>
        <v>n/a</v>
      </c>
      <c r="AJ11" s="74" t="b">
        <f t="shared" si="19"/>
        <v>0</v>
      </c>
      <c r="AK11" s="73" t="str">
        <f t="shared" si="20"/>
        <v xml:space="preserve"> </v>
      </c>
      <c r="AL11" s="73" t="str">
        <f t="shared" si="21"/>
        <v xml:space="preserve"> </v>
      </c>
      <c r="AM11" s="74" t="str">
        <f t="shared" si="22"/>
        <v xml:space="preserve"> </v>
      </c>
    </row>
    <row r="12" spans="1:39" ht="18.75" customHeight="1" thickBot="1" x14ac:dyDescent="0.3">
      <c r="A12" t="str">
        <f t="shared" si="23"/>
        <v>/</v>
      </c>
      <c r="B12" s="134">
        <v>9</v>
      </c>
      <c r="C12" s="188"/>
      <c r="D12" s="188"/>
      <c r="E12" s="106"/>
      <c r="F12" s="5"/>
      <c r="G12" s="103" t="str">
        <f t="shared" si="0"/>
        <v xml:space="preserve"> </v>
      </c>
      <c r="H12" s="160"/>
      <c r="I12" s="153" t="str">
        <f>IF(H12="Y",IFERROR(VLOOKUP(CONCATENATE(C12,"/",D12),'Time Open'!A$4:F$165,5,FALSE),"Can't find in Open"),"")</f>
        <v/>
      </c>
      <c r="J12" s="153" t="str">
        <f>IF(H12="Y",IFERROR(VLOOKUP(CONCATENATE(C12,"/",D12),'Time Open'!A$4:F$165,6,FALSE),"Can't find in Open"),"")</f>
        <v/>
      </c>
      <c r="K12" s="34" t="str">
        <f t="shared" si="1"/>
        <v>n/a</v>
      </c>
      <c r="L12" s="36">
        <f t="shared" si="2"/>
        <v>0</v>
      </c>
      <c r="M12" s="36">
        <f t="shared" si="3"/>
        <v>0</v>
      </c>
      <c r="N12" s="36">
        <f t="shared" si="4"/>
        <v>0</v>
      </c>
      <c r="O12" s="103">
        <f t="shared" si="5"/>
        <v>0</v>
      </c>
      <c r="P12" s="118" t="str">
        <f t="shared" si="24"/>
        <v xml:space="preserve"> </v>
      </c>
      <c r="Q12" t="s">
        <v>61</v>
      </c>
      <c r="S12">
        <f t="shared" si="25"/>
        <v>0</v>
      </c>
      <c r="T12" s="72" t="str">
        <f t="shared" si="6"/>
        <v>n/a</v>
      </c>
      <c r="U12" s="71" t="b">
        <f t="shared" si="7"/>
        <v>0</v>
      </c>
      <c r="V12" s="70" t="str">
        <f t="shared" si="26"/>
        <v xml:space="preserve"> </v>
      </c>
      <c r="W12" s="70" t="str">
        <f t="shared" si="27"/>
        <v xml:space="preserve"> </v>
      </c>
      <c r="X12" s="71" t="str">
        <f t="shared" si="28"/>
        <v xml:space="preserve"> </v>
      </c>
      <c r="Y12" s="73" t="str">
        <f t="shared" si="8"/>
        <v>n/a</v>
      </c>
      <c r="Z12" s="74" t="b">
        <f t="shared" si="9"/>
        <v>0</v>
      </c>
      <c r="AA12" s="73" t="str">
        <f t="shared" si="10"/>
        <v xml:space="preserve"> </v>
      </c>
      <c r="AB12" s="73" t="str">
        <f t="shared" si="11"/>
        <v xml:space="preserve"> </v>
      </c>
      <c r="AC12" s="74" t="str">
        <f t="shared" si="12"/>
        <v xml:space="preserve"> </v>
      </c>
      <c r="AD12" s="70" t="str">
        <f t="shared" si="13"/>
        <v>n/a</v>
      </c>
      <c r="AE12" s="71" t="b">
        <f t="shared" si="14"/>
        <v>0</v>
      </c>
      <c r="AF12" s="70" t="str">
        <f t="shared" si="15"/>
        <v xml:space="preserve"> </v>
      </c>
      <c r="AG12" s="70" t="str">
        <f t="shared" si="16"/>
        <v xml:space="preserve"> </v>
      </c>
      <c r="AH12" s="71" t="str">
        <f t="shared" si="17"/>
        <v xml:space="preserve"> </v>
      </c>
      <c r="AI12" s="73" t="str">
        <f t="shared" si="18"/>
        <v>n/a</v>
      </c>
      <c r="AJ12" s="74" t="b">
        <f t="shared" si="19"/>
        <v>0</v>
      </c>
      <c r="AK12" s="73" t="str">
        <f t="shared" si="20"/>
        <v xml:space="preserve"> </v>
      </c>
      <c r="AL12" s="73" t="str">
        <f t="shared" si="21"/>
        <v xml:space="preserve"> </v>
      </c>
      <c r="AM12" s="74" t="str">
        <f t="shared" si="22"/>
        <v xml:space="preserve"> </v>
      </c>
    </row>
    <row r="13" spans="1:39" ht="18.75" customHeight="1" thickBot="1" x14ac:dyDescent="0.3">
      <c r="A13" t="str">
        <f t="shared" si="23"/>
        <v>/</v>
      </c>
      <c r="B13" s="134">
        <v>10</v>
      </c>
      <c r="C13" s="188"/>
      <c r="D13" s="188"/>
      <c r="E13" s="106"/>
      <c r="F13" s="5"/>
      <c r="G13" s="103" t="str">
        <f t="shared" si="0"/>
        <v xml:space="preserve"> </v>
      </c>
      <c r="H13" s="160"/>
      <c r="I13" s="153" t="str">
        <f>IF(H13="Y",IFERROR(VLOOKUP(CONCATENATE(C13,"/",D13),'Time Open'!A$4:F$165,5,FALSE),"Can't find in Open"),"")</f>
        <v/>
      </c>
      <c r="J13" s="153" t="str">
        <f>IF(H13="Y",IFERROR(VLOOKUP(CONCATENATE(C13,"/",D13),'Time Open'!A$4:F$165,6,FALSE),"Can't find in Open"),"")</f>
        <v/>
      </c>
      <c r="K13" s="34" t="str">
        <f t="shared" si="1"/>
        <v>n/a</v>
      </c>
      <c r="L13" s="36">
        <f t="shared" si="2"/>
        <v>0</v>
      </c>
      <c r="M13" s="36">
        <f t="shared" si="3"/>
        <v>0</v>
      </c>
      <c r="N13" s="36">
        <f t="shared" si="4"/>
        <v>0</v>
      </c>
      <c r="O13" s="103">
        <f t="shared" si="5"/>
        <v>0</v>
      </c>
      <c r="P13" s="118" t="str">
        <f t="shared" si="24"/>
        <v xml:space="preserve"> </v>
      </c>
      <c r="Q13" s="37">
        <f>COUNTIF(U4:U165,"FALSE")</f>
        <v>162</v>
      </c>
      <c r="R13" s="37">
        <f>-Q13+162</f>
        <v>0</v>
      </c>
      <c r="S13">
        <f t="shared" si="25"/>
        <v>0</v>
      </c>
      <c r="T13" s="70" t="str">
        <f t="shared" si="6"/>
        <v>n/a</v>
      </c>
      <c r="U13" s="71" t="b">
        <f t="shared" si="7"/>
        <v>0</v>
      </c>
      <c r="V13" s="70" t="str">
        <f t="shared" si="26"/>
        <v xml:space="preserve"> </v>
      </c>
      <c r="W13" s="70" t="str">
        <f t="shared" si="27"/>
        <v xml:space="preserve"> </v>
      </c>
      <c r="X13" s="71" t="str">
        <f t="shared" si="28"/>
        <v xml:space="preserve"> </v>
      </c>
      <c r="Y13" s="73" t="str">
        <f t="shared" si="8"/>
        <v>n/a</v>
      </c>
      <c r="Z13" s="74" t="b">
        <f t="shared" si="9"/>
        <v>0</v>
      </c>
      <c r="AA13" s="73" t="str">
        <f t="shared" si="10"/>
        <v xml:space="preserve"> </v>
      </c>
      <c r="AB13" s="73" t="str">
        <f t="shared" si="11"/>
        <v xml:space="preserve"> </v>
      </c>
      <c r="AC13" s="74" t="str">
        <f t="shared" si="12"/>
        <v xml:space="preserve"> </v>
      </c>
      <c r="AD13" s="70" t="str">
        <f t="shared" si="13"/>
        <v>n/a</v>
      </c>
      <c r="AE13" s="71" t="b">
        <f t="shared" si="14"/>
        <v>0</v>
      </c>
      <c r="AF13" s="70" t="str">
        <f t="shared" si="15"/>
        <v xml:space="preserve"> </v>
      </c>
      <c r="AG13" s="70" t="str">
        <f t="shared" si="16"/>
        <v xml:space="preserve"> </v>
      </c>
      <c r="AH13" s="71" t="str">
        <f t="shared" si="17"/>
        <v xml:space="preserve"> </v>
      </c>
      <c r="AI13" s="73" t="str">
        <f t="shared" si="18"/>
        <v>n/a</v>
      </c>
      <c r="AJ13" s="74" t="b">
        <f t="shared" si="19"/>
        <v>0</v>
      </c>
      <c r="AK13" s="73" t="str">
        <f t="shared" si="20"/>
        <v xml:space="preserve"> </v>
      </c>
      <c r="AL13" s="73" t="str">
        <f t="shared" si="21"/>
        <v xml:space="preserve"> </v>
      </c>
      <c r="AM13" s="74" t="str">
        <f t="shared" si="22"/>
        <v xml:space="preserve"> </v>
      </c>
    </row>
    <row r="14" spans="1:39" ht="18.75" customHeight="1" thickBot="1" x14ac:dyDescent="0.3">
      <c r="A14" t="str">
        <f t="shared" si="23"/>
        <v>/</v>
      </c>
      <c r="B14" s="134">
        <v>11</v>
      </c>
      <c r="C14" s="188"/>
      <c r="D14" s="188"/>
      <c r="E14" s="106"/>
      <c r="F14" s="5"/>
      <c r="G14" s="103" t="str">
        <f t="shared" si="0"/>
        <v xml:space="preserve"> </v>
      </c>
      <c r="H14" s="160"/>
      <c r="I14" s="153" t="str">
        <f>IF(H14="Y",IFERROR(VLOOKUP(CONCATENATE(C14,"/",D14),'Time Open'!A$4:F$165,5,FALSE),"Can't find in Open"),"")</f>
        <v/>
      </c>
      <c r="J14" s="153" t="str">
        <f>IF(H14="Y",IFERROR(VLOOKUP(CONCATENATE(C14,"/",D14),'Time Open'!A$4:F$165,6,FALSE),"Can't find in Open"),"")</f>
        <v/>
      </c>
      <c r="K14" s="34" t="str">
        <f t="shared" si="1"/>
        <v>n/a</v>
      </c>
      <c r="L14" s="36">
        <f t="shared" si="2"/>
        <v>0</v>
      </c>
      <c r="M14" s="36">
        <f t="shared" si="3"/>
        <v>0</v>
      </c>
      <c r="N14" s="36">
        <f t="shared" si="4"/>
        <v>0</v>
      </c>
      <c r="O14" s="103">
        <f t="shared" si="5"/>
        <v>0</v>
      </c>
      <c r="P14" s="118" t="str">
        <f t="shared" si="24"/>
        <v xml:space="preserve"> </v>
      </c>
      <c r="Q14" s="37"/>
      <c r="S14">
        <f t="shared" si="25"/>
        <v>0</v>
      </c>
      <c r="T14" s="70" t="str">
        <f t="shared" si="6"/>
        <v>n/a</v>
      </c>
      <c r="U14" s="71" t="b">
        <f t="shared" si="7"/>
        <v>0</v>
      </c>
      <c r="V14" s="70" t="str">
        <f t="shared" si="26"/>
        <v xml:space="preserve"> </v>
      </c>
      <c r="W14" s="70" t="str">
        <f t="shared" si="27"/>
        <v xml:space="preserve"> </v>
      </c>
      <c r="X14" s="71" t="str">
        <f t="shared" si="28"/>
        <v xml:space="preserve"> </v>
      </c>
      <c r="Y14" s="73" t="str">
        <f t="shared" si="8"/>
        <v>n/a</v>
      </c>
      <c r="Z14" s="74" t="b">
        <f t="shared" si="9"/>
        <v>0</v>
      </c>
      <c r="AA14" s="73" t="str">
        <f t="shared" si="10"/>
        <v xml:space="preserve"> </v>
      </c>
      <c r="AB14" s="73" t="str">
        <f t="shared" si="11"/>
        <v xml:space="preserve"> </v>
      </c>
      <c r="AC14" s="74" t="str">
        <f t="shared" si="12"/>
        <v xml:space="preserve"> </v>
      </c>
      <c r="AD14" s="70" t="str">
        <f t="shared" si="13"/>
        <v>n/a</v>
      </c>
      <c r="AE14" s="71" t="b">
        <f t="shared" si="14"/>
        <v>0</v>
      </c>
      <c r="AF14" s="70" t="str">
        <f t="shared" si="15"/>
        <v xml:space="preserve"> </v>
      </c>
      <c r="AG14" s="70" t="str">
        <f t="shared" si="16"/>
        <v xml:space="preserve"> </v>
      </c>
      <c r="AH14" s="71" t="str">
        <f t="shared" si="17"/>
        <v xml:space="preserve"> </v>
      </c>
      <c r="AI14" s="73" t="str">
        <f t="shared" si="18"/>
        <v>n/a</v>
      </c>
      <c r="AJ14" s="74" t="b">
        <f t="shared" si="19"/>
        <v>0</v>
      </c>
      <c r="AK14" s="73" t="str">
        <f t="shared" si="20"/>
        <v xml:space="preserve"> </v>
      </c>
      <c r="AL14" s="73" t="str">
        <f t="shared" si="21"/>
        <v xml:space="preserve"> </v>
      </c>
      <c r="AM14" s="74" t="str">
        <f t="shared" si="22"/>
        <v xml:space="preserve"> </v>
      </c>
    </row>
    <row r="15" spans="1:39" ht="18.75" customHeight="1" thickBot="1" x14ac:dyDescent="0.3">
      <c r="A15" t="str">
        <f t="shared" si="23"/>
        <v>/</v>
      </c>
      <c r="B15" s="134">
        <v>12</v>
      </c>
      <c r="C15" s="188"/>
      <c r="D15" s="188"/>
      <c r="E15" s="106"/>
      <c r="F15" s="5"/>
      <c r="G15" s="103" t="str">
        <f t="shared" si="0"/>
        <v xml:space="preserve"> </v>
      </c>
      <c r="H15" s="160"/>
      <c r="I15" s="153" t="str">
        <f>IF(H15="Y",IFERROR(VLOOKUP(CONCATENATE(C15,"/",D15),'Time Open'!A$4:F$165,5,FALSE),"Can't find in Open"),"")</f>
        <v/>
      </c>
      <c r="J15" s="153" t="str">
        <f>IF(H15="Y",IFERROR(VLOOKUP(CONCATENATE(C15,"/",D15),'Time Open'!A$4:F$165,6,FALSE),"Can't find in Open"),"")</f>
        <v/>
      </c>
      <c r="K15" s="34" t="str">
        <f t="shared" si="1"/>
        <v>n/a</v>
      </c>
      <c r="L15" s="36">
        <f t="shared" si="2"/>
        <v>0</v>
      </c>
      <c r="M15" s="36">
        <f t="shared" si="3"/>
        <v>0</v>
      </c>
      <c r="N15" s="36">
        <f t="shared" si="4"/>
        <v>0</v>
      </c>
      <c r="O15" s="103">
        <f t="shared" si="5"/>
        <v>0</v>
      </c>
      <c r="P15" s="118" t="str">
        <f t="shared" si="24"/>
        <v xml:space="preserve"> </v>
      </c>
      <c r="Q15" s="30" t="s">
        <v>52</v>
      </c>
      <c r="R15" s="28"/>
      <c r="S15">
        <f t="shared" si="25"/>
        <v>0</v>
      </c>
      <c r="T15" s="70" t="str">
        <f t="shared" si="6"/>
        <v>n/a</v>
      </c>
      <c r="U15" s="71" t="b">
        <f t="shared" si="7"/>
        <v>0</v>
      </c>
      <c r="V15" s="70" t="str">
        <f t="shared" si="26"/>
        <v xml:space="preserve"> </v>
      </c>
      <c r="W15" s="70" t="str">
        <f t="shared" si="27"/>
        <v xml:space="preserve"> </v>
      </c>
      <c r="X15" s="71" t="str">
        <f t="shared" si="28"/>
        <v xml:space="preserve"> </v>
      </c>
      <c r="Y15" s="73" t="str">
        <f t="shared" si="8"/>
        <v>n/a</v>
      </c>
      <c r="Z15" s="74" t="b">
        <f t="shared" si="9"/>
        <v>0</v>
      </c>
      <c r="AA15" s="73" t="str">
        <f t="shared" si="10"/>
        <v xml:space="preserve"> </v>
      </c>
      <c r="AB15" s="73" t="str">
        <f t="shared" si="11"/>
        <v xml:space="preserve"> </v>
      </c>
      <c r="AC15" s="74" t="str">
        <f t="shared" si="12"/>
        <v xml:space="preserve"> </v>
      </c>
      <c r="AD15" s="70" t="str">
        <f t="shared" si="13"/>
        <v>n/a</v>
      </c>
      <c r="AE15" s="71" t="b">
        <f t="shared" si="14"/>
        <v>0</v>
      </c>
      <c r="AF15" s="70" t="str">
        <f t="shared" si="15"/>
        <v xml:space="preserve"> </v>
      </c>
      <c r="AG15" s="70" t="str">
        <f t="shared" si="16"/>
        <v xml:space="preserve"> </v>
      </c>
      <c r="AH15" s="71" t="str">
        <f t="shared" si="17"/>
        <v xml:space="preserve"> </v>
      </c>
      <c r="AI15" s="73" t="str">
        <f t="shared" si="18"/>
        <v>n/a</v>
      </c>
      <c r="AJ15" s="74" t="b">
        <f t="shared" si="19"/>
        <v>0</v>
      </c>
      <c r="AK15" s="73" t="str">
        <f t="shared" si="20"/>
        <v xml:space="preserve"> </v>
      </c>
      <c r="AL15" s="73" t="str">
        <f t="shared" si="21"/>
        <v xml:space="preserve"> </v>
      </c>
      <c r="AM15" s="74" t="str">
        <f t="shared" si="22"/>
        <v xml:space="preserve"> </v>
      </c>
    </row>
    <row r="16" spans="1:39" ht="18.75" customHeight="1" thickBot="1" x14ac:dyDescent="0.3">
      <c r="A16" t="str">
        <f t="shared" si="23"/>
        <v>/</v>
      </c>
      <c r="B16" s="134">
        <v>13</v>
      </c>
      <c r="C16" s="188"/>
      <c r="D16" s="188"/>
      <c r="E16" s="106"/>
      <c r="F16" s="5"/>
      <c r="G16" s="103" t="str">
        <f t="shared" si="0"/>
        <v xml:space="preserve"> </v>
      </c>
      <c r="H16" s="160"/>
      <c r="I16" s="153" t="str">
        <f>IF(H16="Y",IFERROR(VLOOKUP(CONCATENATE(C16,"/",D16),'Time Open'!A$4:F$165,5,FALSE),"Can't find in Open"),"")</f>
        <v/>
      </c>
      <c r="J16" s="153" t="str">
        <f>IF(H16="Y",IFERROR(VLOOKUP(CONCATENATE(C16,"/",D16),'Time Open'!A$4:F$165,6,FALSE),"Can't find in Open"),"")</f>
        <v/>
      </c>
      <c r="K16" s="34" t="str">
        <f t="shared" si="1"/>
        <v>n/a</v>
      </c>
      <c r="L16" s="36">
        <f t="shared" si="2"/>
        <v>0</v>
      </c>
      <c r="M16" s="36">
        <f t="shared" si="3"/>
        <v>0</v>
      </c>
      <c r="N16" s="36">
        <f t="shared" si="4"/>
        <v>0</v>
      </c>
      <c r="O16" s="103">
        <f t="shared" si="5"/>
        <v>0</v>
      </c>
      <c r="P16" s="118" t="str">
        <f t="shared" si="24"/>
        <v xml:space="preserve"> </v>
      </c>
      <c r="Q16" s="28" t="s">
        <v>4</v>
      </c>
      <c r="R16" s="38">
        <f>COUNTIF(L4:L165,"&gt;0")</f>
        <v>0</v>
      </c>
      <c r="S16">
        <f t="shared" si="25"/>
        <v>0</v>
      </c>
      <c r="T16" s="70" t="str">
        <f t="shared" si="6"/>
        <v>n/a</v>
      </c>
      <c r="U16" s="71" t="b">
        <f t="shared" si="7"/>
        <v>0</v>
      </c>
      <c r="V16" s="70" t="str">
        <f t="shared" si="26"/>
        <v xml:space="preserve"> </v>
      </c>
      <c r="W16" s="70" t="str">
        <f t="shared" si="27"/>
        <v xml:space="preserve"> </v>
      </c>
      <c r="X16" s="71" t="str">
        <f t="shared" si="28"/>
        <v xml:space="preserve"> </v>
      </c>
      <c r="Y16" s="73" t="str">
        <f t="shared" si="8"/>
        <v>n/a</v>
      </c>
      <c r="Z16" s="74" t="b">
        <f t="shared" si="9"/>
        <v>0</v>
      </c>
      <c r="AA16" s="73" t="str">
        <f t="shared" si="10"/>
        <v xml:space="preserve"> </v>
      </c>
      <c r="AB16" s="73" t="str">
        <f t="shared" si="11"/>
        <v xml:space="preserve"> </v>
      </c>
      <c r="AC16" s="74" t="str">
        <f t="shared" si="12"/>
        <v xml:space="preserve"> </v>
      </c>
      <c r="AD16" s="70" t="str">
        <f t="shared" si="13"/>
        <v>n/a</v>
      </c>
      <c r="AE16" s="71" t="b">
        <f t="shared" si="14"/>
        <v>0</v>
      </c>
      <c r="AF16" s="70" t="str">
        <f t="shared" si="15"/>
        <v xml:space="preserve"> </v>
      </c>
      <c r="AG16" s="70" t="str">
        <f t="shared" si="16"/>
        <v xml:space="preserve"> </v>
      </c>
      <c r="AH16" s="71" t="str">
        <f t="shared" si="17"/>
        <v xml:space="preserve"> </v>
      </c>
      <c r="AI16" s="73" t="str">
        <f t="shared" si="18"/>
        <v>n/a</v>
      </c>
      <c r="AJ16" s="74" t="b">
        <f t="shared" si="19"/>
        <v>0</v>
      </c>
      <c r="AK16" s="73" t="str">
        <f t="shared" si="20"/>
        <v xml:space="preserve"> </v>
      </c>
      <c r="AL16" s="73" t="str">
        <f t="shared" si="21"/>
        <v xml:space="preserve"> </v>
      </c>
      <c r="AM16" s="74" t="str">
        <f t="shared" si="22"/>
        <v xml:space="preserve"> </v>
      </c>
    </row>
    <row r="17" spans="1:39" ht="18.75" customHeight="1" thickBot="1" x14ac:dyDescent="0.3">
      <c r="A17" t="str">
        <f t="shared" si="23"/>
        <v>/</v>
      </c>
      <c r="B17" s="134">
        <v>14</v>
      </c>
      <c r="C17" s="188"/>
      <c r="D17" s="188"/>
      <c r="E17" s="106"/>
      <c r="F17" s="5"/>
      <c r="G17" s="103" t="str">
        <f t="shared" si="0"/>
        <v xml:space="preserve"> </v>
      </c>
      <c r="H17" s="160"/>
      <c r="I17" s="153" t="str">
        <f>IF(H17="Y",IFERROR(VLOOKUP(CONCATENATE(C17,"/",D17),'Time Open'!A$4:F$165,5,FALSE),"Can't find in Open"),"")</f>
        <v/>
      </c>
      <c r="J17" s="153" t="str">
        <f>IF(H17="Y",IFERROR(VLOOKUP(CONCATENATE(C17,"/",D17),'Time Open'!A$4:F$165,6,FALSE),"Can't find in Open"),"")</f>
        <v/>
      </c>
      <c r="K17" s="34" t="str">
        <f t="shared" si="1"/>
        <v>n/a</v>
      </c>
      <c r="L17" s="36">
        <f t="shared" si="2"/>
        <v>0</v>
      </c>
      <c r="M17" s="36">
        <f t="shared" si="3"/>
        <v>0</v>
      </c>
      <c r="N17" s="36">
        <f t="shared" si="4"/>
        <v>0</v>
      </c>
      <c r="O17" s="103">
        <f t="shared" si="5"/>
        <v>0</v>
      </c>
      <c r="P17" s="118" t="str">
        <f t="shared" si="24"/>
        <v xml:space="preserve"> </v>
      </c>
      <c r="Q17" s="28" t="s">
        <v>10</v>
      </c>
      <c r="R17" s="38">
        <f>COUNTIF(M4:M165,"&gt;0")</f>
        <v>0</v>
      </c>
      <c r="S17">
        <f t="shared" si="25"/>
        <v>0</v>
      </c>
      <c r="T17" s="70" t="str">
        <f t="shared" si="6"/>
        <v>n/a</v>
      </c>
      <c r="U17" s="71" t="b">
        <f t="shared" si="7"/>
        <v>0</v>
      </c>
      <c r="V17" s="70" t="str">
        <f t="shared" si="26"/>
        <v xml:space="preserve"> </v>
      </c>
      <c r="W17" s="70" t="str">
        <f t="shared" si="27"/>
        <v xml:space="preserve"> </v>
      </c>
      <c r="X17" s="71" t="str">
        <f t="shared" si="28"/>
        <v xml:space="preserve"> </v>
      </c>
      <c r="Y17" s="73" t="str">
        <f t="shared" si="8"/>
        <v>n/a</v>
      </c>
      <c r="Z17" s="74" t="b">
        <f t="shared" si="9"/>
        <v>0</v>
      </c>
      <c r="AA17" s="73" t="str">
        <f t="shared" si="10"/>
        <v xml:space="preserve"> </v>
      </c>
      <c r="AB17" s="73" t="str">
        <f t="shared" si="11"/>
        <v xml:space="preserve"> </v>
      </c>
      <c r="AC17" s="74" t="str">
        <f t="shared" si="12"/>
        <v xml:space="preserve"> </v>
      </c>
      <c r="AD17" s="70" t="str">
        <f t="shared" si="13"/>
        <v>n/a</v>
      </c>
      <c r="AE17" s="71" t="b">
        <f t="shared" si="14"/>
        <v>0</v>
      </c>
      <c r="AF17" s="70" t="str">
        <f t="shared" si="15"/>
        <v xml:space="preserve"> </v>
      </c>
      <c r="AG17" s="70" t="str">
        <f t="shared" si="16"/>
        <v xml:space="preserve"> </v>
      </c>
      <c r="AH17" s="71" t="str">
        <f t="shared" si="17"/>
        <v xml:space="preserve"> </v>
      </c>
      <c r="AI17" s="73" t="str">
        <f t="shared" si="18"/>
        <v>n/a</v>
      </c>
      <c r="AJ17" s="74" t="b">
        <f t="shared" si="19"/>
        <v>0</v>
      </c>
      <c r="AK17" s="73" t="str">
        <f t="shared" si="20"/>
        <v xml:space="preserve"> </v>
      </c>
      <c r="AL17" s="73" t="str">
        <f t="shared" si="21"/>
        <v xml:space="preserve"> </v>
      </c>
      <c r="AM17" s="74" t="str">
        <f t="shared" si="22"/>
        <v xml:space="preserve"> </v>
      </c>
    </row>
    <row r="18" spans="1:39" ht="18.75" customHeight="1" thickBot="1" x14ac:dyDescent="0.3">
      <c r="A18" t="str">
        <f t="shared" si="23"/>
        <v>/</v>
      </c>
      <c r="B18" s="134">
        <v>15</v>
      </c>
      <c r="C18" s="188"/>
      <c r="D18" s="188"/>
      <c r="E18" s="106"/>
      <c r="F18" s="5"/>
      <c r="G18" s="103" t="str">
        <f>IF(H18="Y",MIN(I18,J18),IF(MIN(E18:F18)=0," ",IF(MIN(E18:F18)&gt;=99.99,"No Time",MIN(E18:F18))))</f>
        <v xml:space="preserve"> </v>
      </c>
      <c r="H18" s="160"/>
      <c r="I18" s="153" t="str">
        <f>IF(H18="Y",IFERROR(VLOOKUP(CONCATENATE(C18,"/",D18),'Time Open'!A$4:F$165,5,FALSE),"Can't find in Open"),"")</f>
        <v/>
      </c>
      <c r="J18" s="153" t="str">
        <f>IF(H18="Y",IFERROR(VLOOKUP(CONCATENATE(C18,"/",D18),'Time Open'!A$4:F$165,6,FALSE),"Can't find in Open"),"")</f>
        <v/>
      </c>
      <c r="K18" s="34" t="str">
        <f t="shared" si="1"/>
        <v>n/a</v>
      </c>
      <c r="L18" s="36">
        <f t="shared" si="2"/>
        <v>0</v>
      </c>
      <c r="M18" s="36">
        <f t="shared" si="3"/>
        <v>0</v>
      </c>
      <c r="N18" s="36">
        <f t="shared" si="4"/>
        <v>0</v>
      </c>
      <c r="O18" s="103">
        <f t="shared" si="5"/>
        <v>0</v>
      </c>
      <c r="P18" s="118" t="str">
        <f t="shared" si="24"/>
        <v xml:space="preserve"> </v>
      </c>
      <c r="Q18" s="28" t="s">
        <v>6</v>
      </c>
      <c r="R18" s="38">
        <f>COUNTIF(N4:N165,"&gt;0")</f>
        <v>0</v>
      </c>
      <c r="S18">
        <f t="shared" si="25"/>
        <v>0</v>
      </c>
      <c r="T18" s="70" t="str">
        <f t="shared" si="6"/>
        <v>n/a</v>
      </c>
      <c r="U18" s="71" t="b">
        <f t="shared" si="7"/>
        <v>0</v>
      </c>
      <c r="V18" s="70" t="str">
        <f t="shared" si="26"/>
        <v xml:space="preserve"> </v>
      </c>
      <c r="W18" s="70" t="str">
        <f t="shared" si="27"/>
        <v xml:space="preserve"> </v>
      </c>
      <c r="X18" s="71" t="str">
        <f t="shared" si="28"/>
        <v xml:space="preserve"> </v>
      </c>
      <c r="Y18" s="73" t="str">
        <f t="shared" si="8"/>
        <v>n/a</v>
      </c>
      <c r="Z18" s="74" t="b">
        <f t="shared" si="9"/>
        <v>0</v>
      </c>
      <c r="AA18" s="73" t="str">
        <f t="shared" si="10"/>
        <v xml:space="preserve"> </v>
      </c>
      <c r="AB18" s="73" t="str">
        <f t="shared" si="11"/>
        <v xml:space="preserve"> </v>
      </c>
      <c r="AC18" s="74" t="str">
        <f t="shared" si="12"/>
        <v xml:space="preserve"> </v>
      </c>
      <c r="AD18" s="70" t="str">
        <f t="shared" si="13"/>
        <v>n/a</v>
      </c>
      <c r="AE18" s="71" t="b">
        <f t="shared" si="14"/>
        <v>0</v>
      </c>
      <c r="AF18" s="70" t="str">
        <f t="shared" si="15"/>
        <v xml:space="preserve"> </v>
      </c>
      <c r="AG18" s="70" t="str">
        <f t="shared" si="16"/>
        <v xml:space="preserve"> </v>
      </c>
      <c r="AH18" s="71" t="str">
        <f t="shared" si="17"/>
        <v xml:space="preserve"> </v>
      </c>
      <c r="AI18" s="73" t="str">
        <f t="shared" si="18"/>
        <v>n/a</v>
      </c>
      <c r="AJ18" s="74" t="b">
        <f t="shared" si="19"/>
        <v>0</v>
      </c>
      <c r="AK18" s="73" t="str">
        <f t="shared" si="20"/>
        <v xml:space="preserve"> </v>
      </c>
      <c r="AL18" s="73" t="str">
        <f t="shared" si="21"/>
        <v xml:space="preserve"> </v>
      </c>
      <c r="AM18" s="74" t="str">
        <f t="shared" si="22"/>
        <v xml:space="preserve"> </v>
      </c>
    </row>
    <row r="19" spans="1:39" ht="18.75" customHeight="1" thickBot="1" x14ac:dyDescent="0.3">
      <c r="A19" t="str">
        <f t="shared" si="23"/>
        <v>/</v>
      </c>
      <c r="B19" s="134">
        <v>16</v>
      </c>
      <c r="C19" s="188"/>
      <c r="D19" s="188"/>
      <c r="E19" s="106"/>
      <c r="F19" s="5"/>
      <c r="G19" s="103" t="str">
        <f t="shared" si="0"/>
        <v xml:space="preserve"> </v>
      </c>
      <c r="H19" s="160"/>
      <c r="I19" s="153" t="str">
        <f>IF(H19="Y",IFERROR(VLOOKUP(CONCATENATE(C19,"/",D19),'Time Open'!A$4:F$165,5,FALSE),"Can't find in Open"),"")</f>
        <v/>
      </c>
      <c r="J19" s="153" t="str">
        <f>IF(H19="Y",IFERROR(VLOOKUP(CONCATENATE(C19,"/",D19),'Time Open'!A$4:F$165,6,FALSE),"Can't find in Open"),"")</f>
        <v/>
      </c>
      <c r="K19" s="34" t="str">
        <f t="shared" si="1"/>
        <v>n/a</v>
      </c>
      <c r="L19" s="36">
        <f t="shared" si="2"/>
        <v>0</v>
      </c>
      <c r="M19" s="36">
        <f t="shared" si="3"/>
        <v>0</v>
      </c>
      <c r="N19" s="36">
        <f t="shared" si="4"/>
        <v>0</v>
      </c>
      <c r="O19" s="103">
        <f t="shared" si="5"/>
        <v>0</v>
      </c>
      <c r="P19" s="118" t="str">
        <f t="shared" si="24"/>
        <v xml:space="preserve"> </v>
      </c>
      <c r="Q19" s="28" t="s">
        <v>7</v>
      </c>
      <c r="R19" s="38">
        <f>COUNTIF(O4:O165,"&gt;0")</f>
        <v>0</v>
      </c>
      <c r="S19">
        <f t="shared" si="25"/>
        <v>0</v>
      </c>
      <c r="T19" s="70" t="str">
        <f t="shared" si="6"/>
        <v>n/a</v>
      </c>
      <c r="U19" s="71" t="b">
        <f t="shared" si="7"/>
        <v>0</v>
      </c>
      <c r="V19" s="70" t="str">
        <f t="shared" si="26"/>
        <v xml:space="preserve"> </v>
      </c>
      <c r="W19" s="70" t="str">
        <f t="shared" si="27"/>
        <v xml:space="preserve"> </v>
      </c>
      <c r="X19" s="71" t="str">
        <f t="shared" si="28"/>
        <v xml:space="preserve"> </v>
      </c>
      <c r="Y19" s="73" t="str">
        <f t="shared" si="8"/>
        <v>n/a</v>
      </c>
      <c r="Z19" s="74" t="b">
        <f t="shared" si="9"/>
        <v>0</v>
      </c>
      <c r="AA19" s="73" t="str">
        <f t="shared" si="10"/>
        <v xml:space="preserve"> </v>
      </c>
      <c r="AB19" s="73" t="str">
        <f t="shared" si="11"/>
        <v xml:space="preserve"> </v>
      </c>
      <c r="AC19" s="74" t="str">
        <f t="shared" si="12"/>
        <v xml:space="preserve"> </v>
      </c>
      <c r="AD19" s="70" t="str">
        <f t="shared" si="13"/>
        <v>n/a</v>
      </c>
      <c r="AE19" s="71" t="b">
        <f t="shared" si="14"/>
        <v>0</v>
      </c>
      <c r="AF19" s="70" t="str">
        <f t="shared" si="15"/>
        <v xml:space="preserve"> </v>
      </c>
      <c r="AG19" s="70" t="str">
        <f t="shared" si="16"/>
        <v xml:space="preserve"> </v>
      </c>
      <c r="AH19" s="71" t="str">
        <f t="shared" si="17"/>
        <v xml:space="preserve"> </v>
      </c>
      <c r="AI19" s="73" t="str">
        <f t="shared" si="18"/>
        <v>n/a</v>
      </c>
      <c r="AJ19" s="74" t="b">
        <f t="shared" si="19"/>
        <v>0</v>
      </c>
      <c r="AK19" s="73" t="str">
        <f t="shared" si="20"/>
        <v xml:space="preserve"> </v>
      </c>
      <c r="AL19" s="73" t="str">
        <f t="shared" si="21"/>
        <v xml:space="preserve"> </v>
      </c>
      <c r="AM19" s="74" t="str">
        <f t="shared" si="22"/>
        <v xml:space="preserve"> </v>
      </c>
    </row>
    <row r="20" spans="1:39" ht="18.75" customHeight="1" thickBot="1" x14ac:dyDescent="0.3">
      <c r="A20" t="str">
        <f t="shared" si="23"/>
        <v>/</v>
      </c>
      <c r="B20" s="134">
        <v>17</v>
      </c>
      <c r="C20" s="188"/>
      <c r="D20" s="188"/>
      <c r="E20" s="106"/>
      <c r="F20" s="5"/>
      <c r="G20" s="103" t="str">
        <f t="shared" si="0"/>
        <v xml:space="preserve"> </v>
      </c>
      <c r="H20" s="160"/>
      <c r="I20" s="153" t="str">
        <f>IF(H20="Y",IFERROR(VLOOKUP(CONCATENATE(C20,"/",D20),'Time Open'!A$4:F$165,5,FALSE),"Can't find in Open"),"")</f>
        <v/>
      </c>
      <c r="J20" s="153" t="str">
        <f>IF(H20="Y",IFERROR(VLOOKUP(CONCATENATE(C20,"/",D20),'Time Open'!A$4:F$165,6,FALSE),"Can't find in Open"),"")</f>
        <v/>
      </c>
      <c r="K20" s="34" t="str">
        <f t="shared" si="1"/>
        <v>n/a</v>
      </c>
      <c r="L20" s="36">
        <f t="shared" si="2"/>
        <v>0</v>
      </c>
      <c r="M20" s="36">
        <f t="shared" si="3"/>
        <v>0</v>
      </c>
      <c r="N20" s="36">
        <f t="shared" si="4"/>
        <v>0</v>
      </c>
      <c r="O20" s="103">
        <f t="shared" si="5"/>
        <v>0</v>
      </c>
      <c r="P20" s="118" t="str">
        <f t="shared" si="24"/>
        <v xml:space="preserve"> </v>
      </c>
      <c r="S20">
        <f t="shared" si="25"/>
        <v>0</v>
      </c>
      <c r="T20" s="70" t="str">
        <f t="shared" si="6"/>
        <v>n/a</v>
      </c>
      <c r="U20" s="71" t="b">
        <f t="shared" si="7"/>
        <v>0</v>
      </c>
      <c r="V20" s="70" t="str">
        <f t="shared" si="26"/>
        <v xml:space="preserve"> </v>
      </c>
      <c r="W20" s="70" t="str">
        <f t="shared" si="27"/>
        <v xml:space="preserve"> </v>
      </c>
      <c r="X20" s="71" t="str">
        <f t="shared" si="28"/>
        <v xml:space="preserve"> </v>
      </c>
      <c r="Y20" s="73" t="str">
        <f t="shared" si="8"/>
        <v>n/a</v>
      </c>
      <c r="Z20" s="74" t="b">
        <f t="shared" si="9"/>
        <v>0</v>
      </c>
      <c r="AA20" s="73" t="str">
        <f t="shared" si="10"/>
        <v xml:space="preserve"> </v>
      </c>
      <c r="AB20" s="73" t="str">
        <f t="shared" si="11"/>
        <v xml:space="preserve"> </v>
      </c>
      <c r="AC20" s="74" t="str">
        <f t="shared" si="12"/>
        <v xml:space="preserve"> </v>
      </c>
      <c r="AD20" s="70" t="str">
        <f t="shared" si="13"/>
        <v>n/a</v>
      </c>
      <c r="AE20" s="71" t="b">
        <f t="shared" si="14"/>
        <v>0</v>
      </c>
      <c r="AF20" s="70" t="str">
        <f t="shared" si="15"/>
        <v xml:space="preserve"> </v>
      </c>
      <c r="AG20" s="70" t="str">
        <f t="shared" si="16"/>
        <v xml:space="preserve"> </v>
      </c>
      <c r="AH20" s="71" t="str">
        <f t="shared" si="17"/>
        <v xml:space="preserve"> </v>
      </c>
      <c r="AI20" s="73" t="str">
        <f t="shared" si="18"/>
        <v>n/a</v>
      </c>
      <c r="AJ20" s="74" t="b">
        <f t="shared" si="19"/>
        <v>0</v>
      </c>
      <c r="AK20" s="73" t="str">
        <f t="shared" si="20"/>
        <v xml:space="preserve"> </v>
      </c>
      <c r="AL20" s="73" t="str">
        <f t="shared" si="21"/>
        <v xml:space="preserve"> </v>
      </c>
      <c r="AM20" s="74" t="str">
        <f t="shared" si="22"/>
        <v xml:space="preserve"> </v>
      </c>
    </row>
    <row r="21" spans="1:39" ht="18.75" customHeight="1" thickBot="1" x14ac:dyDescent="0.3">
      <c r="A21" t="str">
        <f t="shared" si="23"/>
        <v>/</v>
      </c>
      <c r="B21" s="134">
        <v>18</v>
      </c>
      <c r="C21" s="188"/>
      <c r="D21" s="188"/>
      <c r="E21" s="106"/>
      <c r="F21" s="5"/>
      <c r="G21" s="103" t="str">
        <f t="shared" si="0"/>
        <v xml:space="preserve"> </v>
      </c>
      <c r="H21" s="160"/>
      <c r="I21" s="153" t="str">
        <f>IF(H21="Y",IFERROR(VLOOKUP(CONCATENATE(C21,"/",D21),'Time Open'!A$4:F$165,5,FALSE),"Can't find in Open"),"")</f>
        <v/>
      </c>
      <c r="J21" s="153" t="str">
        <f>IF(H21="Y",IFERROR(VLOOKUP(CONCATENATE(C21,"/",D21),'Time Open'!A$4:F$165,6,FALSE),"Can't find in Open"),"")</f>
        <v/>
      </c>
      <c r="K21" s="34" t="str">
        <f t="shared" si="1"/>
        <v>n/a</v>
      </c>
      <c r="L21" s="36">
        <f t="shared" si="2"/>
        <v>0</v>
      </c>
      <c r="M21" s="36">
        <f t="shared" si="3"/>
        <v>0</v>
      </c>
      <c r="N21" s="36">
        <f t="shared" si="4"/>
        <v>0</v>
      </c>
      <c r="O21" s="103">
        <f t="shared" si="5"/>
        <v>0</v>
      </c>
      <c r="P21" s="118" t="str">
        <f t="shared" si="24"/>
        <v xml:space="preserve"> </v>
      </c>
      <c r="Q21" t="s">
        <v>60</v>
      </c>
      <c r="S21">
        <f t="shared" si="25"/>
        <v>0</v>
      </c>
      <c r="T21" s="70" t="str">
        <f t="shared" si="6"/>
        <v>n/a</v>
      </c>
      <c r="U21" s="71" t="b">
        <f t="shared" si="7"/>
        <v>0</v>
      </c>
      <c r="V21" s="70" t="str">
        <f t="shared" si="26"/>
        <v xml:space="preserve"> </v>
      </c>
      <c r="W21" s="70" t="str">
        <f t="shared" si="27"/>
        <v xml:space="preserve"> </v>
      </c>
      <c r="X21" s="71" t="str">
        <f t="shared" si="28"/>
        <v xml:space="preserve"> </v>
      </c>
      <c r="Y21" s="73" t="str">
        <f t="shared" si="8"/>
        <v>n/a</v>
      </c>
      <c r="Z21" s="74" t="b">
        <f t="shared" si="9"/>
        <v>0</v>
      </c>
      <c r="AA21" s="73" t="str">
        <f t="shared" si="10"/>
        <v xml:space="preserve"> </v>
      </c>
      <c r="AB21" s="73" t="str">
        <f t="shared" si="11"/>
        <v xml:space="preserve"> </v>
      </c>
      <c r="AC21" s="74" t="str">
        <f t="shared" si="12"/>
        <v xml:space="preserve"> </v>
      </c>
      <c r="AD21" s="70" t="str">
        <f t="shared" si="13"/>
        <v>n/a</v>
      </c>
      <c r="AE21" s="71" t="b">
        <f t="shared" si="14"/>
        <v>0</v>
      </c>
      <c r="AF21" s="70" t="str">
        <f t="shared" si="15"/>
        <v xml:space="preserve"> </v>
      </c>
      <c r="AG21" s="70" t="str">
        <f t="shared" si="16"/>
        <v xml:space="preserve"> </v>
      </c>
      <c r="AH21" s="71" t="str">
        <f t="shared" si="17"/>
        <v xml:space="preserve"> </v>
      </c>
      <c r="AI21" s="73" t="str">
        <f t="shared" si="18"/>
        <v>n/a</v>
      </c>
      <c r="AJ21" s="74" t="b">
        <f t="shared" si="19"/>
        <v>0</v>
      </c>
      <c r="AK21" s="73" t="str">
        <f t="shared" si="20"/>
        <v xml:space="preserve"> </v>
      </c>
      <c r="AL21" s="73" t="str">
        <f t="shared" si="21"/>
        <v xml:space="preserve"> </v>
      </c>
      <c r="AM21" s="74" t="str">
        <f t="shared" si="22"/>
        <v xml:space="preserve"> </v>
      </c>
    </row>
    <row r="22" spans="1:39" ht="18.75" customHeight="1" thickBot="1" x14ac:dyDescent="0.3">
      <c r="A22" t="str">
        <f t="shared" si="23"/>
        <v>/</v>
      </c>
      <c r="B22" s="134">
        <v>19</v>
      </c>
      <c r="C22" s="188"/>
      <c r="D22" s="188"/>
      <c r="E22" s="106"/>
      <c r="F22" s="5"/>
      <c r="G22" s="103" t="str">
        <f t="shared" si="0"/>
        <v xml:space="preserve"> </v>
      </c>
      <c r="H22" s="160"/>
      <c r="I22" s="153" t="str">
        <f>IF(H22="Y",IFERROR(VLOOKUP(CONCATENATE(C22,"/",D22),'Time Open'!A$4:F$165,5,FALSE),"Can't find in Open"),"")</f>
        <v/>
      </c>
      <c r="J22" s="153" t="str">
        <f>IF(H22="Y",IFERROR(VLOOKUP(CONCATENATE(C22,"/",D22),'Time Open'!A$4:F$165,6,FALSE),"Can't find in Open"),"")</f>
        <v/>
      </c>
      <c r="K22" s="34" t="str">
        <f t="shared" si="1"/>
        <v>n/a</v>
      </c>
      <c r="L22" s="36">
        <f t="shared" si="2"/>
        <v>0</v>
      </c>
      <c r="M22" s="36">
        <f t="shared" si="3"/>
        <v>0</v>
      </c>
      <c r="N22" s="36">
        <f t="shared" si="4"/>
        <v>0</v>
      </c>
      <c r="O22" s="103">
        <f t="shared" si="5"/>
        <v>0</v>
      </c>
      <c r="P22" s="118" t="str">
        <f t="shared" si="24"/>
        <v xml:space="preserve"> </v>
      </c>
      <c r="Q22">
        <f>COUNTIF(Z4:Z165,FALSE)</f>
        <v>162</v>
      </c>
      <c r="R22">
        <f>-Q22+162</f>
        <v>0</v>
      </c>
      <c r="S22">
        <f t="shared" si="25"/>
        <v>0</v>
      </c>
      <c r="T22" s="70" t="str">
        <f t="shared" si="6"/>
        <v>n/a</v>
      </c>
      <c r="U22" s="71" t="b">
        <f t="shared" si="7"/>
        <v>0</v>
      </c>
      <c r="V22" s="70" t="str">
        <f t="shared" si="26"/>
        <v xml:space="preserve"> </v>
      </c>
      <c r="W22" s="70" t="str">
        <f t="shared" si="27"/>
        <v xml:space="preserve"> </v>
      </c>
      <c r="X22" s="71" t="str">
        <f t="shared" si="28"/>
        <v xml:space="preserve"> </v>
      </c>
      <c r="Y22" s="73" t="str">
        <f t="shared" si="8"/>
        <v>n/a</v>
      </c>
      <c r="Z22" s="74" t="b">
        <f t="shared" si="9"/>
        <v>0</v>
      </c>
      <c r="AA22" s="73" t="str">
        <f t="shared" si="10"/>
        <v xml:space="preserve"> </v>
      </c>
      <c r="AB22" s="73" t="str">
        <f t="shared" si="11"/>
        <v xml:space="preserve"> </v>
      </c>
      <c r="AC22" s="74" t="str">
        <f t="shared" si="12"/>
        <v xml:space="preserve"> </v>
      </c>
      <c r="AD22" s="70" t="str">
        <f t="shared" si="13"/>
        <v>n/a</v>
      </c>
      <c r="AE22" s="71" t="b">
        <f t="shared" si="14"/>
        <v>0</v>
      </c>
      <c r="AF22" s="70" t="str">
        <f t="shared" si="15"/>
        <v xml:space="preserve"> </v>
      </c>
      <c r="AG22" s="70" t="str">
        <f t="shared" si="16"/>
        <v xml:space="preserve"> </v>
      </c>
      <c r="AH22" s="71" t="str">
        <f t="shared" si="17"/>
        <v xml:space="preserve"> </v>
      </c>
      <c r="AI22" s="73" t="str">
        <f t="shared" si="18"/>
        <v>n/a</v>
      </c>
      <c r="AJ22" s="74" t="b">
        <f t="shared" si="19"/>
        <v>0</v>
      </c>
      <c r="AK22" s="73" t="str">
        <f t="shared" si="20"/>
        <v xml:space="preserve"> </v>
      </c>
      <c r="AL22" s="73" t="str">
        <f t="shared" si="21"/>
        <v xml:space="preserve"> </v>
      </c>
      <c r="AM22" s="74" t="str">
        <f t="shared" si="22"/>
        <v xml:space="preserve"> </v>
      </c>
    </row>
    <row r="23" spans="1:39" ht="18.75" customHeight="1" thickBot="1" x14ac:dyDescent="0.3">
      <c r="A23" t="str">
        <f t="shared" si="23"/>
        <v>/</v>
      </c>
      <c r="B23" s="134">
        <v>20</v>
      </c>
      <c r="C23" s="188"/>
      <c r="D23" s="188"/>
      <c r="E23" s="106"/>
      <c r="F23" s="5"/>
      <c r="G23" s="103" t="str">
        <f t="shared" si="0"/>
        <v xml:space="preserve"> </v>
      </c>
      <c r="H23" s="160"/>
      <c r="I23" s="153" t="str">
        <f>IF(H23="Y",IFERROR(VLOOKUP(CONCATENATE(C23,"/",D23),'Time Open'!A$4:F$165,5,FALSE),"Can't find in Open"),"")</f>
        <v/>
      </c>
      <c r="J23" s="153" t="str">
        <f>IF(H23="Y",IFERROR(VLOOKUP(CONCATENATE(C23,"/",D23),'Time Open'!A$4:F$165,6,FALSE),"Can't find in Open"),"")</f>
        <v/>
      </c>
      <c r="K23" s="34" t="str">
        <f t="shared" si="1"/>
        <v>n/a</v>
      </c>
      <c r="L23" s="36">
        <f t="shared" si="2"/>
        <v>0</v>
      </c>
      <c r="M23" s="36">
        <f t="shared" si="3"/>
        <v>0</v>
      </c>
      <c r="N23" s="36">
        <f t="shared" si="4"/>
        <v>0</v>
      </c>
      <c r="O23" s="103">
        <f t="shared" si="5"/>
        <v>0</v>
      </c>
      <c r="P23" s="118" t="str">
        <f t="shared" si="24"/>
        <v xml:space="preserve"> </v>
      </c>
      <c r="Q23" t="s">
        <v>62</v>
      </c>
      <c r="S23">
        <f t="shared" si="25"/>
        <v>0</v>
      </c>
      <c r="T23" s="70" t="str">
        <f t="shared" si="6"/>
        <v>n/a</v>
      </c>
      <c r="U23" s="71" t="b">
        <f t="shared" si="7"/>
        <v>0</v>
      </c>
      <c r="V23" s="70" t="str">
        <f t="shared" si="26"/>
        <v xml:space="preserve"> </v>
      </c>
      <c r="W23" s="70" t="str">
        <f t="shared" si="27"/>
        <v xml:space="preserve"> </v>
      </c>
      <c r="X23" s="71" t="str">
        <f t="shared" si="28"/>
        <v xml:space="preserve"> </v>
      </c>
      <c r="Y23" s="73" t="str">
        <f t="shared" si="8"/>
        <v>n/a</v>
      </c>
      <c r="Z23" s="74" t="b">
        <f t="shared" si="9"/>
        <v>0</v>
      </c>
      <c r="AA23" s="73" t="str">
        <f t="shared" si="10"/>
        <v xml:space="preserve"> </v>
      </c>
      <c r="AB23" s="73" t="str">
        <f t="shared" si="11"/>
        <v xml:space="preserve"> </v>
      </c>
      <c r="AC23" s="74" t="str">
        <f t="shared" si="12"/>
        <v xml:space="preserve"> </v>
      </c>
      <c r="AD23" s="70" t="str">
        <f t="shared" si="13"/>
        <v>n/a</v>
      </c>
      <c r="AE23" s="71" t="b">
        <f t="shared" si="14"/>
        <v>0</v>
      </c>
      <c r="AF23" s="70" t="str">
        <f t="shared" si="15"/>
        <v xml:space="preserve"> </v>
      </c>
      <c r="AG23" s="70" t="str">
        <f t="shared" si="16"/>
        <v xml:space="preserve"> </v>
      </c>
      <c r="AH23" s="71" t="str">
        <f t="shared" si="17"/>
        <v xml:space="preserve"> </v>
      </c>
      <c r="AI23" s="73" t="str">
        <f t="shared" si="18"/>
        <v>n/a</v>
      </c>
      <c r="AJ23" s="74" t="b">
        <f t="shared" si="19"/>
        <v>0</v>
      </c>
      <c r="AK23" s="73" t="str">
        <f t="shared" si="20"/>
        <v xml:space="preserve"> </v>
      </c>
      <c r="AL23" s="73" t="str">
        <f t="shared" si="21"/>
        <v xml:space="preserve"> </v>
      </c>
      <c r="AM23" s="74" t="str">
        <f t="shared" si="22"/>
        <v xml:space="preserve"> </v>
      </c>
    </row>
    <row r="24" spans="1:39" ht="18.75" customHeight="1" thickBot="1" x14ac:dyDescent="0.3">
      <c r="A24" t="str">
        <f t="shared" si="23"/>
        <v>/</v>
      </c>
      <c r="B24" s="134">
        <v>21</v>
      </c>
      <c r="C24" s="188"/>
      <c r="D24" s="188"/>
      <c r="E24" s="106"/>
      <c r="F24" s="5"/>
      <c r="G24" s="103" t="str">
        <f t="shared" si="0"/>
        <v xml:space="preserve"> </v>
      </c>
      <c r="H24" s="160"/>
      <c r="I24" s="153" t="str">
        <f>IF(H24="Y",IFERROR(VLOOKUP(CONCATENATE(C24,"/",D24),'Time Open'!A$4:F$165,5,FALSE),"Can't find in Open"),"")</f>
        <v/>
      </c>
      <c r="J24" s="153" t="str">
        <f>IF(H24="Y",IFERROR(VLOOKUP(CONCATENATE(C24,"/",D24),'Time Open'!A$4:F$165,6,FALSE),"Can't find in Open"),"")</f>
        <v/>
      </c>
      <c r="K24" s="34" t="str">
        <f t="shared" si="1"/>
        <v>n/a</v>
      </c>
      <c r="L24" s="36">
        <f t="shared" si="2"/>
        <v>0</v>
      </c>
      <c r="M24" s="36">
        <f t="shared" si="3"/>
        <v>0</v>
      </c>
      <c r="N24" s="36">
        <f t="shared" si="4"/>
        <v>0</v>
      </c>
      <c r="O24" s="103">
        <f t="shared" si="5"/>
        <v>0</v>
      </c>
      <c r="P24" s="118" t="str">
        <f t="shared" si="24"/>
        <v xml:space="preserve"> </v>
      </c>
      <c r="Q24">
        <f>COUNTIF(AE4:AE165,FALSE)</f>
        <v>162</v>
      </c>
      <c r="R24">
        <f>-Q24+162</f>
        <v>0</v>
      </c>
      <c r="S24">
        <f t="shared" si="25"/>
        <v>0</v>
      </c>
      <c r="T24" s="70" t="str">
        <f t="shared" si="6"/>
        <v>n/a</v>
      </c>
      <c r="U24" s="71" t="b">
        <f t="shared" si="7"/>
        <v>0</v>
      </c>
      <c r="V24" s="70" t="str">
        <f t="shared" si="26"/>
        <v xml:space="preserve"> </v>
      </c>
      <c r="W24" s="70" t="str">
        <f t="shared" si="27"/>
        <v xml:space="preserve"> </v>
      </c>
      <c r="X24" s="71" t="str">
        <f t="shared" si="28"/>
        <v xml:space="preserve"> </v>
      </c>
      <c r="Y24" s="73" t="str">
        <f t="shared" si="8"/>
        <v>n/a</v>
      </c>
      <c r="Z24" s="74" t="b">
        <f t="shared" si="9"/>
        <v>0</v>
      </c>
      <c r="AA24" s="73" t="str">
        <f t="shared" si="10"/>
        <v xml:space="preserve"> </v>
      </c>
      <c r="AB24" s="73" t="str">
        <f t="shared" si="11"/>
        <v xml:space="preserve"> </v>
      </c>
      <c r="AC24" s="74" t="str">
        <f t="shared" si="12"/>
        <v xml:space="preserve"> </v>
      </c>
      <c r="AD24" s="70" t="str">
        <f t="shared" si="13"/>
        <v>n/a</v>
      </c>
      <c r="AE24" s="71" t="b">
        <f t="shared" si="14"/>
        <v>0</v>
      </c>
      <c r="AF24" s="70" t="str">
        <f t="shared" si="15"/>
        <v xml:space="preserve"> </v>
      </c>
      <c r="AG24" s="70" t="str">
        <f t="shared" si="16"/>
        <v xml:space="preserve"> </v>
      </c>
      <c r="AH24" s="71" t="str">
        <f t="shared" si="17"/>
        <v xml:space="preserve"> </v>
      </c>
      <c r="AI24" s="73" t="str">
        <f t="shared" si="18"/>
        <v>n/a</v>
      </c>
      <c r="AJ24" s="74" t="b">
        <f t="shared" si="19"/>
        <v>0</v>
      </c>
      <c r="AK24" s="73" t="str">
        <f t="shared" si="20"/>
        <v xml:space="preserve"> </v>
      </c>
      <c r="AL24" s="73" t="str">
        <f t="shared" si="21"/>
        <v xml:space="preserve"> </v>
      </c>
      <c r="AM24" s="74" t="str">
        <f t="shared" si="22"/>
        <v xml:space="preserve"> </v>
      </c>
    </row>
    <row r="25" spans="1:39" ht="18.75" customHeight="1" thickBot="1" x14ac:dyDescent="0.3">
      <c r="A25" t="str">
        <f t="shared" si="23"/>
        <v>/</v>
      </c>
      <c r="B25" s="134">
        <v>22</v>
      </c>
      <c r="C25" s="188"/>
      <c r="D25" s="188"/>
      <c r="E25" s="106"/>
      <c r="F25" s="5"/>
      <c r="G25" s="103" t="str">
        <f t="shared" si="0"/>
        <v xml:space="preserve"> </v>
      </c>
      <c r="H25" s="160"/>
      <c r="I25" s="153" t="str">
        <f>IF(H25="Y",IFERROR(VLOOKUP(CONCATENATE(C25,"/",D25),'Time Open'!A$4:F$165,5,FALSE),"Can't find in Open"),"")</f>
        <v/>
      </c>
      <c r="J25" s="153" t="str">
        <f>IF(H25="Y",IFERROR(VLOOKUP(CONCATENATE(C25,"/",D25),'Time Open'!A$4:F$165,6,FALSE),"Can't find in Open"),"")</f>
        <v/>
      </c>
      <c r="K25" s="34" t="str">
        <f t="shared" si="1"/>
        <v>n/a</v>
      </c>
      <c r="L25" s="36">
        <f t="shared" si="2"/>
        <v>0</v>
      </c>
      <c r="M25" s="36">
        <f t="shared" si="3"/>
        <v>0</v>
      </c>
      <c r="N25" s="36">
        <f t="shared" si="4"/>
        <v>0</v>
      </c>
      <c r="O25" s="103">
        <f t="shared" si="5"/>
        <v>0</v>
      </c>
      <c r="P25" s="118" t="str">
        <f t="shared" si="24"/>
        <v xml:space="preserve"> </v>
      </c>
      <c r="Q25" t="s">
        <v>63</v>
      </c>
      <c r="S25">
        <f t="shared" si="25"/>
        <v>0</v>
      </c>
      <c r="T25" s="70" t="str">
        <f t="shared" si="6"/>
        <v>n/a</v>
      </c>
      <c r="U25" s="71" t="b">
        <f t="shared" si="7"/>
        <v>0</v>
      </c>
      <c r="V25" s="70" t="str">
        <f t="shared" si="26"/>
        <v xml:space="preserve"> </v>
      </c>
      <c r="W25" s="70" t="str">
        <f t="shared" si="27"/>
        <v xml:space="preserve"> </v>
      </c>
      <c r="X25" s="71" t="str">
        <f t="shared" si="28"/>
        <v xml:space="preserve"> </v>
      </c>
      <c r="Y25" s="73" t="str">
        <f t="shared" si="8"/>
        <v>n/a</v>
      </c>
      <c r="Z25" s="74" t="b">
        <f t="shared" si="9"/>
        <v>0</v>
      </c>
      <c r="AA25" s="73" t="str">
        <f t="shared" si="10"/>
        <v xml:space="preserve"> </v>
      </c>
      <c r="AB25" s="73" t="str">
        <f t="shared" si="11"/>
        <v xml:space="preserve"> </v>
      </c>
      <c r="AC25" s="74" t="str">
        <f t="shared" si="12"/>
        <v xml:space="preserve"> </v>
      </c>
      <c r="AD25" s="70" t="str">
        <f t="shared" si="13"/>
        <v>n/a</v>
      </c>
      <c r="AE25" s="71" t="b">
        <f t="shared" si="14"/>
        <v>0</v>
      </c>
      <c r="AF25" s="70" t="str">
        <f t="shared" si="15"/>
        <v xml:space="preserve"> </v>
      </c>
      <c r="AG25" s="70" t="str">
        <f t="shared" si="16"/>
        <v xml:space="preserve"> </v>
      </c>
      <c r="AH25" s="71" t="str">
        <f t="shared" si="17"/>
        <v xml:space="preserve"> </v>
      </c>
      <c r="AI25" s="73" t="str">
        <f t="shared" si="18"/>
        <v>n/a</v>
      </c>
      <c r="AJ25" s="74" t="b">
        <f t="shared" si="19"/>
        <v>0</v>
      </c>
      <c r="AK25" s="73" t="str">
        <f t="shared" si="20"/>
        <v xml:space="preserve"> </v>
      </c>
      <c r="AL25" s="73" t="str">
        <f t="shared" si="21"/>
        <v xml:space="preserve"> </v>
      </c>
      <c r="AM25" s="74" t="str">
        <f t="shared" si="22"/>
        <v xml:space="preserve"> </v>
      </c>
    </row>
    <row r="26" spans="1:39" ht="18.75" customHeight="1" thickBot="1" x14ac:dyDescent="0.3">
      <c r="A26" t="str">
        <f t="shared" si="23"/>
        <v>/</v>
      </c>
      <c r="B26" s="134">
        <v>23</v>
      </c>
      <c r="C26" s="188"/>
      <c r="D26" s="188"/>
      <c r="E26" s="106"/>
      <c r="F26" s="5"/>
      <c r="G26" s="103" t="str">
        <f t="shared" si="0"/>
        <v xml:space="preserve"> </v>
      </c>
      <c r="H26" s="160"/>
      <c r="I26" s="153" t="str">
        <f>IF(H26="Y",IFERROR(VLOOKUP(CONCATENATE(C26,"/",D26),'Time Open'!A$4:F$165,5,FALSE),"Can't find in Open"),"")</f>
        <v/>
      </c>
      <c r="J26" s="153" t="str">
        <f>IF(H26="Y",IFERROR(VLOOKUP(CONCATENATE(C26,"/",D26),'Time Open'!A$4:F$165,6,FALSE),"Can't find in Open"),"")</f>
        <v/>
      </c>
      <c r="K26" s="34" t="str">
        <f t="shared" si="1"/>
        <v>n/a</v>
      </c>
      <c r="L26" s="36">
        <f t="shared" si="2"/>
        <v>0</v>
      </c>
      <c r="M26" s="36">
        <f t="shared" si="3"/>
        <v>0</v>
      </c>
      <c r="N26" s="36">
        <f t="shared" si="4"/>
        <v>0</v>
      </c>
      <c r="O26" s="103">
        <f t="shared" si="5"/>
        <v>0</v>
      </c>
      <c r="P26" s="118" t="str">
        <f t="shared" si="24"/>
        <v xml:space="preserve"> </v>
      </c>
      <c r="Q26">
        <f>COUNTIF(AJ4:AJ165,FALSE)</f>
        <v>162</v>
      </c>
      <c r="R26">
        <f>-Q26+162</f>
        <v>0</v>
      </c>
      <c r="S26">
        <f t="shared" si="25"/>
        <v>0</v>
      </c>
      <c r="T26" s="70" t="str">
        <f t="shared" si="6"/>
        <v>n/a</v>
      </c>
      <c r="U26" s="71" t="b">
        <f t="shared" si="7"/>
        <v>0</v>
      </c>
      <c r="V26" s="70" t="str">
        <f t="shared" si="26"/>
        <v xml:space="preserve"> </v>
      </c>
      <c r="W26" s="70" t="str">
        <f t="shared" si="27"/>
        <v xml:space="preserve"> </v>
      </c>
      <c r="X26" s="71" t="str">
        <f t="shared" si="28"/>
        <v xml:space="preserve"> </v>
      </c>
      <c r="Y26" s="73" t="str">
        <f t="shared" si="8"/>
        <v>n/a</v>
      </c>
      <c r="Z26" s="74" t="b">
        <f t="shared" si="9"/>
        <v>0</v>
      </c>
      <c r="AA26" s="73" t="str">
        <f t="shared" si="10"/>
        <v xml:space="preserve"> </v>
      </c>
      <c r="AB26" s="73" t="str">
        <f t="shared" si="11"/>
        <v xml:space="preserve"> </v>
      </c>
      <c r="AC26" s="74" t="str">
        <f t="shared" si="12"/>
        <v xml:space="preserve"> </v>
      </c>
      <c r="AD26" s="70" t="str">
        <f t="shared" si="13"/>
        <v>n/a</v>
      </c>
      <c r="AE26" s="71" t="b">
        <f t="shared" si="14"/>
        <v>0</v>
      </c>
      <c r="AF26" s="70" t="str">
        <f t="shared" si="15"/>
        <v xml:space="preserve"> </v>
      </c>
      <c r="AG26" s="70" t="str">
        <f t="shared" si="16"/>
        <v xml:space="preserve"> </v>
      </c>
      <c r="AH26" s="71" t="str">
        <f t="shared" si="17"/>
        <v xml:space="preserve"> </v>
      </c>
      <c r="AI26" s="73" t="str">
        <f t="shared" si="18"/>
        <v>n/a</v>
      </c>
      <c r="AJ26" s="74" t="b">
        <f t="shared" si="19"/>
        <v>0</v>
      </c>
      <c r="AK26" s="73" t="str">
        <f t="shared" si="20"/>
        <v xml:space="preserve"> </v>
      </c>
      <c r="AL26" s="73" t="str">
        <f t="shared" si="21"/>
        <v xml:space="preserve"> </v>
      </c>
      <c r="AM26" s="74" t="str">
        <f t="shared" si="22"/>
        <v xml:space="preserve"> </v>
      </c>
    </row>
    <row r="27" spans="1:39" ht="18.75" customHeight="1" thickBot="1" x14ac:dyDescent="0.3">
      <c r="A27" t="str">
        <f t="shared" si="23"/>
        <v>/</v>
      </c>
      <c r="B27" s="134">
        <v>24</v>
      </c>
      <c r="C27" s="188"/>
      <c r="D27" s="188"/>
      <c r="E27" s="106"/>
      <c r="F27" s="5"/>
      <c r="G27" s="103" t="str">
        <f t="shared" si="0"/>
        <v xml:space="preserve"> </v>
      </c>
      <c r="H27" s="160"/>
      <c r="I27" s="153" t="str">
        <f>IF(H27="Y",IFERROR(VLOOKUP(CONCATENATE(C27,"/",D27),'Time Open'!A$4:F$165,5,FALSE),"Can't find in Open"),"")</f>
        <v/>
      </c>
      <c r="J27" s="153" t="str">
        <f>IF(H27="Y",IFERROR(VLOOKUP(CONCATENATE(C27,"/",D27),'Time Open'!A$4:F$165,6,FALSE),"Can't find in Open"),"")</f>
        <v/>
      </c>
      <c r="K27" s="34" t="str">
        <f t="shared" si="1"/>
        <v>n/a</v>
      </c>
      <c r="L27" s="36">
        <f t="shared" si="2"/>
        <v>0</v>
      </c>
      <c r="M27" s="36">
        <f t="shared" si="3"/>
        <v>0</v>
      </c>
      <c r="N27" s="36">
        <f t="shared" si="4"/>
        <v>0</v>
      </c>
      <c r="O27" s="103">
        <f t="shared" si="5"/>
        <v>0</v>
      </c>
      <c r="P27" s="118" t="str">
        <f t="shared" si="24"/>
        <v xml:space="preserve"> </v>
      </c>
      <c r="S27">
        <f t="shared" si="25"/>
        <v>0</v>
      </c>
      <c r="T27" s="70" t="str">
        <f t="shared" si="6"/>
        <v>n/a</v>
      </c>
      <c r="U27" s="71" t="b">
        <f t="shared" si="7"/>
        <v>0</v>
      </c>
      <c r="V27" s="70" t="str">
        <f t="shared" si="26"/>
        <v xml:space="preserve"> </v>
      </c>
      <c r="W27" s="70" t="str">
        <f t="shared" si="27"/>
        <v xml:space="preserve"> </v>
      </c>
      <c r="X27" s="71" t="str">
        <f t="shared" si="28"/>
        <v xml:space="preserve"> </v>
      </c>
      <c r="Y27" s="73" t="str">
        <f t="shared" si="8"/>
        <v>n/a</v>
      </c>
      <c r="Z27" s="74" t="b">
        <f t="shared" si="9"/>
        <v>0</v>
      </c>
      <c r="AA27" s="73" t="str">
        <f t="shared" si="10"/>
        <v xml:space="preserve"> </v>
      </c>
      <c r="AB27" s="73" t="str">
        <f t="shared" si="11"/>
        <v xml:space="preserve"> </v>
      </c>
      <c r="AC27" s="74" t="str">
        <f t="shared" si="12"/>
        <v xml:space="preserve"> </v>
      </c>
      <c r="AD27" s="70" t="str">
        <f t="shared" si="13"/>
        <v>n/a</v>
      </c>
      <c r="AE27" s="71" t="b">
        <f t="shared" si="14"/>
        <v>0</v>
      </c>
      <c r="AF27" s="70" t="str">
        <f t="shared" si="15"/>
        <v xml:space="preserve"> </v>
      </c>
      <c r="AG27" s="70" t="str">
        <f t="shared" si="16"/>
        <v xml:space="preserve"> </v>
      </c>
      <c r="AH27" s="71" t="str">
        <f t="shared" si="17"/>
        <v xml:space="preserve"> </v>
      </c>
      <c r="AI27" s="73" t="str">
        <f t="shared" si="18"/>
        <v>n/a</v>
      </c>
      <c r="AJ27" s="74" t="b">
        <f t="shared" si="19"/>
        <v>0</v>
      </c>
      <c r="AK27" s="73" t="str">
        <f t="shared" si="20"/>
        <v xml:space="preserve"> </v>
      </c>
      <c r="AL27" s="73" t="str">
        <f t="shared" si="21"/>
        <v xml:space="preserve"> </v>
      </c>
      <c r="AM27" s="74" t="str">
        <f t="shared" si="22"/>
        <v xml:space="preserve"> </v>
      </c>
    </row>
    <row r="28" spans="1:39" ht="18.75" customHeight="1" thickBot="1" x14ac:dyDescent="0.3">
      <c r="A28" t="str">
        <f t="shared" si="23"/>
        <v>/</v>
      </c>
      <c r="B28" s="134">
        <v>25</v>
      </c>
      <c r="C28" s="188"/>
      <c r="D28" s="188"/>
      <c r="E28" s="106"/>
      <c r="F28" s="5"/>
      <c r="G28" s="103" t="str">
        <f t="shared" si="0"/>
        <v xml:space="preserve"> </v>
      </c>
      <c r="H28" s="160"/>
      <c r="I28" s="153" t="str">
        <f>IF(H28="Y",IFERROR(VLOOKUP(CONCATENATE(C28,"/",D28),'Time Open'!A$4:F$165,5,FALSE),"Can't find in Open"),"")</f>
        <v/>
      </c>
      <c r="J28" s="153" t="str">
        <f>IF(H28="Y",IFERROR(VLOOKUP(CONCATENATE(C28,"/",D28),'Time Open'!A$4:F$165,6,FALSE),"Can't find in Open"),"")</f>
        <v/>
      </c>
      <c r="K28" s="34" t="str">
        <f t="shared" si="1"/>
        <v>n/a</v>
      </c>
      <c r="L28" s="36">
        <f t="shared" si="2"/>
        <v>0</v>
      </c>
      <c r="M28" s="36">
        <f t="shared" si="3"/>
        <v>0</v>
      </c>
      <c r="N28" s="36">
        <f t="shared" si="4"/>
        <v>0</v>
      </c>
      <c r="O28" s="103">
        <f t="shared" si="5"/>
        <v>0</v>
      </c>
      <c r="P28" s="118" t="str">
        <f t="shared" si="24"/>
        <v xml:space="preserve"> </v>
      </c>
      <c r="S28">
        <f t="shared" si="25"/>
        <v>0</v>
      </c>
      <c r="T28" s="70" t="str">
        <f t="shared" si="6"/>
        <v>n/a</v>
      </c>
      <c r="U28" s="71" t="b">
        <f t="shared" si="7"/>
        <v>0</v>
      </c>
      <c r="V28" s="70" t="str">
        <f t="shared" si="26"/>
        <v xml:space="preserve"> </v>
      </c>
      <c r="W28" s="70" t="str">
        <f t="shared" si="27"/>
        <v xml:space="preserve"> </v>
      </c>
      <c r="X28" s="71" t="str">
        <f t="shared" si="28"/>
        <v xml:space="preserve"> </v>
      </c>
      <c r="Y28" s="73" t="str">
        <f t="shared" si="8"/>
        <v>n/a</v>
      </c>
      <c r="Z28" s="74" t="b">
        <f t="shared" si="9"/>
        <v>0</v>
      </c>
      <c r="AA28" s="73" t="str">
        <f t="shared" si="10"/>
        <v xml:space="preserve"> </v>
      </c>
      <c r="AB28" s="73" t="str">
        <f t="shared" si="11"/>
        <v xml:space="preserve"> </v>
      </c>
      <c r="AC28" s="74" t="str">
        <f t="shared" si="12"/>
        <v xml:space="preserve"> </v>
      </c>
      <c r="AD28" s="70" t="str">
        <f t="shared" si="13"/>
        <v>n/a</v>
      </c>
      <c r="AE28" s="71" t="b">
        <f t="shared" si="14"/>
        <v>0</v>
      </c>
      <c r="AF28" s="70" t="str">
        <f t="shared" si="15"/>
        <v xml:space="preserve"> </v>
      </c>
      <c r="AG28" s="70" t="str">
        <f t="shared" si="16"/>
        <v xml:space="preserve"> </v>
      </c>
      <c r="AH28" s="71" t="str">
        <f t="shared" si="17"/>
        <v xml:space="preserve"> </v>
      </c>
      <c r="AI28" s="73" t="str">
        <f t="shared" si="18"/>
        <v>n/a</v>
      </c>
      <c r="AJ28" s="74" t="b">
        <f t="shared" si="19"/>
        <v>0</v>
      </c>
      <c r="AK28" s="73" t="str">
        <f t="shared" si="20"/>
        <v xml:space="preserve"> </v>
      </c>
      <c r="AL28" s="73" t="str">
        <f t="shared" si="21"/>
        <v xml:space="preserve"> </v>
      </c>
      <c r="AM28" s="74" t="str">
        <f t="shared" si="22"/>
        <v xml:space="preserve"> </v>
      </c>
    </row>
    <row r="29" spans="1:39" ht="18.75" customHeight="1" thickBot="1" x14ac:dyDescent="0.3">
      <c r="A29" t="str">
        <f t="shared" si="23"/>
        <v>/</v>
      </c>
      <c r="B29" s="134">
        <v>26</v>
      </c>
      <c r="C29" s="188"/>
      <c r="D29" s="188"/>
      <c r="E29" s="106"/>
      <c r="F29" s="5"/>
      <c r="G29" s="103" t="str">
        <f t="shared" si="0"/>
        <v xml:space="preserve"> </v>
      </c>
      <c r="H29" s="160"/>
      <c r="I29" s="153" t="str">
        <f>IF(H29="Y",IFERROR(VLOOKUP(CONCATENATE(C29,"/",D29),'Time Open'!A$4:F$165,5,FALSE),"Can't find in Open"),"")</f>
        <v/>
      </c>
      <c r="J29" s="153" t="str">
        <f>IF(H29="Y",IFERROR(VLOOKUP(CONCATENATE(C29,"/",D29),'Time Open'!A$4:F$165,6,FALSE),"Can't find in Open"),"")</f>
        <v/>
      </c>
      <c r="K29" s="34" t="str">
        <f t="shared" si="1"/>
        <v>n/a</v>
      </c>
      <c r="L29" s="36">
        <f t="shared" si="2"/>
        <v>0</v>
      </c>
      <c r="M29" s="36">
        <f t="shared" si="3"/>
        <v>0</v>
      </c>
      <c r="N29" s="36">
        <f t="shared" si="4"/>
        <v>0</v>
      </c>
      <c r="O29" s="103">
        <f t="shared" si="5"/>
        <v>0</v>
      </c>
      <c r="P29" s="118" t="str">
        <f t="shared" si="24"/>
        <v xml:space="preserve"> </v>
      </c>
      <c r="S29">
        <f t="shared" si="25"/>
        <v>0</v>
      </c>
      <c r="T29" s="70" t="str">
        <f t="shared" si="6"/>
        <v>n/a</v>
      </c>
      <c r="U29" s="71" t="b">
        <f t="shared" si="7"/>
        <v>0</v>
      </c>
      <c r="V29" s="70" t="str">
        <f t="shared" si="26"/>
        <v xml:space="preserve"> </v>
      </c>
      <c r="W29" s="70" t="str">
        <f t="shared" si="27"/>
        <v xml:space="preserve"> </v>
      </c>
      <c r="X29" s="71" t="str">
        <f t="shared" si="28"/>
        <v xml:space="preserve"> </v>
      </c>
      <c r="Y29" s="73" t="str">
        <f t="shared" si="8"/>
        <v>n/a</v>
      </c>
      <c r="Z29" s="74" t="b">
        <f t="shared" si="9"/>
        <v>0</v>
      </c>
      <c r="AA29" s="73" t="str">
        <f t="shared" si="10"/>
        <v xml:space="preserve"> </v>
      </c>
      <c r="AB29" s="73" t="str">
        <f t="shared" si="11"/>
        <v xml:space="preserve"> </v>
      </c>
      <c r="AC29" s="74" t="str">
        <f t="shared" si="12"/>
        <v xml:space="preserve"> </v>
      </c>
      <c r="AD29" s="70" t="str">
        <f t="shared" si="13"/>
        <v>n/a</v>
      </c>
      <c r="AE29" s="71" t="b">
        <f t="shared" si="14"/>
        <v>0</v>
      </c>
      <c r="AF29" s="70" t="str">
        <f t="shared" si="15"/>
        <v xml:space="preserve"> </v>
      </c>
      <c r="AG29" s="70" t="str">
        <f t="shared" si="16"/>
        <v xml:space="preserve"> </v>
      </c>
      <c r="AH29" s="71" t="str">
        <f t="shared" si="17"/>
        <v xml:space="preserve"> </v>
      </c>
      <c r="AI29" s="73" t="str">
        <f t="shared" si="18"/>
        <v>n/a</v>
      </c>
      <c r="AJ29" s="74" t="b">
        <f t="shared" si="19"/>
        <v>0</v>
      </c>
      <c r="AK29" s="73" t="str">
        <f t="shared" si="20"/>
        <v xml:space="preserve"> </v>
      </c>
      <c r="AL29" s="73" t="str">
        <f t="shared" si="21"/>
        <v xml:space="preserve"> </v>
      </c>
      <c r="AM29" s="74" t="str">
        <f t="shared" si="22"/>
        <v xml:space="preserve"> </v>
      </c>
    </row>
    <row r="30" spans="1:39" ht="18.75" customHeight="1" thickBot="1" x14ac:dyDescent="0.3">
      <c r="A30" t="str">
        <f t="shared" si="23"/>
        <v>/</v>
      </c>
      <c r="B30" s="134">
        <v>27</v>
      </c>
      <c r="C30" s="188"/>
      <c r="D30" s="188"/>
      <c r="E30" s="106"/>
      <c r="F30" s="5"/>
      <c r="G30" s="103" t="str">
        <f t="shared" si="0"/>
        <v xml:space="preserve"> </v>
      </c>
      <c r="H30" s="160"/>
      <c r="I30" s="153" t="str">
        <f>IF(H30="Y",IFERROR(VLOOKUP(CONCATENATE(C30,"/",D30),'Time Open'!A$4:F$165,5,FALSE),"Can't find in Open"),"")</f>
        <v/>
      </c>
      <c r="J30" s="153" t="str">
        <f>IF(H30="Y",IFERROR(VLOOKUP(CONCATENATE(C30,"/",D30),'Time Open'!A$4:F$165,6,FALSE),"Can't find in Open"),"")</f>
        <v/>
      </c>
      <c r="K30" s="34" t="str">
        <f t="shared" si="1"/>
        <v>n/a</v>
      </c>
      <c r="L30" s="36">
        <f t="shared" si="2"/>
        <v>0</v>
      </c>
      <c r="M30" s="36">
        <f t="shared" si="3"/>
        <v>0</v>
      </c>
      <c r="N30" s="36">
        <f t="shared" si="4"/>
        <v>0</v>
      </c>
      <c r="O30" s="103">
        <f t="shared" si="5"/>
        <v>0</v>
      </c>
      <c r="P30" s="118" t="str">
        <f t="shared" si="24"/>
        <v xml:space="preserve"> </v>
      </c>
      <c r="S30">
        <f t="shared" si="25"/>
        <v>0</v>
      </c>
      <c r="T30" s="70" t="str">
        <f t="shared" si="6"/>
        <v>n/a</v>
      </c>
      <c r="U30" s="71" t="b">
        <f t="shared" si="7"/>
        <v>0</v>
      </c>
      <c r="V30" s="70" t="str">
        <f t="shared" si="26"/>
        <v xml:space="preserve"> </v>
      </c>
      <c r="W30" s="70" t="str">
        <f t="shared" si="27"/>
        <v xml:space="preserve"> </v>
      </c>
      <c r="X30" s="71" t="str">
        <f t="shared" si="28"/>
        <v xml:space="preserve"> </v>
      </c>
      <c r="Y30" s="73" t="str">
        <f t="shared" si="8"/>
        <v>n/a</v>
      </c>
      <c r="Z30" s="74" t="b">
        <f t="shared" si="9"/>
        <v>0</v>
      </c>
      <c r="AA30" s="73" t="str">
        <f t="shared" si="10"/>
        <v xml:space="preserve"> </v>
      </c>
      <c r="AB30" s="73" t="str">
        <f t="shared" si="11"/>
        <v xml:space="preserve"> </v>
      </c>
      <c r="AC30" s="74" t="str">
        <f t="shared" si="12"/>
        <v xml:space="preserve"> </v>
      </c>
      <c r="AD30" s="70" t="str">
        <f t="shared" si="13"/>
        <v>n/a</v>
      </c>
      <c r="AE30" s="71" t="b">
        <f t="shared" si="14"/>
        <v>0</v>
      </c>
      <c r="AF30" s="70" t="str">
        <f t="shared" si="15"/>
        <v xml:space="preserve"> </v>
      </c>
      <c r="AG30" s="70" t="str">
        <f t="shared" si="16"/>
        <v xml:space="preserve"> </v>
      </c>
      <c r="AH30" s="71" t="str">
        <f t="shared" si="17"/>
        <v xml:space="preserve"> </v>
      </c>
      <c r="AI30" s="73" t="str">
        <f t="shared" si="18"/>
        <v>n/a</v>
      </c>
      <c r="AJ30" s="74" t="b">
        <f t="shared" si="19"/>
        <v>0</v>
      </c>
      <c r="AK30" s="73" t="str">
        <f t="shared" si="20"/>
        <v xml:space="preserve"> </v>
      </c>
      <c r="AL30" s="73" t="str">
        <f t="shared" si="21"/>
        <v xml:space="preserve"> </v>
      </c>
      <c r="AM30" s="74" t="str">
        <f t="shared" si="22"/>
        <v xml:space="preserve"> </v>
      </c>
    </row>
    <row r="31" spans="1:39" ht="18.75" customHeight="1" thickBot="1" x14ac:dyDescent="0.3">
      <c r="A31" t="str">
        <f t="shared" si="23"/>
        <v>/</v>
      </c>
      <c r="B31" s="134">
        <v>28</v>
      </c>
      <c r="C31" s="188"/>
      <c r="D31" s="188"/>
      <c r="E31" s="106"/>
      <c r="F31" s="5"/>
      <c r="G31" s="103" t="str">
        <f t="shared" si="0"/>
        <v xml:space="preserve"> </v>
      </c>
      <c r="H31" s="160"/>
      <c r="I31" s="153" t="str">
        <f>IF(H31="Y",IFERROR(VLOOKUP(CONCATENATE(C31,"/",D31),'Time Open'!A$4:F$165,5,FALSE),"Can't find in Open"),"")</f>
        <v/>
      </c>
      <c r="J31" s="153" t="str">
        <f>IF(H31="Y",IFERROR(VLOOKUP(CONCATENATE(C31,"/",D31),'Time Open'!A$4:F$165,6,FALSE),"Can't find in Open"),"")</f>
        <v/>
      </c>
      <c r="K31" s="34" t="str">
        <f t="shared" si="1"/>
        <v>n/a</v>
      </c>
      <c r="L31" s="36">
        <f t="shared" si="2"/>
        <v>0</v>
      </c>
      <c r="M31" s="36">
        <f t="shared" si="3"/>
        <v>0</v>
      </c>
      <c r="N31" s="36">
        <f t="shared" si="4"/>
        <v>0</v>
      </c>
      <c r="O31" s="103">
        <f t="shared" si="5"/>
        <v>0</v>
      </c>
      <c r="P31" s="118" t="str">
        <f t="shared" si="24"/>
        <v xml:space="preserve"> </v>
      </c>
      <c r="S31">
        <f t="shared" si="25"/>
        <v>0</v>
      </c>
      <c r="T31" s="70" t="str">
        <f t="shared" si="6"/>
        <v>n/a</v>
      </c>
      <c r="U31" s="71" t="b">
        <f t="shared" si="7"/>
        <v>0</v>
      </c>
      <c r="V31" s="70" t="str">
        <f t="shared" si="26"/>
        <v xml:space="preserve"> </v>
      </c>
      <c r="W31" s="70" t="str">
        <f t="shared" si="27"/>
        <v xml:space="preserve"> </v>
      </c>
      <c r="X31" s="71" t="str">
        <f t="shared" si="28"/>
        <v xml:space="preserve"> </v>
      </c>
      <c r="Y31" s="73" t="str">
        <f t="shared" si="8"/>
        <v>n/a</v>
      </c>
      <c r="Z31" s="74" t="b">
        <f t="shared" si="9"/>
        <v>0</v>
      </c>
      <c r="AA31" s="73" t="str">
        <f t="shared" si="10"/>
        <v xml:space="preserve"> </v>
      </c>
      <c r="AB31" s="73" t="str">
        <f t="shared" si="11"/>
        <v xml:space="preserve"> </v>
      </c>
      <c r="AC31" s="74" t="str">
        <f t="shared" si="12"/>
        <v xml:space="preserve"> </v>
      </c>
      <c r="AD31" s="70" t="str">
        <f t="shared" si="13"/>
        <v>n/a</v>
      </c>
      <c r="AE31" s="71" t="b">
        <f t="shared" si="14"/>
        <v>0</v>
      </c>
      <c r="AF31" s="70" t="str">
        <f t="shared" si="15"/>
        <v xml:space="preserve"> </v>
      </c>
      <c r="AG31" s="70" t="str">
        <f t="shared" si="16"/>
        <v xml:space="preserve"> </v>
      </c>
      <c r="AH31" s="71" t="str">
        <f t="shared" si="17"/>
        <v xml:space="preserve"> </v>
      </c>
      <c r="AI31" s="73" t="str">
        <f t="shared" si="18"/>
        <v>n/a</v>
      </c>
      <c r="AJ31" s="74" t="b">
        <f t="shared" si="19"/>
        <v>0</v>
      </c>
      <c r="AK31" s="73" t="str">
        <f t="shared" si="20"/>
        <v xml:space="preserve"> </v>
      </c>
      <c r="AL31" s="73" t="str">
        <f t="shared" si="21"/>
        <v xml:space="preserve"> </v>
      </c>
      <c r="AM31" s="74" t="str">
        <f t="shared" si="22"/>
        <v xml:space="preserve"> </v>
      </c>
    </row>
    <row r="32" spans="1:39" ht="18.75" customHeight="1" thickBot="1" x14ac:dyDescent="0.3">
      <c r="A32" t="str">
        <f t="shared" si="23"/>
        <v>/</v>
      </c>
      <c r="B32" s="134">
        <v>29</v>
      </c>
      <c r="C32" s="188"/>
      <c r="D32" s="188"/>
      <c r="E32" s="106"/>
      <c r="F32" s="5"/>
      <c r="G32" s="103" t="str">
        <f t="shared" si="0"/>
        <v xml:space="preserve"> </v>
      </c>
      <c r="H32" s="160"/>
      <c r="I32" s="153" t="str">
        <f>IF(H32="Y",IFERROR(VLOOKUP(CONCATENATE(C32,"/",D32),'Time Open'!A$4:F$165,5,FALSE),"Can't find in Open"),"")</f>
        <v/>
      </c>
      <c r="J32" s="153" t="str">
        <f>IF(H32="Y",IFERROR(VLOOKUP(CONCATENATE(C32,"/",D32),'Time Open'!A$4:F$165,6,FALSE),"Can't find in Open"),"")</f>
        <v/>
      </c>
      <c r="K32" s="34" t="str">
        <f t="shared" si="1"/>
        <v>n/a</v>
      </c>
      <c r="L32" s="36">
        <f t="shared" si="2"/>
        <v>0</v>
      </c>
      <c r="M32" s="36">
        <f t="shared" si="3"/>
        <v>0</v>
      </c>
      <c r="N32" s="36">
        <f t="shared" si="4"/>
        <v>0</v>
      </c>
      <c r="O32" s="103">
        <f t="shared" si="5"/>
        <v>0</v>
      </c>
      <c r="P32" s="118" t="str">
        <f t="shared" si="24"/>
        <v xml:space="preserve"> </v>
      </c>
      <c r="S32">
        <f t="shared" si="25"/>
        <v>0</v>
      </c>
      <c r="T32" s="70" t="str">
        <f t="shared" si="6"/>
        <v>n/a</v>
      </c>
      <c r="U32" s="71" t="b">
        <f t="shared" si="7"/>
        <v>0</v>
      </c>
      <c r="V32" s="70" t="str">
        <f t="shared" si="26"/>
        <v xml:space="preserve"> </v>
      </c>
      <c r="W32" s="70" t="str">
        <f t="shared" si="27"/>
        <v xml:space="preserve"> </v>
      </c>
      <c r="X32" s="71" t="str">
        <f t="shared" si="28"/>
        <v xml:space="preserve"> </v>
      </c>
      <c r="Y32" s="73" t="str">
        <f t="shared" si="8"/>
        <v>n/a</v>
      </c>
      <c r="Z32" s="74" t="b">
        <f t="shared" si="9"/>
        <v>0</v>
      </c>
      <c r="AA32" s="73" t="str">
        <f t="shared" si="10"/>
        <v xml:space="preserve"> </v>
      </c>
      <c r="AB32" s="73" t="str">
        <f t="shared" si="11"/>
        <v xml:space="preserve"> </v>
      </c>
      <c r="AC32" s="74" t="str">
        <f t="shared" si="12"/>
        <v xml:space="preserve"> </v>
      </c>
      <c r="AD32" s="70" t="str">
        <f t="shared" si="13"/>
        <v>n/a</v>
      </c>
      <c r="AE32" s="71" t="b">
        <f t="shared" si="14"/>
        <v>0</v>
      </c>
      <c r="AF32" s="70" t="str">
        <f t="shared" si="15"/>
        <v xml:space="preserve"> </v>
      </c>
      <c r="AG32" s="70" t="str">
        <f t="shared" si="16"/>
        <v xml:space="preserve"> </v>
      </c>
      <c r="AH32" s="71" t="str">
        <f t="shared" si="17"/>
        <v xml:space="preserve"> </v>
      </c>
      <c r="AI32" s="73" t="str">
        <f t="shared" si="18"/>
        <v>n/a</v>
      </c>
      <c r="AJ32" s="74" t="b">
        <f t="shared" si="19"/>
        <v>0</v>
      </c>
      <c r="AK32" s="73" t="str">
        <f t="shared" si="20"/>
        <v xml:space="preserve"> </v>
      </c>
      <c r="AL32" s="73" t="str">
        <f t="shared" si="21"/>
        <v xml:space="preserve"> </v>
      </c>
      <c r="AM32" s="74" t="str">
        <f t="shared" si="22"/>
        <v xml:space="preserve"> </v>
      </c>
    </row>
    <row r="33" spans="1:39" ht="18.75" customHeight="1" thickBot="1" x14ac:dyDescent="0.3">
      <c r="A33" t="str">
        <f t="shared" si="23"/>
        <v>/</v>
      </c>
      <c r="B33" s="134">
        <v>30</v>
      </c>
      <c r="C33" s="188"/>
      <c r="D33" s="188"/>
      <c r="E33" s="106"/>
      <c r="F33" s="5"/>
      <c r="G33" s="103" t="str">
        <f t="shared" si="0"/>
        <v xml:space="preserve"> </v>
      </c>
      <c r="H33" s="160"/>
      <c r="I33" s="153" t="str">
        <f>IF(H33="Y",IFERROR(VLOOKUP(CONCATENATE(C33,"/",D33),'Time Open'!A$4:F$165,5,FALSE),"Can't find in Open"),"")</f>
        <v/>
      </c>
      <c r="J33" s="153" t="str">
        <f>IF(H33="Y",IFERROR(VLOOKUP(CONCATENATE(C33,"/",D33),'Time Open'!A$4:F$165,6,FALSE),"Can't find in Open"),"")</f>
        <v/>
      </c>
      <c r="K33" s="34" t="str">
        <f t="shared" si="1"/>
        <v>n/a</v>
      </c>
      <c r="L33" s="36">
        <f t="shared" si="2"/>
        <v>0</v>
      </c>
      <c r="M33" s="36">
        <f t="shared" si="3"/>
        <v>0</v>
      </c>
      <c r="N33" s="36">
        <f t="shared" si="4"/>
        <v>0</v>
      </c>
      <c r="O33" s="103">
        <f t="shared" si="5"/>
        <v>0</v>
      </c>
      <c r="P33" s="118" t="str">
        <f t="shared" si="24"/>
        <v xml:space="preserve"> </v>
      </c>
      <c r="S33">
        <f t="shared" si="25"/>
        <v>0</v>
      </c>
      <c r="T33" s="70" t="str">
        <f t="shared" si="6"/>
        <v>n/a</v>
      </c>
      <c r="U33" s="71" t="b">
        <f t="shared" si="7"/>
        <v>0</v>
      </c>
      <c r="V33" s="70" t="str">
        <f t="shared" si="26"/>
        <v xml:space="preserve"> </v>
      </c>
      <c r="W33" s="70" t="str">
        <f t="shared" si="27"/>
        <v xml:space="preserve"> </v>
      </c>
      <c r="X33" s="71" t="str">
        <f t="shared" si="28"/>
        <v xml:space="preserve"> </v>
      </c>
      <c r="Y33" s="73" t="str">
        <f t="shared" si="8"/>
        <v>n/a</v>
      </c>
      <c r="Z33" s="74" t="b">
        <f t="shared" si="9"/>
        <v>0</v>
      </c>
      <c r="AA33" s="73" t="str">
        <f t="shared" si="10"/>
        <v xml:space="preserve"> </v>
      </c>
      <c r="AB33" s="73" t="str">
        <f t="shared" si="11"/>
        <v xml:space="preserve"> </v>
      </c>
      <c r="AC33" s="74" t="str">
        <f t="shared" si="12"/>
        <v xml:space="preserve"> </v>
      </c>
      <c r="AD33" s="70" t="str">
        <f t="shared" si="13"/>
        <v>n/a</v>
      </c>
      <c r="AE33" s="71" t="b">
        <f t="shared" si="14"/>
        <v>0</v>
      </c>
      <c r="AF33" s="70" t="str">
        <f t="shared" si="15"/>
        <v xml:space="preserve"> </v>
      </c>
      <c r="AG33" s="70" t="str">
        <f t="shared" si="16"/>
        <v xml:space="preserve"> </v>
      </c>
      <c r="AH33" s="71" t="str">
        <f t="shared" si="17"/>
        <v xml:space="preserve"> </v>
      </c>
      <c r="AI33" s="73" t="str">
        <f t="shared" si="18"/>
        <v>n/a</v>
      </c>
      <c r="AJ33" s="74" t="b">
        <f t="shared" si="19"/>
        <v>0</v>
      </c>
      <c r="AK33" s="73" t="str">
        <f t="shared" si="20"/>
        <v xml:space="preserve"> </v>
      </c>
      <c r="AL33" s="73" t="str">
        <f t="shared" si="21"/>
        <v xml:space="preserve"> </v>
      </c>
      <c r="AM33" s="74" t="str">
        <f t="shared" si="22"/>
        <v xml:space="preserve"> </v>
      </c>
    </row>
    <row r="34" spans="1:39" ht="18.75" customHeight="1" thickBot="1" x14ac:dyDescent="0.3">
      <c r="A34" t="str">
        <f t="shared" si="23"/>
        <v>/</v>
      </c>
      <c r="B34" s="134">
        <v>31</v>
      </c>
      <c r="C34" s="188"/>
      <c r="D34" s="188"/>
      <c r="E34" s="106"/>
      <c r="F34" s="5"/>
      <c r="G34" s="103" t="str">
        <f t="shared" si="0"/>
        <v xml:space="preserve"> </v>
      </c>
      <c r="H34" s="160"/>
      <c r="I34" s="153" t="str">
        <f>IF(H34="Y",IFERROR(VLOOKUP(CONCATENATE(C34,"/",D34),'Time Open'!A$4:F$165,5,FALSE),"Can't find in Open"),"")</f>
        <v/>
      </c>
      <c r="J34" s="153" t="str">
        <f>IF(H34="Y",IFERROR(VLOOKUP(CONCATENATE(C34,"/",D34),'Time Open'!A$4:F$165,6,FALSE),"Can't find in Open"),"")</f>
        <v/>
      </c>
      <c r="K34" s="34" t="str">
        <f t="shared" si="1"/>
        <v>n/a</v>
      </c>
      <c r="L34" s="36">
        <f t="shared" si="2"/>
        <v>0</v>
      </c>
      <c r="M34" s="36">
        <f t="shared" si="3"/>
        <v>0</v>
      </c>
      <c r="N34" s="36">
        <f t="shared" si="4"/>
        <v>0</v>
      </c>
      <c r="O34" s="103">
        <f t="shared" si="5"/>
        <v>0</v>
      </c>
      <c r="P34" s="118" t="str">
        <f t="shared" si="24"/>
        <v xml:space="preserve"> </v>
      </c>
      <c r="S34">
        <f t="shared" si="25"/>
        <v>0</v>
      </c>
      <c r="T34" s="70" t="str">
        <f t="shared" si="6"/>
        <v>n/a</v>
      </c>
      <c r="U34" s="71" t="b">
        <f t="shared" si="7"/>
        <v>0</v>
      </c>
      <c r="V34" s="70" t="str">
        <f t="shared" si="26"/>
        <v xml:space="preserve"> </v>
      </c>
      <c r="W34" s="70" t="str">
        <f t="shared" si="27"/>
        <v xml:space="preserve"> </v>
      </c>
      <c r="X34" s="71" t="str">
        <f t="shared" si="28"/>
        <v xml:space="preserve"> </v>
      </c>
      <c r="Y34" s="73" t="str">
        <f t="shared" si="8"/>
        <v>n/a</v>
      </c>
      <c r="Z34" s="74" t="b">
        <f t="shared" si="9"/>
        <v>0</v>
      </c>
      <c r="AA34" s="73" t="str">
        <f t="shared" si="10"/>
        <v xml:space="preserve"> </v>
      </c>
      <c r="AB34" s="73" t="str">
        <f t="shared" si="11"/>
        <v xml:space="preserve"> </v>
      </c>
      <c r="AC34" s="74" t="str">
        <f t="shared" si="12"/>
        <v xml:space="preserve"> </v>
      </c>
      <c r="AD34" s="70" t="str">
        <f t="shared" si="13"/>
        <v>n/a</v>
      </c>
      <c r="AE34" s="71" t="b">
        <f t="shared" si="14"/>
        <v>0</v>
      </c>
      <c r="AF34" s="70" t="str">
        <f t="shared" si="15"/>
        <v xml:space="preserve"> </v>
      </c>
      <c r="AG34" s="70" t="str">
        <f t="shared" si="16"/>
        <v xml:space="preserve"> </v>
      </c>
      <c r="AH34" s="71" t="str">
        <f t="shared" si="17"/>
        <v xml:space="preserve"> </v>
      </c>
      <c r="AI34" s="73" t="str">
        <f t="shared" si="18"/>
        <v>n/a</v>
      </c>
      <c r="AJ34" s="74" t="b">
        <f t="shared" si="19"/>
        <v>0</v>
      </c>
      <c r="AK34" s="73" t="str">
        <f t="shared" si="20"/>
        <v xml:space="preserve"> </v>
      </c>
      <c r="AL34" s="73" t="str">
        <f t="shared" si="21"/>
        <v xml:space="preserve"> </v>
      </c>
      <c r="AM34" s="74" t="str">
        <f t="shared" si="22"/>
        <v xml:space="preserve"> </v>
      </c>
    </row>
    <row r="35" spans="1:39" ht="18.75" customHeight="1" thickBot="1" x14ac:dyDescent="0.3">
      <c r="A35" t="str">
        <f t="shared" si="23"/>
        <v>/</v>
      </c>
      <c r="B35" s="134">
        <v>32</v>
      </c>
      <c r="C35" s="188"/>
      <c r="D35" s="188"/>
      <c r="E35" s="106"/>
      <c r="F35" s="5"/>
      <c r="G35" s="103" t="str">
        <f t="shared" si="0"/>
        <v xml:space="preserve"> </v>
      </c>
      <c r="H35" s="160"/>
      <c r="I35" s="153" t="str">
        <f>IF(H35="Y",IFERROR(VLOOKUP(CONCATENATE(C35,"/",D35),'Time Open'!A$4:F$165,5,FALSE),"Can't find in Open"),"")</f>
        <v/>
      </c>
      <c r="J35" s="153" t="str">
        <f>IF(H35="Y",IFERROR(VLOOKUP(CONCATENATE(C35,"/",D35),'Time Open'!A$4:F$165,6,FALSE),"Can't find in Open"),"")</f>
        <v/>
      </c>
      <c r="K35" s="34" t="str">
        <f t="shared" si="1"/>
        <v>n/a</v>
      </c>
      <c r="L35" s="36">
        <f t="shared" si="2"/>
        <v>0</v>
      </c>
      <c r="M35" s="36">
        <f t="shared" si="3"/>
        <v>0</v>
      </c>
      <c r="N35" s="36">
        <f t="shared" si="4"/>
        <v>0</v>
      </c>
      <c r="O35" s="103">
        <f t="shared" si="5"/>
        <v>0</v>
      </c>
      <c r="P35" s="118" t="str">
        <f t="shared" si="24"/>
        <v xml:space="preserve"> </v>
      </c>
      <c r="S35">
        <f t="shared" si="25"/>
        <v>0</v>
      </c>
      <c r="T35" s="70" t="str">
        <f t="shared" si="6"/>
        <v>n/a</v>
      </c>
      <c r="U35" s="71" t="b">
        <f t="shared" si="7"/>
        <v>0</v>
      </c>
      <c r="V35" s="70" t="str">
        <f t="shared" si="26"/>
        <v xml:space="preserve"> </v>
      </c>
      <c r="W35" s="70" t="str">
        <f t="shared" si="27"/>
        <v xml:space="preserve"> </v>
      </c>
      <c r="X35" s="71" t="str">
        <f t="shared" si="28"/>
        <v xml:space="preserve"> </v>
      </c>
      <c r="Y35" s="73" t="str">
        <f t="shared" si="8"/>
        <v>n/a</v>
      </c>
      <c r="Z35" s="74" t="b">
        <f t="shared" si="9"/>
        <v>0</v>
      </c>
      <c r="AA35" s="73" t="str">
        <f t="shared" si="10"/>
        <v xml:space="preserve"> </v>
      </c>
      <c r="AB35" s="73" t="str">
        <f t="shared" si="11"/>
        <v xml:space="preserve"> </v>
      </c>
      <c r="AC35" s="74" t="str">
        <f t="shared" si="12"/>
        <v xml:space="preserve"> </v>
      </c>
      <c r="AD35" s="70" t="str">
        <f t="shared" si="13"/>
        <v>n/a</v>
      </c>
      <c r="AE35" s="71" t="b">
        <f t="shared" si="14"/>
        <v>0</v>
      </c>
      <c r="AF35" s="70" t="str">
        <f t="shared" si="15"/>
        <v xml:space="preserve"> </v>
      </c>
      <c r="AG35" s="70" t="str">
        <f t="shared" si="16"/>
        <v xml:space="preserve"> </v>
      </c>
      <c r="AH35" s="71" t="str">
        <f t="shared" si="17"/>
        <v xml:space="preserve"> </v>
      </c>
      <c r="AI35" s="73" t="str">
        <f t="shared" si="18"/>
        <v>n/a</v>
      </c>
      <c r="AJ35" s="74" t="b">
        <f t="shared" si="19"/>
        <v>0</v>
      </c>
      <c r="AK35" s="73" t="str">
        <f t="shared" si="20"/>
        <v xml:space="preserve"> </v>
      </c>
      <c r="AL35" s="73" t="str">
        <f t="shared" si="21"/>
        <v xml:space="preserve"> </v>
      </c>
      <c r="AM35" s="74" t="str">
        <f t="shared" si="22"/>
        <v xml:space="preserve"> </v>
      </c>
    </row>
    <row r="36" spans="1:39" ht="18.75" customHeight="1" thickBot="1" x14ac:dyDescent="0.3">
      <c r="A36" t="str">
        <f t="shared" si="23"/>
        <v>/</v>
      </c>
      <c r="B36" s="134">
        <v>33</v>
      </c>
      <c r="C36" s="188"/>
      <c r="D36" s="188"/>
      <c r="E36" s="106"/>
      <c r="F36" s="5"/>
      <c r="G36" s="103" t="str">
        <f t="shared" si="0"/>
        <v xml:space="preserve"> </v>
      </c>
      <c r="H36" s="160"/>
      <c r="I36" s="153" t="str">
        <f>IF(H36="Y",IFERROR(VLOOKUP(CONCATENATE(C36,"/",D36),'Time Open'!A$4:F$165,5,FALSE),"Can't find in Open"),"")</f>
        <v/>
      </c>
      <c r="J36" s="153" t="str">
        <f>IF(H36="Y",IFERROR(VLOOKUP(CONCATENATE(C36,"/",D36),'Time Open'!A$4:F$165,6,FALSE),"Can't find in Open"),"")</f>
        <v/>
      </c>
      <c r="K36" s="34" t="str">
        <f t="shared" ref="K36:K67" si="29">IF(G36="No Time","5D",IF($G36=" ","n/a",IF($G36&lt;$Q$5,"1D",IF($G36&lt;$Q$6,"2D",IF($G36&lt;$Q$7,"3D",IF($G36&gt;=$Q$7,IF(YouthDivisions="4D","4D","3D")))))))</f>
        <v>n/a</v>
      </c>
      <c r="L36" s="36">
        <f t="shared" si="2"/>
        <v>0</v>
      </c>
      <c r="M36" s="36">
        <f t="shared" si="3"/>
        <v>0</v>
      </c>
      <c r="N36" s="36">
        <f t="shared" si="4"/>
        <v>0</v>
      </c>
      <c r="O36" s="103">
        <f t="shared" si="5"/>
        <v>0</v>
      </c>
      <c r="P36" s="118" t="str">
        <f t="shared" si="24"/>
        <v xml:space="preserve"> </v>
      </c>
      <c r="S36">
        <f t="shared" si="25"/>
        <v>0</v>
      </c>
      <c r="T36" s="70" t="str">
        <f t="shared" si="6"/>
        <v>n/a</v>
      </c>
      <c r="U36" s="71" t="b">
        <f t="shared" si="7"/>
        <v>0</v>
      </c>
      <c r="V36" s="70" t="str">
        <f t="shared" si="26"/>
        <v xml:space="preserve"> </v>
      </c>
      <c r="W36" s="70" t="str">
        <f t="shared" si="27"/>
        <v xml:space="preserve"> </v>
      </c>
      <c r="X36" s="71" t="str">
        <f t="shared" si="28"/>
        <v xml:space="preserve"> </v>
      </c>
      <c r="Y36" s="73" t="str">
        <f t="shared" si="8"/>
        <v>n/a</v>
      </c>
      <c r="Z36" s="74" t="b">
        <f t="shared" si="9"/>
        <v>0</v>
      </c>
      <c r="AA36" s="73" t="str">
        <f t="shared" si="10"/>
        <v xml:space="preserve"> </v>
      </c>
      <c r="AB36" s="73" t="str">
        <f t="shared" si="11"/>
        <v xml:space="preserve"> </v>
      </c>
      <c r="AC36" s="74" t="str">
        <f t="shared" si="12"/>
        <v xml:space="preserve"> </v>
      </c>
      <c r="AD36" s="70" t="str">
        <f t="shared" si="13"/>
        <v>n/a</v>
      </c>
      <c r="AE36" s="71" t="b">
        <f t="shared" si="14"/>
        <v>0</v>
      </c>
      <c r="AF36" s="70" t="str">
        <f t="shared" si="15"/>
        <v xml:space="preserve"> </v>
      </c>
      <c r="AG36" s="70" t="str">
        <f t="shared" si="16"/>
        <v xml:space="preserve"> </v>
      </c>
      <c r="AH36" s="71" t="str">
        <f t="shared" si="17"/>
        <v xml:space="preserve"> </v>
      </c>
      <c r="AI36" s="73" t="str">
        <f t="shared" si="18"/>
        <v>n/a</v>
      </c>
      <c r="AJ36" s="74" t="b">
        <f t="shared" si="19"/>
        <v>0</v>
      </c>
      <c r="AK36" s="73" t="str">
        <f t="shared" si="20"/>
        <v xml:space="preserve"> </v>
      </c>
      <c r="AL36" s="73" t="str">
        <f t="shared" si="21"/>
        <v xml:space="preserve"> </v>
      </c>
      <c r="AM36" s="74" t="str">
        <f t="shared" si="22"/>
        <v xml:space="preserve"> </v>
      </c>
    </row>
    <row r="37" spans="1:39" ht="18.75" customHeight="1" thickBot="1" x14ac:dyDescent="0.3">
      <c r="A37" t="str">
        <f t="shared" si="23"/>
        <v>/</v>
      </c>
      <c r="B37" s="134">
        <v>34</v>
      </c>
      <c r="C37" s="188"/>
      <c r="D37" s="188"/>
      <c r="E37" s="106"/>
      <c r="F37" s="5"/>
      <c r="G37" s="103" t="str">
        <f t="shared" si="0"/>
        <v xml:space="preserve"> </v>
      </c>
      <c r="H37" s="160"/>
      <c r="I37" s="153" t="str">
        <f>IF(H37="Y",IFERROR(VLOOKUP(CONCATENATE(C37,"/",D37),'Time Open'!A$4:F$165,5,FALSE),"Can't find in Open"),"")</f>
        <v/>
      </c>
      <c r="J37" s="153" t="str">
        <f>IF(H37="Y",IFERROR(VLOOKUP(CONCATENATE(C37,"/",D37),'Time Open'!A$4:F$165,6,FALSE),"Can't find in Open"),"")</f>
        <v/>
      </c>
      <c r="K37" s="34" t="str">
        <f t="shared" si="29"/>
        <v>n/a</v>
      </c>
      <c r="L37" s="36">
        <f t="shared" si="2"/>
        <v>0</v>
      </c>
      <c r="M37" s="36">
        <f t="shared" si="3"/>
        <v>0</v>
      </c>
      <c r="N37" s="36">
        <f t="shared" si="4"/>
        <v>0</v>
      </c>
      <c r="O37" s="103">
        <f t="shared" si="5"/>
        <v>0</v>
      </c>
      <c r="P37" s="118" t="str">
        <f t="shared" si="24"/>
        <v xml:space="preserve"> </v>
      </c>
      <c r="S37">
        <f t="shared" si="25"/>
        <v>0</v>
      </c>
      <c r="T37" s="70" t="str">
        <f t="shared" si="6"/>
        <v>n/a</v>
      </c>
      <c r="U37" s="71" t="b">
        <f t="shared" si="7"/>
        <v>0</v>
      </c>
      <c r="V37" s="70" t="str">
        <f t="shared" ref="V37:V68" si="30">IF(T37="n/a"," ",C37)</f>
        <v xml:space="preserve"> </v>
      </c>
      <c r="W37" s="70" t="str">
        <f t="shared" ref="W37:W68" si="31">IF(T37="n/a"," ",D37)</f>
        <v xml:space="preserve"> </v>
      </c>
      <c r="X37" s="71" t="str">
        <f t="shared" si="28"/>
        <v xml:space="preserve"> </v>
      </c>
      <c r="Y37" s="73" t="str">
        <f t="shared" si="8"/>
        <v>n/a</v>
      </c>
      <c r="Z37" s="74" t="b">
        <f t="shared" si="9"/>
        <v>0</v>
      </c>
      <c r="AA37" s="73" t="str">
        <f t="shared" si="10"/>
        <v xml:space="preserve"> </v>
      </c>
      <c r="AB37" s="73" t="str">
        <f t="shared" si="11"/>
        <v xml:space="preserve"> </v>
      </c>
      <c r="AC37" s="74" t="str">
        <f t="shared" si="12"/>
        <v xml:space="preserve"> </v>
      </c>
      <c r="AD37" s="70" t="str">
        <f t="shared" si="13"/>
        <v>n/a</v>
      </c>
      <c r="AE37" s="71" t="b">
        <f t="shared" si="14"/>
        <v>0</v>
      </c>
      <c r="AF37" s="70" t="str">
        <f t="shared" si="15"/>
        <v xml:space="preserve"> </v>
      </c>
      <c r="AG37" s="70" t="str">
        <f t="shared" si="16"/>
        <v xml:space="preserve"> </v>
      </c>
      <c r="AH37" s="71" t="str">
        <f t="shared" si="17"/>
        <v xml:space="preserve"> </v>
      </c>
      <c r="AI37" s="73" t="str">
        <f t="shared" si="18"/>
        <v>n/a</v>
      </c>
      <c r="AJ37" s="74" t="b">
        <f t="shared" si="19"/>
        <v>0</v>
      </c>
      <c r="AK37" s="73" t="str">
        <f t="shared" si="20"/>
        <v xml:space="preserve"> </v>
      </c>
      <c r="AL37" s="73" t="str">
        <f t="shared" si="21"/>
        <v xml:space="preserve"> </v>
      </c>
      <c r="AM37" s="74" t="str">
        <f t="shared" si="22"/>
        <v xml:space="preserve"> </v>
      </c>
    </row>
    <row r="38" spans="1:39" ht="18.75" customHeight="1" thickBot="1" x14ac:dyDescent="0.3">
      <c r="A38" t="str">
        <f t="shared" si="23"/>
        <v>/</v>
      </c>
      <c r="B38" s="134">
        <v>35</v>
      </c>
      <c r="C38" s="188"/>
      <c r="D38" s="188"/>
      <c r="E38" s="106"/>
      <c r="F38" s="5"/>
      <c r="G38" s="103" t="str">
        <f t="shared" si="0"/>
        <v xml:space="preserve"> </v>
      </c>
      <c r="H38" s="160"/>
      <c r="I38" s="153" t="str">
        <f>IF(H38="Y",IFERROR(VLOOKUP(CONCATENATE(C38,"/",D38),'Time Open'!A$4:F$165,5,FALSE),"Can't find in Open"),"")</f>
        <v/>
      </c>
      <c r="J38" s="153" t="str">
        <f>IF(H38="Y",IFERROR(VLOOKUP(CONCATENATE(C38,"/",D38),'Time Open'!A$4:F$165,6,FALSE),"Can't find in Open"),"")</f>
        <v/>
      </c>
      <c r="K38" s="34" t="str">
        <f t="shared" si="29"/>
        <v>n/a</v>
      </c>
      <c r="L38" s="36">
        <f t="shared" si="2"/>
        <v>0</v>
      </c>
      <c r="M38" s="36">
        <f t="shared" si="3"/>
        <v>0</v>
      </c>
      <c r="N38" s="36">
        <f t="shared" si="4"/>
        <v>0</v>
      </c>
      <c r="O38" s="103">
        <f t="shared" si="5"/>
        <v>0</v>
      </c>
      <c r="P38" s="118" t="str">
        <f t="shared" si="24"/>
        <v xml:space="preserve"> </v>
      </c>
      <c r="S38">
        <f t="shared" si="25"/>
        <v>0</v>
      </c>
      <c r="T38" s="70" t="str">
        <f t="shared" si="6"/>
        <v>n/a</v>
      </c>
      <c r="U38" s="71" t="b">
        <f t="shared" si="7"/>
        <v>0</v>
      </c>
      <c r="V38" s="70" t="str">
        <f t="shared" si="30"/>
        <v xml:space="preserve"> </v>
      </c>
      <c r="W38" s="70" t="str">
        <f t="shared" si="31"/>
        <v xml:space="preserve"> </v>
      </c>
      <c r="X38" s="71" t="str">
        <f t="shared" si="28"/>
        <v xml:space="preserve"> </v>
      </c>
      <c r="Y38" s="73" t="str">
        <f t="shared" si="8"/>
        <v>n/a</v>
      </c>
      <c r="Z38" s="74" t="b">
        <f t="shared" si="9"/>
        <v>0</v>
      </c>
      <c r="AA38" s="73" t="str">
        <f t="shared" si="10"/>
        <v xml:space="preserve"> </v>
      </c>
      <c r="AB38" s="73" t="str">
        <f t="shared" si="11"/>
        <v xml:space="preserve"> </v>
      </c>
      <c r="AC38" s="74" t="str">
        <f t="shared" si="12"/>
        <v xml:space="preserve"> </v>
      </c>
      <c r="AD38" s="70" t="str">
        <f t="shared" si="13"/>
        <v>n/a</v>
      </c>
      <c r="AE38" s="71" t="b">
        <f t="shared" si="14"/>
        <v>0</v>
      </c>
      <c r="AF38" s="70" t="str">
        <f t="shared" si="15"/>
        <v xml:space="preserve"> </v>
      </c>
      <c r="AG38" s="70" t="str">
        <f t="shared" si="16"/>
        <v xml:space="preserve"> </v>
      </c>
      <c r="AH38" s="71" t="str">
        <f t="shared" si="17"/>
        <v xml:space="preserve"> </v>
      </c>
      <c r="AI38" s="73" t="str">
        <f t="shared" si="18"/>
        <v>n/a</v>
      </c>
      <c r="AJ38" s="74" t="b">
        <f t="shared" si="19"/>
        <v>0</v>
      </c>
      <c r="AK38" s="73" t="str">
        <f t="shared" si="20"/>
        <v xml:space="preserve"> </v>
      </c>
      <c r="AL38" s="73" t="str">
        <f t="shared" si="21"/>
        <v xml:space="preserve"> </v>
      </c>
      <c r="AM38" s="74" t="str">
        <f t="shared" si="22"/>
        <v xml:space="preserve"> </v>
      </c>
    </row>
    <row r="39" spans="1:39" ht="18.75" customHeight="1" thickBot="1" x14ac:dyDescent="0.3">
      <c r="A39" t="str">
        <f t="shared" si="23"/>
        <v>/</v>
      </c>
      <c r="B39" s="134">
        <v>36</v>
      </c>
      <c r="C39" s="188"/>
      <c r="D39" s="188"/>
      <c r="E39" s="106"/>
      <c r="F39" s="5"/>
      <c r="G39" s="103" t="str">
        <f t="shared" si="0"/>
        <v xml:space="preserve"> </v>
      </c>
      <c r="H39" s="160"/>
      <c r="I39" s="153" t="str">
        <f>IF(H39="Y",IFERROR(VLOOKUP(CONCATENATE(C39,"/",D39),'Time Open'!A$4:F$165,5,FALSE),"Can't find in Open"),"")</f>
        <v/>
      </c>
      <c r="J39" s="153" t="str">
        <f>IF(H39="Y",IFERROR(VLOOKUP(CONCATENATE(C39,"/",D39),'Time Open'!A$4:F$165,6,FALSE),"Can't find in Open"),"")</f>
        <v/>
      </c>
      <c r="K39" s="34" t="str">
        <f t="shared" si="29"/>
        <v>n/a</v>
      </c>
      <c r="L39" s="36">
        <f t="shared" si="2"/>
        <v>0</v>
      </c>
      <c r="M39" s="36">
        <f t="shared" si="3"/>
        <v>0</v>
      </c>
      <c r="N39" s="36">
        <f t="shared" si="4"/>
        <v>0</v>
      </c>
      <c r="O39" s="103">
        <f t="shared" si="5"/>
        <v>0</v>
      </c>
      <c r="P39" s="118" t="str">
        <f t="shared" si="24"/>
        <v xml:space="preserve"> </v>
      </c>
      <c r="S39">
        <f t="shared" si="25"/>
        <v>0</v>
      </c>
      <c r="T39" s="70" t="str">
        <f t="shared" si="6"/>
        <v>n/a</v>
      </c>
      <c r="U39" s="71" t="b">
        <f t="shared" si="7"/>
        <v>0</v>
      </c>
      <c r="V39" s="70" t="str">
        <f t="shared" si="30"/>
        <v xml:space="preserve"> </v>
      </c>
      <c r="W39" s="70" t="str">
        <f t="shared" si="31"/>
        <v xml:space="preserve"> </v>
      </c>
      <c r="X39" s="71" t="str">
        <f t="shared" si="28"/>
        <v xml:space="preserve"> </v>
      </c>
      <c r="Y39" s="73" t="str">
        <f t="shared" si="8"/>
        <v>n/a</v>
      </c>
      <c r="Z39" s="74" t="b">
        <f t="shared" si="9"/>
        <v>0</v>
      </c>
      <c r="AA39" s="73" t="str">
        <f t="shared" si="10"/>
        <v xml:space="preserve"> </v>
      </c>
      <c r="AB39" s="73" t="str">
        <f t="shared" si="11"/>
        <v xml:space="preserve"> </v>
      </c>
      <c r="AC39" s="74" t="str">
        <f t="shared" si="12"/>
        <v xml:space="preserve"> </v>
      </c>
      <c r="AD39" s="70" t="str">
        <f t="shared" si="13"/>
        <v>n/a</v>
      </c>
      <c r="AE39" s="71" t="b">
        <f t="shared" si="14"/>
        <v>0</v>
      </c>
      <c r="AF39" s="70" t="str">
        <f t="shared" si="15"/>
        <v xml:space="preserve"> </v>
      </c>
      <c r="AG39" s="70" t="str">
        <f t="shared" si="16"/>
        <v xml:space="preserve"> </v>
      </c>
      <c r="AH39" s="71" t="str">
        <f t="shared" si="17"/>
        <v xml:space="preserve"> </v>
      </c>
      <c r="AI39" s="73" t="str">
        <f t="shared" si="18"/>
        <v>n/a</v>
      </c>
      <c r="AJ39" s="74" t="b">
        <f t="shared" si="19"/>
        <v>0</v>
      </c>
      <c r="AK39" s="73" t="str">
        <f t="shared" si="20"/>
        <v xml:space="preserve"> </v>
      </c>
      <c r="AL39" s="73" t="str">
        <f t="shared" si="21"/>
        <v xml:space="preserve"> </v>
      </c>
      <c r="AM39" s="74" t="str">
        <f t="shared" si="22"/>
        <v xml:space="preserve"> </v>
      </c>
    </row>
    <row r="40" spans="1:39" ht="18.75" customHeight="1" thickBot="1" x14ac:dyDescent="0.3">
      <c r="A40" t="str">
        <f t="shared" si="23"/>
        <v>/</v>
      </c>
      <c r="B40" s="134">
        <v>37</v>
      </c>
      <c r="C40" s="188"/>
      <c r="D40" s="188"/>
      <c r="E40" s="106"/>
      <c r="F40" s="5"/>
      <c r="G40" s="103" t="str">
        <f t="shared" si="0"/>
        <v xml:space="preserve"> </v>
      </c>
      <c r="H40" s="160"/>
      <c r="I40" s="153" t="str">
        <f>IF(H40="Y",IFERROR(VLOOKUP(CONCATENATE(C40,"/",D40),'Time Open'!A$4:F$165,5,FALSE),"Can't find in Open"),"")</f>
        <v/>
      </c>
      <c r="J40" s="153" t="str">
        <f>IF(H40="Y",IFERROR(VLOOKUP(CONCATENATE(C40,"/",D40),'Time Open'!A$4:F$165,6,FALSE),"Can't find in Open"),"")</f>
        <v/>
      </c>
      <c r="K40" s="34" t="str">
        <f t="shared" si="29"/>
        <v>n/a</v>
      </c>
      <c r="L40" s="36">
        <f t="shared" si="2"/>
        <v>0</v>
      </c>
      <c r="M40" s="36">
        <f t="shared" si="3"/>
        <v>0</v>
      </c>
      <c r="N40" s="36">
        <f t="shared" si="4"/>
        <v>0</v>
      </c>
      <c r="O40" s="103">
        <f t="shared" si="5"/>
        <v>0</v>
      </c>
      <c r="P40" s="118" t="str">
        <f t="shared" si="24"/>
        <v xml:space="preserve"> </v>
      </c>
      <c r="S40">
        <f t="shared" si="25"/>
        <v>0</v>
      </c>
      <c r="T40" s="70" t="str">
        <f t="shared" si="6"/>
        <v>n/a</v>
      </c>
      <c r="U40" s="71" t="b">
        <f t="shared" si="7"/>
        <v>0</v>
      </c>
      <c r="V40" s="70" t="str">
        <f t="shared" si="30"/>
        <v xml:space="preserve"> </v>
      </c>
      <c r="W40" s="70" t="str">
        <f t="shared" si="31"/>
        <v xml:space="preserve"> </v>
      </c>
      <c r="X40" s="71" t="str">
        <f t="shared" si="28"/>
        <v xml:space="preserve"> </v>
      </c>
      <c r="Y40" s="73" t="str">
        <f t="shared" si="8"/>
        <v>n/a</v>
      </c>
      <c r="Z40" s="74" t="b">
        <f t="shared" si="9"/>
        <v>0</v>
      </c>
      <c r="AA40" s="73" t="str">
        <f t="shared" si="10"/>
        <v xml:space="preserve"> </v>
      </c>
      <c r="AB40" s="73" t="str">
        <f t="shared" si="11"/>
        <v xml:space="preserve"> </v>
      </c>
      <c r="AC40" s="74" t="str">
        <f t="shared" si="12"/>
        <v xml:space="preserve"> </v>
      </c>
      <c r="AD40" s="70" t="str">
        <f t="shared" si="13"/>
        <v>n/a</v>
      </c>
      <c r="AE40" s="71" t="b">
        <f t="shared" si="14"/>
        <v>0</v>
      </c>
      <c r="AF40" s="70" t="str">
        <f t="shared" si="15"/>
        <v xml:space="preserve"> </v>
      </c>
      <c r="AG40" s="70" t="str">
        <f t="shared" si="16"/>
        <v xml:space="preserve"> </v>
      </c>
      <c r="AH40" s="71" t="str">
        <f t="shared" si="17"/>
        <v xml:space="preserve"> </v>
      </c>
      <c r="AI40" s="73" t="str">
        <f t="shared" si="18"/>
        <v>n/a</v>
      </c>
      <c r="AJ40" s="74" t="b">
        <f t="shared" si="19"/>
        <v>0</v>
      </c>
      <c r="AK40" s="73" t="str">
        <f t="shared" si="20"/>
        <v xml:space="preserve"> </v>
      </c>
      <c r="AL40" s="73" t="str">
        <f t="shared" si="21"/>
        <v xml:space="preserve"> </v>
      </c>
      <c r="AM40" s="74" t="str">
        <f t="shared" si="22"/>
        <v xml:space="preserve"> </v>
      </c>
    </row>
    <row r="41" spans="1:39" ht="18.75" customHeight="1" thickBot="1" x14ac:dyDescent="0.3">
      <c r="A41" t="str">
        <f t="shared" si="23"/>
        <v>/</v>
      </c>
      <c r="B41" s="134">
        <v>38</v>
      </c>
      <c r="C41" s="188"/>
      <c r="D41" s="188"/>
      <c r="E41" s="106"/>
      <c r="F41" s="5"/>
      <c r="G41" s="103" t="str">
        <f t="shared" si="0"/>
        <v xml:space="preserve"> </v>
      </c>
      <c r="H41" s="160"/>
      <c r="I41" s="153" t="str">
        <f>IF(H41="Y",IFERROR(VLOOKUP(CONCATENATE(C41,"/",D41),'Time Open'!A$4:F$165,5,FALSE),"Can't find in Open"),"")</f>
        <v/>
      </c>
      <c r="J41" s="153" t="str">
        <f>IF(H41="Y",IFERROR(VLOOKUP(CONCATENATE(C41,"/",D41),'Time Open'!A$4:F$165,6,FALSE),"Can't find in Open"),"")</f>
        <v/>
      </c>
      <c r="K41" s="34" t="str">
        <f t="shared" si="29"/>
        <v>n/a</v>
      </c>
      <c r="L41" s="36">
        <f t="shared" si="2"/>
        <v>0</v>
      </c>
      <c r="M41" s="36">
        <f t="shared" si="3"/>
        <v>0</v>
      </c>
      <c r="N41" s="36">
        <f t="shared" si="4"/>
        <v>0</v>
      </c>
      <c r="O41" s="103">
        <f t="shared" si="5"/>
        <v>0</v>
      </c>
      <c r="P41" s="118" t="str">
        <f t="shared" si="24"/>
        <v xml:space="preserve"> </v>
      </c>
      <c r="S41">
        <f t="shared" si="25"/>
        <v>0</v>
      </c>
      <c r="T41" s="70" t="str">
        <f t="shared" si="6"/>
        <v>n/a</v>
      </c>
      <c r="U41" s="71" t="b">
        <f t="shared" si="7"/>
        <v>0</v>
      </c>
      <c r="V41" s="70" t="str">
        <f t="shared" si="30"/>
        <v xml:space="preserve"> </v>
      </c>
      <c r="W41" s="70" t="str">
        <f t="shared" si="31"/>
        <v xml:space="preserve"> </v>
      </c>
      <c r="X41" s="71" t="str">
        <f t="shared" si="28"/>
        <v xml:space="preserve"> </v>
      </c>
      <c r="Y41" s="73" t="str">
        <f t="shared" si="8"/>
        <v>n/a</v>
      </c>
      <c r="Z41" s="74" t="b">
        <f t="shared" si="9"/>
        <v>0</v>
      </c>
      <c r="AA41" s="73" t="str">
        <f t="shared" si="10"/>
        <v xml:space="preserve"> </v>
      </c>
      <c r="AB41" s="73" t="str">
        <f t="shared" si="11"/>
        <v xml:space="preserve"> </v>
      </c>
      <c r="AC41" s="74" t="str">
        <f t="shared" si="12"/>
        <v xml:space="preserve"> </v>
      </c>
      <c r="AD41" s="70" t="str">
        <f t="shared" si="13"/>
        <v>n/a</v>
      </c>
      <c r="AE41" s="71" t="b">
        <f t="shared" si="14"/>
        <v>0</v>
      </c>
      <c r="AF41" s="70" t="str">
        <f t="shared" si="15"/>
        <v xml:space="preserve"> </v>
      </c>
      <c r="AG41" s="70" t="str">
        <f t="shared" si="16"/>
        <v xml:space="preserve"> </v>
      </c>
      <c r="AH41" s="71" t="str">
        <f t="shared" si="17"/>
        <v xml:space="preserve"> </v>
      </c>
      <c r="AI41" s="73" t="str">
        <f t="shared" si="18"/>
        <v>n/a</v>
      </c>
      <c r="AJ41" s="74" t="b">
        <f t="shared" si="19"/>
        <v>0</v>
      </c>
      <c r="AK41" s="73" t="str">
        <f t="shared" si="20"/>
        <v xml:space="preserve"> </v>
      </c>
      <c r="AL41" s="73" t="str">
        <f t="shared" si="21"/>
        <v xml:space="preserve"> </v>
      </c>
      <c r="AM41" s="74" t="str">
        <f t="shared" si="22"/>
        <v xml:space="preserve"> </v>
      </c>
    </row>
    <row r="42" spans="1:39" ht="18.75" customHeight="1" thickBot="1" x14ac:dyDescent="0.3">
      <c r="A42" t="str">
        <f t="shared" si="23"/>
        <v>/</v>
      </c>
      <c r="B42" s="134">
        <v>39</v>
      </c>
      <c r="C42" s="189"/>
      <c r="D42" s="189"/>
      <c r="E42" s="106"/>
      <c r="F42" s="5"/>
      <c r="G42" s="103" t="str">
        <f t="shared" si="0"/>
        <v xml:space="preserve"> </v>
      </c>
      <c r="H42" s="160"/>
      <c r="I42" s="153" t="str">
        <f>IF(H42="Y",IFERROR(VLOOKUP(CONCATENATE(C42,"/",D42),'Time Open'!A$4:F$165,5,FALSE),"Can't find in Open"),"")</f>
        <v/>
      </c>
      <c r="J42" s="153" t="str">
        <f>IF(H42="Y",IFERROR(VLOOKUP(CONCATENATE(C42,"/",D42),'Time Open'!A$4:F$165,6,FALSE),"Can't find in Open"),"")</f>
        <v/>
      </c>
      <c r="K42" s="34" t="str">
        <f t="shared" si="29"/>
        <v>n/a</v>
      </c>
      <c r="L42" s="36">
        <f t="shared" si="2"/>
        <v>0</v>
      </c>
      <c r="M42" s="36">
        <f t="shared" si="3"/>
        <v>0</v>
      </c>
      <c r="N42" s="36">
        <f t="shared" si="4"/>
        <v>0</v>
      </c>
      <c r="O42" s="103">
        <f t="shared" si="5"/>
        <v>0</v>
      </c>
      <c r="P42" s="118" t="str">
        <f t="shared" si="24"/>
        <v xml:space="preserve"> </v>
      </c>
      <c r="S42">
        <f t="shared" si="25"/>
        <v>0</v>
      </c>
      <c r="T42" s="70" t="str">
        <f t="shared" si="6"/>
        <v>n/a</v>
      </c>
      <c r="U42" s="71" t="b">
        <f t="shared" si="7"/>
        <v>0</v>
      </c>
      <c r="V42" s="70" t="str">
        <f t="shared" si="30"/>
        <v xml:space="preserve"> </v>
      </c>
      <c r="W42" s="70" t="str">
        <f t="shared" si="31"/>
        <v xml:space="preserve"> </v>
      </c>
      <c r="X42" s="71" t="str">
        <f t="shared" si="28"/>
        <v xml:space="preserve"> </v>
      </c>
      <c r="Y42" s="73" t="str">
        <f t="shared" si="8"/>
        <v>n/a</v>
      </c>
      <c r="Z42" s="74" t="b">
        <f t="shared" si="9"/>
        <v>0</v>
      </c>
      <c r="AA42" s="73" t="str">
        <f t="shared" si="10"/>
        <v xml:space="preserve"> </v>
      </c>
      <c r="AB42" s="73" t="str">
        <f t="shared" si="11"/>
        <v xml:space="preserve"> </v>
      </c>
      <c r="AC42" s="74" t="str">
        <f t="shared" si="12"/>
        <v xml:space="preserve"> </v>
      </c>
      <c r="AD42" s="70" t="str">
        <f t="shared" si="13"/>
        <v>n/a</v>
      </c>
      <c r="AE42" s="71" t="b">
        <f t="shared" si="14"/>
        <v>0</v>
      </c>
      <c r="AF42" s="70" t="str">
        <f t="shared" si="15"/>
        <v xml:space="preserve"> </v>
      </c>
      <c r="AG42" s="70" t="str">
        <f t="shared" si="16"/>
        <v xml:space="preserve"> </v>
      </c>
      <c r="AH42" s="71" t="str">
        <f t="shared" si="17"/>
        <v xml:space="preserve"> </v>
      </c>
      <c r="AI42" s="73" t="str">
        <f t="shared" si="18"/>
        <v>n/a</v>
      </c>
      <c r="AJ42" s="74" t="b">
        <f t="shared" si="19"/>
        <v>0</v>
      </c>
      <c r="AK42" s="73" t="str">
        <f t="shared" si="20"/>
        <v xml:space="preserve"> </v>
      </c>
      <c r="AL42" s="73" t="str">
        <f t="shared" si="21"/>
        <v xml:space="preserve"> </v>
      </c>
      <c r="AM42" s="74" t="str">
        <f t="shared" si="22"/>
        <v xml:space="preserve"> </v>
      </c>
    </row>
    <row r="43" spans="1:39" ht="18.75" customHeight="1" thickBot="1" x14ac:dyDescent="0.3">
      <c r="A43" t="str">
        <f t="shared" si="23"/>
        <v>/</v>
      </c>
      <c r="B43" s="134">
        <v>40</v>
      </c>
      <c r="C43" s="189"/>
      <c r="D43" s="189"/>
      <c r="E43" s="106"/>
      <c r="F43" s="5"/>
      <c r="G43" s="103" t="str">
        <f t="shared" si="0"/>
        <v xml:space="preserve"> </v>
      </c>
      <c r="H43" s="160"/>
      <c r="I43" s="153" t="str">
        <f>IF(H43="Y",IFERROR(VLOOKUP(CONCATENATE(C43,"/",D43),'Time Open'!A$4:F$165,5,FALSE),"Can't find in Open"),"")</f>
        <v/>
      </c>
      <c r="J43" s="153" t="str">
        <f>IF(H43="Y",IFERROR(VLOOKUP(CONCATENATE(C43,"/",D43),'Time Open'!A$4:F$165,6,FALSE),"Can't find in Open"),"")</f>
        <v/>
      </c>
      <c r="K43" s="34" t="str">
        <f t="shared" si="29"/>
        <v>n/a</v>
      </c>
      <c r="L43" s="36">
        <f t="shared" ref="L43:L53" si="32">IF(K43="1D",G43,0)</f>
        <v>0</v>
      </c>
      <c r="M43" s="36">
        <f t="shared" ref="M43:M53" si="33">IF(K43="2D",G43,0)</f>
        <v>0</v>
      </c>
      <c r="N43" s="36">
        <f t="shared" ref="N43:N53" si="34">IF(K43="3D",G43,0)</f>
        <v>0</v>
      </c>
      <c r="O43" s="103">
        <f t="shared" ref="O43:O53" si="35">IF(K43="4D",G43,0)</f>
        <v>0</v>
      </c>
      <c r="P43" s="118" t="str">
        <f t="shared" ref="P43:P53" si="36">IF(S43=0," ",S43)</f>
        <v xml:space="preserve"> </v>
      </c>
      <c r="S43">
        <f t="shared" ref="S43:S53" si="37">IF(G43=0,0,IF(G43=" ",0,RANK(G43,$G$4:$G$165)))</f>
        <v>0</v>
      </c>
      <c r="T43" s="70" t="str">
        <f t="shared" ref="T43:T53" si="38">IF(L43=0,"n/a",RANK(L43,$L$4:$L$165,40)-$Q$13)</f>
        <v>n/a</v>
      </c>
      <c r="U43" s="71" t="b">
        <f t="shared" ref="U43:U53" si="39">IF(L43&gt;0,(RANK(L43,L43:L204,1)+COUNTIF(L43,L43:L204)))</f>
        <v>0</v>
      </c>
      <c r="V43" s="70" t="str">
        <f t="shared" si="30"/>
        <v xml:space="preserve"> </v>
      </c>
      <c r="W43" s="70" t="str">
        <f t="shared" si="31"/>
        <v xml:space="preserve"> </v>
      </c>
      <c r="X43" s="71" t="str">
        <f t="shared" ref="X43:X53" si="40">IF(T43="n/a"," ",G43)</f>
        <v xml:space="preserve"> </v>
      </c>
      <c r="Y43" s="73" t="str">
        <f t="shared" ref="Y43:Y53" si="41">IF(M43=0,"n/a",RANK(M43,$M$4:$M$165,40)-$Q$22)</f>
        <v>n/a</v>
      </c>
      <c r="Z43" s="74" t="b">
        <f t="shared" ref="Z43:Z53" si="42">IF(M43&gt;0,(RANK(M43,$M$4:$M$165,1)+COUNTIF(M43,$M$4:$M$165)))</f>
        <v>0</v>
      </c>
      <c r="AA43" s="73" t="str">
        <f t="shared" ref="AA43:AA53" si="43">IF(Y43="n/a"," ",$C43)</f>
        <v xml:space="preserve"> </v>
      </c>
      <c r="AB43" s="73" t="str">
        <f t="shared" ref="AB43:AB53" si="44">IF(Y43="n/a"," ",$D43)</f>
        <v xml:space="preserve"> </v>
      </c>
      <c r="AC43" s="74" t="str">
        <f t="shared" ref="AC43:AC53" si="45">IF(Y43="n/a"," ",$G43)</f>
        <v xml:space="preserve"> </v>
      </c>
      <c r="AD43" s="70" t="str">
        <f t="shared" ref="AD43:AD53" si="46">IF(N43=0,"n/a",RANK(N43,$N$4:$N$165,40)-$Q$24)</f>
        <v>n/a</v>
      </c>
      <c r="AE43" s="71" t="b">
        <f t="shared" ref="AE43:AE53" si="47">IF(N43&gt;0,(RANK(N43,$N$4:$N$165,1)+COUNTIF(N43,$N$4:$N$165)))</f>
        <v>0</v>
      </c>
      <c r="AF43" s="70" t="str">
        <f t="shared" ref="AF43:AF53" si="48">IF(AD43="n/a"," ",$C43)</f>
        <v xml:space="preserve"> </v>
      </c>
      <c r="AG43" s="70" t="str">
        <f t="shared" ref="AG43:AG53" si="49">IF(AD43="n/a"," ",$D43)</f>
        <v xml:space="preserve"> </v>
      </c>
      <c r="AH43" s="71" t="str">
        <f t="shared" ref="AH43:AH53" si="50">IF(AD43="n/a"," ",$G43)</f>
        <v xml:space="preserve"> </v>
      </c>
      <c r="AI43" s="73" t="str">
        <f t="shared" ref="AI43:AI53" si="51">IF(O43=0,"n/a",RANK(O43,$O$4:$O$165,40)-$Q$26)</f>
        <v>n/a</v>
      </c>
      <c r="AJ43" s="74" t="b">
        <f t="shared" ref="AJ43:AJ53" si="52">IF(O43&gt;0,(RANK(O43,$O$4:$O$165,1)+COUNTIF(O43,$O$4:$O$165)))</f>
        <v>0</v>
      </c>
      <c r="AK43" s="73" t="str">
        <f t="shared" ref="AK43:AK53" si="53">IF(AI43="n/a"," ",$C43)</f>
        <v xml:space="preserve"> </v>
      </c>
      <c r="AL43" s="73" t="str">
        <f t="shared" ref="AL43:AL53" si="54">IF(AI43="n/a"," ",$D43)</f>
        <v xml:space="preserve"> </v>
      </c>
      <c r="AM43" s="74" t="str">
        <f t="shared" ref="AM43:AM53" si="55">IF(AI43="n/a"," ",$G43)</f>
        <v xml:space="preserve"> </v>
      </c>
    </row>
    <row r="44" spans="1:39" ht="18.75" customHeight="1" thickBot="1" x14ac:dyDescent="0.3">
      <c r="A44" t="str">
        <f t="shared" si="23"/>
        <v>/</v>
      </c>
      <c r="B44" s="134">
        <v>41</v>
      </c>
      <c r="C44" s="189"/>
      <c r="D44" s="189"/>
      <c r="E44" s="106"/>
      <c r="F44" s="5"/>
      <c r="G44" s="103" t="str">
        <f t="shared" si="0"/>
        <v xml:space="preserve"> </v>
      </c>
      <c r="H44" s="160"/>
      <c r="I44" s="153" t="str">
        <f>IF(H44="Y",IFERROR(VLOOKUP(CONCATENATE(C44,"/",D44),'Time Open'!A$4:F$165,5,FALSE),"Can't find in Open"),"")</f>
        <v/>
      </c>
      <c r="J44" s="153" t="str">
        <f>IF(H44="Y",IFERROR(VLOOKUP(CONCATENATE(C44,"/",D44),'Time Open'!A$4:F$165,6,FALSE),"Can't find in Open"),"")</f>
        <v/>
      </c>
      <c r="K44" s="34" t="str">
        <f t="shared" si="29"/>
        <v>n/a</v>
      </c>
      <c r="L44" s="36">
        <f t="shared" si="32"/>
        <v>0</v>
      </c>
      <c r="M44" s="36">
        <f t="shared" si="33"/>
        <v>0</v>
      </c>
      <c r="N44" s="36">
        <f t="shared" si="34"/>
        <v>0</v>
      </c>
      <c r="O44" s="103">
        <f t="shared" si="35"/>
        <v>0</v>
      </c>
      <c r="P44" s="118" t="str">
        <f t="shared" si="36"/>
        <v xml:space="preserve"> </v>
      </c>
      <c r="S44">
        <f t="shared" si="37"/>
        <v>0</v>
      </c>
      <c r="T44" s="70" t="str">
        <f t="shared" si="38"/>
        <v>n/a</v>
      </c>
      <c r="U44" s="71" t="b">
        <f t="shared" si="39"/>
        <v>0</v>
      </c>
      <c r="V44" s="70" t="str">
        <f t="shared" si="30"/>
        <v xml:space="preserve"> </v>
      </c>
      <c r="W44" s="70" t="str">
        <f t="shared" si="31"/>
        <v xml:space="preserve"> </v>
      </c>
      <c r="X44" s="71" t="str">
        <f t="shared" si="40"/>
        <v xml:space="preserve"> </v>
      </c>
      <c r="Y44" s="73" t="str">
        <f t="shared" si="41"/>
        <v>n/a</v>
      </c>
      <c r="Z44" s="74" t="b">
        <f t="shared" si="42"/>
        <v>0</v>
      </c>
      <c r="AA44" s="73" t="str">
        <f t="shared" si="43"/>
        <v xml:space="preserve"> </v>
      </c>
      <c r="AB44" s="73" t="str">
        <f t="shared" si="44"/>
        <v xml:space="preserve"> </v>
      </c>
      <c r="AC44" s="74" t="str">
        <f t="shared" si="45"/>
        <v xml:space="preserve"> </v>
      </c>
      <c r="AD44" s="70" t="str">
        <f t="shared" si="46"/>
        <v>n/a</v>
      </c>
      <c r="AE44" s="71" t="b">
        <f t="shared" si="47"/>
        <v>0</v>
      </c>
      <c r="AF44" s="70" t="str">
        <f t="shared" si="48"/>
        <v xml:space="preserve"> </v>
      </c>
      <c r="AG44" s="70" t="str">
        <f t="shared" si="49"/>
        <v xml:space="preserve"> </v>
      </c>
      <c r="AH44" s="71" t="str">
        <f t="shared" si="50"/>
        <v xml:space="preserve"> </v>
      </c>
      <c r="AI44" s="73" t="str">
        <f t="shared" si="51"/>
        <v>n/a</v>
      </c>
      <c r="AJ44" s="74" t="b">
        <f t="shared" si="52"/>
        <v>0</v>
      </c>
      <c r="AK44" s="73" t="str">
        <f t="shared" si="53"/>
        <v xml:space="preserve"> </v>
      </c>
      <c r="AL44" s="73" t="str">
        <f t="shared" si="54"/>
        <v xml:space="preserve"> </v>
      </c>
      <c r="AM44" s="74" t="str">
        <f t="shared" si="55"/>
        <v xml:space="preserve"> </v>
      </c>
    </row>
    <row r="45" spans="1:39" ht="18.75" customHeight="1" thickBot="1" x14ac:dyDescent="0.3">
      <c r="A45" t="str">
        <f t="shared" si="23"/>
        <v>/</v>
      </c>
      <c r="B45" s="134">
        <v>42</v>
      </c>
      <c r="C45" s="189"/>
      <c r="D45" s="189"/>
      <c r="E45" s="106"/>
      <c r="F45" s="5"/>
      <c r="G45" s="103" t="str">
        <f t="shared" si="0"/>
        <v xml:space="preserve"> </v>
      </c>
      <c r="H45" s="160"/>
      <c r="I45" s="153" t="str">
        <f>IF(H45="Y",IFERROR(VLOOKUP(CONCATENATE(C45,"/",D45),'Time Open'!A$4:F$165,5,FALSE),"Can't find in Open"),"")</f>
        <v/>
      </c>
      <c r="J45" s="153" t="str">
        <f>IF(H45="Y",IFERROR(VLOOKUP(CONCATENATE(C45,"/",D45),'Time Open'!A$4:F$165,6,FALSE),"Can't find in Open"),"")</f>
        <v/>
      </c>
      <c r="K45" s="34" t="str">
        <f t="shared" si="29"/>
        <v>n/a</v>
      </c>
      <c r="L45" s="36">
        <f t="shared" si="32"/>
        <v>0</v>
      </c>
      <c r="M45" s="36">
        <f t="shared" si="33"/>
        <v>0</v>
      </c>
      <c r="N45" s="36">
        <f t="shared" si="34"/>
        <v>0</v>
      </c>
      <c r="O45" s="103">
        <f t="shared" si="35"/>
        <v>0</v>
      </c>
      <c r="P45" s="118" t="str">
        <f t="shared" si="36"/>
        <v xml:space="preserve"> </v>
      </c>
      <c r="S45">
        <f t="shared" si="37"/>
        <v>0</v>
      </c>
      <c r="T45" s="70" t="str">
        <f t="shared" si="38"/>
        <v>n/a</v>
      </c>
      <c r="U45" s="71" t="b">
        <f t="shared" si="39"/>
        <v>0</v>
      </c>
      <c r="V45" s="70" t="str">
        <f t="shared" si="30"/>
        <v xml:space="preserve"> </v>
      </c>
      <c r="W45" s="70" t="str">
        <f t="shared" si="31"/>
        <v xml:space="preserve"> </v>
      </c>
      <c r="X45" s="71" t="str">
        <f t="shared" si="40"/>
        <v xml:space="preserve"> </v>
      </c>
      <c r="Y45" s="73" t="str">
        <f t="shared" si="41"/>
        <v>n/a</v>
      </c>
      <c r="Z45" s="74" t="b">
        <f t="shared" si="42"/>
        <v>0</v>
      </c>
      <c r="AA45" s="73" t="str">
        <f t="shared" si="43"/>
        <v xml:space="preserve"> </v>
      </c>
      <c r="AB45" s="73" t="str">
        <f t="shared" si="44"/>
        <v xml:space="preserve"> </v>
      </c>
      <c r="AC45" s="74" t="str">
        <f t="shared" si="45"/>
        <v xml:space="preserve"> </v>
      </c>
      <c r="AD45" s="70" t="str">
        <f t="shared" si="46"/>
        <v>n/a</v>
      </c>
      <c r="AE45" s="71" t="b">
        <f t="shared" si="47"/>
        <v>0</v>
      </c>
      <c r="AF45" s="70" t="str">
        <f t="shared" si="48"/>
        <v xml:space="preserve"> </v>
      </c>
      <c r="AG45" s="70" t="str">
        <f t="shared" si="49"/>
        <v xml:space="preserve"> </v>
      </c>
      <c r="AH45" s="71" t="str">
        <f t="shared" si="50"/>
        <v xml:space="preserve"> </v>
      </c>
      <c r="AI45" s="73" t="str">
        <f t="shared" si="51"/>
        <v>n/a</v>
      </c>
      <c r="AJ45" s="74" t="b">
        <f t="shared" si="52"/>
        <v>0</v>
      </c>
      <c r="AK45" s="73" t="str">
        <f t="shared" si="53"/>
        <v xml:space="preserve"> </v>
      </c>
      <c r="AL45" s="73" t="str">
        <f t="shared" si="54"/>
        <v xml:space="preserve"> </v>
      </c>
      <c r="AM45" s="74" t="str">
        <f t="shared" si="55"/>
        <v xml:space="preserve"> </v>
      </c>
    </row>
    <row r="46" spans="1:39" ht="18.75" customHeight="1" thickBot="1" x14ac:dyDescent="0.3">
      <c r="A46" t="str">
        <f t="shared" si="23"/>
        <v>/</v>
      </c>
      <c r="B46" s="134">
        <v>43</v>
      </c>
      <c r="C46" s="189"/>
      <c r="D46" s="189"/>
      <c r="E46" s="106"/>
      <c r="F46" s="5"/>
      <c r="G46" s="103" t="str">
        <f t="shared" si="0"/>
        <v xml:space="preserve"> </v>
      </c>
      <c r="H46" s="160"/>
      <c r="I46" s="153" t="str">
        <f>IF(H46="Y",IFERROR(VLOOKUP(CONCATENATE(C46,"/",D46),'Time Open'!A$4:F$165,5,FALSE),"Can't find in Open"),"")</f>
        <v/>
      </c>
      <c r="J46" s="153" t="str">
        <f>IF(H46="Y",IFERROR(VLOOKUP(CONCATENATE(C46,"/",D46),'Time Open'!A$4:F$165,6,FALSE),"Can't find in Open"),"")</f>
        <v/>
      </c>
      <c r="K46" s="34" t="str">
        <f t="shared" si="29"/>
        <v>n/a</v>
      </c>
      <c r="L46" s="36">
        <f t="shared" si="32"/>
        <v>0</v>
      </c>
      <c r="M46" s="36">
        <f t="shared" si="33"/>
        <v>0</v>
      </c>
      <c r="N46" s="36">
        <f t="shared" si="34"/>
        <v>0</v>
      </c>
      <c r="O46" s="103">
        <f t="shared" si="35"/>
        <v>0</v>
      </c>
      <c r="P46" s="118" t="str">
        <f t="shared" si="36"/>
        <v xml:space="preserve"> </v>
      </c>
      <c r="S46">
        <f t="shared" si="37"/>
        <v>0</v>
      </c>
      <c r="T46" s="70" t="str">
        <f t="shared" si="38"/>
        <v>n/a</v>
      </c>
      <c r="U46" s="71" t="b">
        <f t="shared" si="39"/>
        <v>0</v>
      </c>
      <c r="V46" s="70" t="str">
        <f t="shared" si="30"/>
        <v xml:space="preserve"> </v>
      </c>
      <c r="W46" s="70" t="str">
        <f t="shared" si="31"/>
        <v xml:space="preserve"> </v>
      </c>
      <c r="X46" s="71" t="str">
        <f t="shared" si="40"/>
        <v xml:space="preserve"> </v>
      </c>
      <c r="Y46" s="73" t="str">
        <f t="shared" si="41"/>
        <v>n/a</v>
      </c>
      <c r="Z46" s="74" t="b">
        <f t="shared" si="42"/>
        <v>0</v>
      </c>
      <c r="AA46" s="73" t="str">
        <f t="shared" si="43"/>
        <v xml:space="preserve"> </v>
      </c>
      <c r="AB46" s="73" t="str">
        <f t="shared" si="44"/>
        <v xml:space="preserve"> </v>
      </c>
      <c r="AC46" s="74" t="str">
        <f t="shared" si="45"/>
        <v xml:space="preserve"> </v>
      </c>
      <c r="AD46" s="70" t="str">
        <f t="shared" si="46"/>
        <v>n/a</v>
      </c>
      <c r="AE46" s="71" t="b">
        <f t="shared" si="47"/>
        <v>0</v>
      </c>
      <c r="AF46" s="70" t="str">
        <f t="shared" si="48"/>
        <v xml:space="preserve"> </v>
      </c>
      <c r="AG46" s="70" t="str">
        <f t="shared" si="49"/>
        <v xml:space="preserve"> </v>
      </c>
      <c r="AH46" s="71" t="str">
        <f t="shared" si="50"/>
        <v xml:space="preserve"> </v>
      </c>
      <c r="AI46" s="73" t="str">
        <f t="shared" si="51"/>
        <v>n/a</v>
      </c>
      <c r="AJ46" s="74" t="b">
        <f t="shared" si="52"/>
        <v>0</v>
      </c>
      <c r="AK46" s="73" t="str">
        <f t="shared" si="53"/>
        <v xml:space="preserve"> </v>
      </c>
      <c r="AL46" s="73" t="str">
        <f t="shared" si="54"/>
        <v xml:space="preserve"> </v>
      </c>
      <c r="AM46" s="74" t="str">
        <f t="shared" si="55"/>
        <v xml:space="preserve"> </v>
      </c>
    </row>
    <row r="47" spans="1:39" ht="18.75" customHeight="1" thickBot="1" x14ac:dyDescent="0.3">
      <c r="A47" t="str">
        <f t="shared" si="23"/>
        <v>/</v>
      </c>
      <c r="B47" s="134">
        <v>44</v>
      </c>
      <c r="C47" s="189"/>
      <c r="D47" s="189"/>
      <c r="E47" s="106"/>
      <c r="F47" s="5"/>
      <c r="G47" s="103" t="str">
        <f t="shared" si="0"/>
        <v xml:space="preserve"> </v>
      </c>
      <c r="H47" s="160"/>
      <c r="I47" s="153" t="str">
        <f>IF(H47="Y",IFERROR(VLOOKUP(CONCATENATE(C47,"/",D47),'Time Open'!A$4:F$165,5,FALSE),"Can't find in Open"),"")</f>
        <v/>
      </c>
      <c r="J47" s="153" t="str">
        <f>IF(H47="Y",IFERROR(VLOOKUP(CONCATENATE(C47,"/",D47),'Time Open'!A$4:F$165,6,FALSE),"Can't find in Open"),"")</f>
        <v/>
      </c>
      <c r="K47" s="34" t="str">
        <f t="shared" si="29"/>
        <v>n/a</v>
      </c>
      <c r="L47" s="36">
        <f t="shared" si="32"/>
        <v>0</v>
      </c>
      <c r="M47" s="36">
        <f t="shared" si="33"/>
        <v>0</v>
      </c>
      <c r="N47" s="36">
        <f t="shared" si="34"/>
        <v>0</v>
      </c>
      <c r="O47" s="103">
        <f t="shared" si="35"/>
        <v>0</v>
      </c>
      <c r="P47" s="118" t="str">
        <f t="shared" si="36"/>
        <v xml:space="preserve"> </v>
      </c>
      <c r="S47">
        <f t="shared" si="37"/>
        <v>0</v>
      </c>
      <c r="T47" s="70" t="str">
        <f t="shared" si="38"/>
        <v>n/a</v>
      </c>
      <c r="U47" s="71" t="b">
        <f t="shared" si="39"/>
        <v>0</v>
      </c>
      <c r="V47" s="70" t="str">
        <f t="shared" si="30"/>
        <v xml:space="preserve"> </v>
      </c>
      <c r="W47" s="70" t="str">
        <f t="shared" si="31"/>
        <v xml:space="preserve"> </v>
      </c>
      <c r="X47" s="71" t="str">
        <f t="shared" si="40"/>
        <v xml:space="preserve"> </v>
      </c>
      <c r="Y47" s="73" t="str">
        <f t="shared" si="41"/>
        <v>n/a</v>
      </c>
      <c r="Z47" s="74" t="b">
        <f t="shared" si="42"/>
        <v>0</v>
      </c>
      <c r="AA47" s="73" t="str">
        <f t="shared" si="43"/>
        <v xml:space="preserve"> </v>
      </c>
      <c r="AB47" s="73" t="str">
        <f t="shared" si="44"/>
        <v xml:space="preserve"> </v>
      </c>
      <c r="AC47" s="74" t="str">
        <f t="shared" si="45"/>
        <v xml:space="preserve"> </v>
      </c>
      <c r="AD47" s="70" t="str">
        <f t="shared" si="46"/>
        <v>n/a</v>
      </c>
      <c r="AE47" s="71" t="b">
        <f t="shared" si="47"/>
        <v>0</v>
      </c>
      <c r="AF47" s="70" t="str">
        <f t="shared" si="48"/>
        <v xml:space="preserve"> </v>
      </c>
      <c r="AG47" s="70" t="str">
        <f t="shared" si="49"/>
        <v xml:space="preserve"> </v>
      </c>
      <c r="AH47" s="71" t="str">
        <f t="shared" si="50"/>
        <v xml:space="preserve"> </v>
      </c>
      <c r="AI47" s="73" t="str">
        <f t="shared" si="51"/>
        <v>n/a</v>
      </c>
      <c r="AJ47" s="74" t="b">
        <f t="shared" si="52"/>
        <v>0</v>
      </c>
      <c r="AK47" s="73" t="str">
        <f t="shared" si="53"/>
        <v xml:space="preserve"> </v>
      </c>
      <c r="AL47" s="73" t="str">
        <f t="shared" si="54"/>
        <v xml:space="preserve"> </v>
      </c>
      <c r="AM47" s="74" t="str">
        <f t="shared" si="55"/>
        <v xml:space="preserve"> </v>
      </c>
    </row>
    <row r="48" spans="1:39" ht="18.75" customHeight="1" thickBot="1" x14ac:dyDescent="0.3">
      <c r="A48" t="str">
        <f t="shared" si="23"/>
        <v>/</v>
      </c>
      <c r="B48" s="134">
        <v>45</v>
      </c>
      <c r="C48" s="189"/>
      <c r="D48" s="189"/>
      <c r="E48" s="106"/>
      <c r="F48" s="5"/>
      <c r="G48" s="103" t="str">
        <f t="shared" si="0"/>
        <v xml:space="preserve"> </v>
      </c>
      <c r="H48" s="160"/>
      <c r="I48" s="153" t="str">
        <f>IF(H48="Y",IFERROR(VLOOKUP(CONCATENATE(C48,"/",D48),'Time Open'!A$4:F$165,5,FALSE),"Can't find in Open"),"")</f>
        <v/>
      </c>
      <c r="J48" s="153" t="str">
        <f>IF(H48="Y",IFERROR(VLOOKUP(CONCATENATE(C48,"/",D48),'Time Open'!A$4:F$165,6,FALSE),"Can't find in Open"),"")</f>
        <v/>
      </c>
      <c r="K48" s="34" t="str">
        <f t="shared" si="29"/>
        <v>n/a</v>
      </c>
      <c r="L48" s="36">
        <f t="shared" si="32"/>
        <v>0</v>
      </c>
      <c r="M48" s="36">
        <f t="shared" si="33"/>
        <v>0</v>
      </c>
      <c r="N48" s="36">
        <f t="shared" si="34"/>
        <v>0</v>
      </c>
      <c r="O48" s="103">
        <f t="shared" si="35"/>
        <v>0</v>
      </c>
      <c r="P48" s="118" t="str">
        <f t="shared" si="36"/>
        <v xml:space="preserve"> </v>
      </c>
      <c r="S48">
        <f t="shared" si="37"/>
        <v>0</v>
      </c>
      <c r="T48" s="70" t="str">
        <f t="shared" si="38"/>
        <v>n/a</v>
      </c>
      <c r="U48" s="71" t="b">
        <f t="shared" si="39"/>
        <v>0</v>
      </c>
      <c r="V48" s="70" t="str">
        <f t="shared" si="30"/>
        <v xml:space="preserve"> </v>
      </c>
      <c r="W48" s="70" t="str">
        <f t="shared" si="31"/>
        <v xml:space="preserve"> </v>
      </c>
      <c r="X48" s="71" t="str">
        <f t="shared" si="40"/>
        <v xml:space="preserve"> </v>
      </c>
      <c r="Y48" s="73" t="str">
        <f t="shared" si="41"/>
        <v>n/a</v>
      </c>
      <c r="Z48" s="74" t="b">
        <f t="shared" si="42"/>
        <v>0</v>
      </c>
      <c r="AA48" s="73" t="str">
        <f t="shared" si="43"/>
        <v xml:space="preserve"> </v>
      </c>
      <c r="AB48" s="73" t="str">
        <f t="shared" si="44"/>
        <v xml:space="preserve"> </v>
      </c>
      <c r="AC48" s="74" t="str">
        <f t="shared" si="45"/>
        <v xml:space="preserve"> </v>
      </c>
      <c r="AD48" s="70" t="str">
        <f t="shared" si="46"/>
        <v>n/a</v>
      </c>
      <c r="AE48" s="71" t="b">
        <f t="shared" si="47"/>
        <v>0</v>
      </c>
      <c r="AF48" s="70" t="str">
        <f t="shared" si="48"/>
        <v xml:space="preserve"> </v>
      </c>
      <c r="AG48" s="70" t="str">
        <f t="shared" si="49"/>
        <v xml:space="preserve"> </v>
      </c>
      <c r="AH48" s="71" t="str">
        <f t="shared" si="50"/>
        <v xml:space="preserve"> </v>
      </c>
      <c r="AI48" s="73" t="str">
        <f t="shared" si="51"/>
        <v>n/a</v>
      </c>
      <c r="AJ48" s="74" t="b">
        <f t="shared" si="52"/>
        <v>0</v>
      </c>
      <c r="AK48" s="73" t="str">
        <f t="shared" si="53"/>
        <v xml:space="preserve"> </v>
      </c>
      <c r="AL48" s="73" t="str">
        <f t="shared" si="54"/>
        <v xml:space="preserve"> </v>
      </c>
      <c r="AM48" s="74" t="str">
        <f t="shared" si="55"/>
        <v xml:space="preserve"> </v>
      </c>
    </row>
    <row r="49" spans="1:39" ht="18.75" customHeight="1" thickBot="1" x14ac:dyDescent="0.3">
      <c r="A49" t="str">
        <f t="shared" si="23"/>
        <v>/</v>
      </c>
      <c r="B49" s="134">
        <v>46</v>
      </c>
      <c r="C49" s="189"/>
      <c r="D49" s="189"/>
      <c r="E49" s="106"/>
      <c r="F49" s="5"/>
      <c r="G49" s="103" t="str">
        <f t="shared" si="0"/>
        <v xml:space="preserve"> </v>
      </c>
      <c r="H49" s="160"/>
      <c r="I49" s="153" t="str">
        <f>IF(H49="Y",IFERROR(VLOOKUP(CONCATENATE(C49,"/",D49),'Time Open'!A$4:F$165,5,FALSE),"Can't find in Open"),"")</f>
        <v/>
      </c>
      <c r="J49" s="153" t="str">
        <f>IF(H49="Y",IFERROR(VLOOKUP(CONCATENATE(C49,"/",D49),'Time Open'!A$4:F$165,6,FALSE),"Can't find in Open"),"")</f>
        <v/>
      </c>
      <c r="K49" s="34" t="str">
        <f t="shared" si="29"/>
        <v>n/a</v>
      </c>
      <c r="L49" s="36">
        <f t="shared" si="32"/>
        <v>0</v>
      </c>
      <c r="M49" s="36">
        <f t="shared" si="33"/>
        <v>0</v>
      </c>
      <c r="N49" s="36">
        <f t="shared" si="34"/>
        <v>0</v>
      </c>
      <c r="O49" s="103">
        <f t="shared" si="35"/>
        <v>0</v>
      </c>
      <c r="P49" s="118" t="str">
        <f t="shared" si="36"/>
        <v xml:space="preserve"> </v>
      </c>
      <c r="S49">
        <f t="shared" si="37"/>
        <v>0</v>
      </c>
      <c r="T49" s="70" t="str">
        <f t="shared" si="38"/>
        <v>n/a</v>
      </c>
      <c r="U49" s="71" t="b">
        <f t="shared" si="39"/>
        <v>0</v>
      </c>
      <c r="V49" s="70" t="str">
        <f t="shared" si="30"/>
        <v xml:space="preserve"> </v>
      </c>
      <c r="W49" s="70" t="str">
        <f t="shared" si="31"/>
        <v xml:space="preserve"> </v>
      </c>
      <c r="X49" s="71" t="str">
        <f t="shared" si="40"/>
        <v xml:space="preserve"> </v>
      </c>
      <c r="Y49" s="73" t="str">
        <f t="shared" si="41"/>
        <v>n/a</v>
      </c>
      <c r="Z49" s="74" t="b">
        <f t="shared" si="42"/>
        <v>0</v>
      </c>
      <c r="AA49" s="73" t="str">
        <f t="shared" si="43"/>
        <v xml:space="preserve"> </v>
      </c>
      <c r="AB49" s="73" t="str">
        <f t="shared" si="44"/>
        <v xml:space="preserve"> </v>
      </c>
      <c r="AC49" s="74" t="str">
        <f t="shared" si="45"/>
        <v xml:space="preserve"> </v>
      </c>
      <c r="AD49" s="70" t="str">
        <f t="shared" si="46"/>
        <v>n/a</v>
      </c>
      <c r="AE49" s="71" t="b">
        <f t="shared" si="47"/>
        <v>0</v>
      </c>
      <c r="AF49" s="70" t="str">
        <f t="shared" si="48"/>
        <v xml:space="preserve"> </v>
      </c>
      <c r="AG49" s="70" t="str">
        <f t="shared" si="49"/>
        <v xml:space="preserve"> </v>
      </c>
      <c r="AH49" s="71" t="str">
        <f t="shared" si="50"/>
        <v xml:space="preserve"> </v>
      </c>
      <c r="AI49" s="73" t="str">
        <f t="shared" si="51"/>
        <v>n/a</v>
      </c>
      <c r="AJ49" s="74" t="b">
        <f t="shared" si="52"/>
        <v>0</v>
      </c>
      <c r="AK49" s="73" t="str">
        <f t="shared" si="53"/>
        <v xml:space="preserve"> </v>
      </c>
      <c r="AL49" s="73" t="str">
        <f t="shared" si="54"/>
        <v xml:space="preserve"> </v>
      </c>
      <c r="AM49" s="74" t="str">
        <f t="shared" si="55"/>
        <v xml:space="preserve"> </v>
      </c>
    </row>
    <row r="50" spans="1:39" ht="18.75" customHeight="1" thickBot="1" x14ac:dyDescent="0.3">
      <c r="A50" t="str">
        <f t="shared" si="23"/>
        <v>/</v>
      </c>
      <c r="B50" s="134">
        <v>47</v>
      </c>
      <c r="C50" s="189"/>
      <c r="D50" s="189"/>
      <c r="E50" s="106"/>
      <c r="F50" s="5"/>
      <c r="G50" s="103" t="str">
        <f t="shared" si="0"/>
        <v xml:space="preserve"> </v>
      </c>
      <c r="H50" s="160"/>
      <c r="I50" s="153" t="str">
        <f>IF(H50="Y",IFERROR(VLOOKUP(CONCATENATE(C50,"/",D50),'Time Open'!A$4:F$165,5,FALSE),"Can't find in Open"),"")</f>
        <v/>
      </c>
      <c r="J50" s="153" t="str">
        <f>IF(H50="Y",IFERROR(VLOOKUP(CONCATENATE(C50,"/",D50),'Time Open'!A$4:F$165,6,FALSE),"Can't find in Open"),"")</f>
        <v/>
      </c>
      <c r="K50" s="34" t="str">
        <f t="shared" si="29"/>
        <v>n/a</v>
      </c>
      <c r="L50" s="36">
        <f t="shared" si="32"/>
        <v>0</v>
      </c>
      <c r="M50" s="36">
        <f t="shared" si="33"/>
        <v>0</v>
      </c>
      <c r="N50" s="36">
        <f t="shared" si="34"/>
        <v>0</v>
      </c>
      <c r="O50" s="103">
        <f t="shared" si="35"/>
        <v>0</v>
      </c>
      <c r="P50" s="118" t="str">
        <f t="shared" si="36"/>
        <v xml:space="preserve"> </v>
      </c>
      <c r="S50">
        <f t="shared" si="37"/>
        <v>0</v>
      </c>
      <c r="T50" s="70" t="str">
        <f t="shared" si="38"/>
        <v>n/a</v>
      </c>
      <c r="U50" s="71" t="b">
        <f t="shared" si="39"/>
        <v>0</v>
      </c>
      <c r="V50" s="70" t="str">
        <f t="shared" si="30"/>
        <v xml:space="preserve"> </v>
      </c>
      <c r="W50" s="70" t="str">
        <f t="shared" si="31"/>
        <v xml:space="preserve"> </v>
      </c>
      <c r="X50" s="71" t="str">
        <f t="shared" si="40"/>
        <v xml:space="preserve"> </v>
      </c>
      <c r="Y50" s="73" t="str">
        <f t="shared" si="41"/>
        <v>n/a</v>
      </c>
      <c r="Z50" s="74" t="b">
        <f t="shared" si="42"/>
        <v>0</v>
      </c>
      <c r="AA50" s="73" t="str">
        <f t="shared" si="43"/>
        <v xml:space="preserve"> </v>
      </c>
      <c r="AB50" s="73" t="str">
        <f t="shared" si="44"/>
        <v xml:space="preserve"> </v>
      </c>
      <c r="AC50" s="74" t="str">
        <f t="shared" si="45"/>
        <v xml:space="preserve"> </v>
      </c>
      <c r="AD50" s="70" t="str">
        <f t="shared" si="46"/>
        <v>n/a</v>
      </c>
      <c r="AE50" s="71" t="b">
        <f t="shared" si="47"/>
        <v>0</v>
      </c>
      <c r="AF50" s="70" t="str">
        <f t="shared" si="48"/>
        <v xml:space="preserve"> </v>
      </c>
      <c r="AG50" s="70" t="str">
        <f t="shared" si="49"/>
        <v xml:space="preserve"> </v>
      </c>
      <c r="AH50" s="71" t="str">
        <f t="shared" si="50"/>
        <v xml:space="preserve"> </v>
      </c>
      <c r="AI50" s="73" t="str">
        <f t="shared" si="51"/>
        <v>n/a</v>
      </c>
      <c r="AJ50" s="74" t="b">
        <f t="shared" si="52"/>
        <v>0</v>
      </c>
      <c r="AK50" s="73" t="str">
        <f t="shared" si="53"/>
        <v xml:space="preserve"> </v>
      </c>
      <c r="AL50" s="73" t="str">
        <f t="shared" si="54"/>
        <v xml:space="preserve"> </v>
      </c>
      <c r="AM50" s="74" t="str">
        <f t="shared" si="55"/>
        <v xml:space="preserve"> </v>
      </c>
    </row>
    <row r="51" spans="1:39" ht="18.75" customHeight="1" thickBot="1" x14ac:dyDescent="0.3">
      <c r="A51" t="str">
        <f t="shared" si="23"/>
        <v>/</v>
      </c>
      <c r="B51" s="134">
        <v>48</v>
      </c>
      <c r="C51" s="189"/>
      <c r="D51" s="189"/>
      <c r="E51" s="106"/>
      <c r="F51" s="5"/>
      <c r="G51" s="103" t="str">
        <f t="shared" si="0"/>
        <v xml:space="preserve"> </v>
      </c>
      <c r="H51" s="160"/>
      <c r="I51" s="153" t="str">
        <f>IF(H51="Y",IFERROR(VLOOKUP(CONCATENATE(C51,"/",D51),'Time Open'!A$4:F$165,5,FALSE),"Can't find in Open"),"")</f>
        <v/>
      </c>
      <c r="J51" s="153" t="str">
        <f>IF(H51="Y",IFERROR(VLOOKUP(CONCATENATE(C51,"/",D51),'Time Open'!A$4:F$165,6,FALSE),"Can't find in Open"),"")</f>
        <v/>
      </c>
      <c r="K51" s="34" t="str">
        <f t="shared" si="29"/>
        <v>n/a</v>
      </c>
      <c r="L51" s="36">
        <f t="shared" si="32"/>
        <v>0</v>
      </c>
      <c r="M51" s="36">
        <f t="shared" si="33"/>
        <v>0</v>
      </c>
      <c r="N51" s="36">
        <f t="shared" si="34"/>
        <v>0</v>
      </c>
      <c r="O51" s="103">
        <f t="shared" si="35"/>
        <v>0</v>
      </c>
      <c r="P51" s="118" t="str">
        <f t="shared" si="36"/>
        <v xml:space="preserve"> </v>
      </c>
      <c r="S51">
        <f t="shared" si="37"/>
        <v>0</v>
      </c>
      <c r="T51" s="70" t="str">
        <f t="shared" si="38"/>
        <v>n/a</v>
      </c>
      <c r="U51" s="71" t="b">
        <f t="shared" si="39"/>
        <v>0</v>
      </c>
      <c r="V51" s="70" t="str">
        <f t="shared" si="30"/>
        <v xml:space="preserve"> </v>
      </c>
      <c r="W51" s="70" t="str">
        <f t="shared" si="31"/>
        <v xml:space="preserve"> </v>
      </c>
      <c r="X51" s="71" t="str">
        <f t="shared" si="40"/>
        <v xml:space="preserve"> </v>
      </c>
      <c r="Y51" s="73" t="str">
        <f t="shared" si="41"/>
        <v>n/a</v>
      </c>
      <c r="Z51" s="74" t="b">
        <f t="shared" si="42"/>
        <v>0</v>
      </c>
      <c r="AA51" s="73" t="str">
        <f t="shared" si="43"/>
        <v xml:space="preserve"> </v>
      </c>
      <c r="AB51" s="73" t="str">
        <f t="shared" si="44"/>
        <v xml:space="preserve"> </v>
      </c>
      <c r="AC51" s="74" t="str">
        <f t="shared" si="45"/>
        <v xml:space="preserve"> </v>
      </c>
      <c r="AD51" s="70" t="str">
        <f t="shared" si="46"/>
        <v>n/a</v>
      </c>
      <c r="AE51" s="71" t="b">
        <f t="shared" si="47"/>
        <v>0</v>
      </c>
      <c r="AF51" s="70" t="str">
        <f t="shared" si="48"/>
        <v xml:space="preserve"> </v>
      </c>
      <c r="AG51" s="70" t="str">
        <f t="shared" si="49"/>
        <v xml:space="preserve"> </v>
      </c>
      <c r="AH51" s="71" t="str">
        <f t="shared" si="50"/>
        <v xml:space="preserve"> </v>
      </c>
      <c r="AI51" s="73" t="str">
        <f t="shared" si="51"/>
        <v>n/a</v>
      </c>
      <c r="AJ51" s="74" t="b">
        <f t="shared" si="52"/>
        <v>0</v>
      </c>
      <c r="AK51" s="73" t="str">
        <f t="shared" si="53"/>
        <v xml:space="preserve"> </v>
      </c>
      <c r="AL51" s="73" t="str">
        <f t="shared" si="54"/>
        <v xml:space="preserve"> </v>
      </c>
      <c r="AM51" s="74" t="str">
        <f t="shared" si="55"/>
        <v xml:space="preserve"> </v>
      </c>
    </row>
    <row r="52" spans="1:39" ht="18.75" customHeight="1" thickBot="1" x14ac:dyDescent="0.3">
      <c r="A52" t="str">
        <f t="shared" si="23"/>
        <v>/</v>
      </c>
      <c r="B52" s="134">
        <v>49</v>
      </c>
      <c r="C52" s="189"/>
      <c r="D52" s="189"/>
      <c r="E52" s="106"/>
      <c r="F52" s="5"/>
      <c r="G52" s="103" t="str">
        <f t="shared" si="0"/>
        <v xml:space="preserve"> </v>
      </c>
      <c r="H52" s="160"/>
      <c r="I52" s="153" t="str">
        <f>IF(H52="Y",IFERROR(VLOOKUP(CONCATENATE(C52,"/",D52),'Time Open'!A$4:F$165,5,FALSE),"Can't find in Open"),"")</f>
        <v/>
      </c>
      <c r="J52" s="153" t="str">
        <f>IF(H52="Y",IFERROR(VLOOKUP(CONCATENATE(C52,"/",D52),'Time Open'!A$4:F$165,6,FALSE),"Can't find in Open"),"")</f>
        <v/>
      </c>
      <c r="K52" s="34" t="str">
        <f t="shared" si="29"/>
        <v>n/a</v>
      </c>
      <c r="L52" s="36">
        <f t="shared" si="32"/>
        <v>0</v>
      </c>
      <c r="M52" s="36">
        <f t="shared" si="33"/>
        <v>0</v>
      </c>
      <c r="N52" s="36">
        <f t="shared" si="34"/>
        <v>0</v>
      </c>
      <c r="O52" s="103">
        <f t="shared" si="35"/>
        <v>0</v>
      </c>
      <c r="P52" s="118" t="str">
        <f t="shared" si="36"/>
        <v xml:space="preserve"> </v>
      </c>
      <c r="S52">
        <f t="shared" si="37"/>
        <v>0</v>
      </c>
      <c r="T52" s="70" t="str">
        <f t="shared" si="38"/>
        <v>n/a</v>
      </c>
      <c r="U52" s="71" t="b">
        <f t="shared" si="39"/>
        <v>0</v>
      </c>
      <c r="V52" s="70" t="str">
        <f t="shared" si="30"/>
        <v xml:space="preserve"> </v>
      </c>
      <c r="W52" s="70" t="str">
        <f t="shared" si="31"/>
        <v xml:space="preserve"> </v>
      </c>
      <c r="X52" s="71" t="str">
        <f t="shared" si="40"/>
        <v xml:space="preserve"> </v>
      </c>
      <c r="Y52" s="73" t="str">
        <f t="shared" si="41"/>
        <v>n/a</v>
      </c>
      <c r="Z52" s="74" t="b">
        <f t="shared" si="42"/>
        <v>0</v>
      </c>
      <c r="AA52" s="73" t="str">
        <f t="shared" si="43"/>
        <v xml:space="preserve"> </v>
      </c>
      <c r="AB52" s="73" t="str">
        <f t="shared" si="44"/>
        <v xml:space="preserve"> </v>
      </c>
      <c r="AC52" s="74" t="str">
        <f t="shared" si="45"/>
        <v xml:space="preserve"> </v>
      </c>
      <c r="AD52" s="70" t="str">
        <f t="shared" si="46"/>
        <v>n/a</v>
      </c>
      <c r="AE52" s="71" t="b">
        <f t="shared" si="47"/>
        <v>0</v>
      </c>
      <c r="AF52" s="70" t="str">
        <f t="shared" si="48"/>
        <v xml:space="preserve"> </v>
      </c>
      <c r="AG52" s="70" t="str">
        <f t="shared" si="49"/>
        <v xml:space="preserve"> </v>
      </c>
      <c r="AH52" s="71" t="str">
        <f t="shared" si="50"/>
        <v xml:space="preserve"> </v>
      </c>
      <c r="AI52" s="73" t="str">
        <f t="shared" si="51"/>
        <v>n/a</v>
      </c>
      <c r="AJ52" s="74" t="b">
        <f t="shared" si="52"/>
        <v>0</v>
      </c>
      <c r="AK52" s="73" t="str">
        <f t="shared" si="53"/>
        <v xml:space="preserve"> </v>
      </c>
      <c r="AL52" s="73" t="str">
        <f t="shared" si="54"/>
        <v xml:space="preserve"> </v>
      </c>
      <c r="AM52" s="74" t="str">
        <f t="shared" si="55"/>
        <v xml:space="preserve"> </v>
      </c>
    </row>
    <row r="53" spans="1:39" ht="18.75" customHeight="1" thickBot="1" x14ac:dyDescent="0.3">
      <c r="A53" t="str">
        <f t="shared" si="23"/>
        <v>/</v>
      </c>
      <c r="B53" s="134">
        <v>50</v>
      </c>
      <c r="C53" s="189"/>
      <c r="D53" s="189"/>
      <c r="E53" s="106"/>
      <c r="F53" s="5"/>
      <c r="G53" s="103" t="str">
        <f t="shared" si="0"/>
        <v xml:space="preserve"> </v>
      </c>
      <c r="H53" s="160"/>
      <c r="I53" s="153" t="str">
        <f>IF(H53="Y",IFERROR(VLOOKUP(CONCATENATE(C53,"/",D53),'Time Open'!A$4:F$165,5,FALSE),"Can't find in Open"),"")</f>
        <v/>
      </c>
      <c r="J53" s="153" t="str">
        <f>IF(H53="Y",IFERROR(VLOOKUP(CONCATENATE(C53,"/",D53),'Time Open'!A$4:F$165,6,FALSE),"Can't find in Open"),"")</f>
        <v/>
      </c>
      <c r="K53" s="34" t="str">
        <f t="shared" si="29"/>
        <v>n/a</v>
      </c>
      <c r="L53" s="36">
        <f t="shared" si="32"/>
        <v>0</v>
      </c>
      <c r="M53" s="36">
        <f t="shared" si="33"/>
        <v>0</v>
      </c>
      <c r="N53" s="36">
        <f t="shared" si="34"/>
        <v>0</v>
      </c>
      <c r="O53" s="103">
        <f t="shared" si="35"/>
        <v>0</v>
      </c>
      <c r="P53" s="118" t="str">
        <f t="shared" si="36"/>
        <v xml:space="preserve"> </v>
      </c>
      <c r="S53">
        <f t="shared" si="37"/>
        <v>0</v>
      </c>
      <c r="T53" s="70" t="str">
        <f t="shared" si="38"/>
        <v>n/a</v>
      </c>
      <c r="U53" s="71" t="b">
        <f t="shared" si="39"/>
        <v>0</v>
      </c>
      <c r="V53" s="70" t="str">
        <f t="shared" si="30"/>
        <v xml:space="preserve"> </v>
      </c>
      <c r="W53" s="70" t="str">
        <f t="shared" si="31"/>
        <v xml:space="preserve"> </v>
      </c>
      <c r="X53" s="71" t="str">
        <f t="shared" si="40"/>
        <v xml:space="preserve"> </v>
      </c>
      <c r="Y53" s="73" t="str">
        <f t="shared" si="41"/>
        <v>n/a</v>
      </c>
      <c r="Z53" s="74" t="b">
        <f t="shared" si="42"/>
        <v>0</v>
      </c>
      <c r="AA53" s="73" t="str">
        <f t="shared" si="43"/>
        <v xml:space="preserve"> </v>
      </c>
      <c r="AB53" s="73" t="str">
        <f t="shared" si="44"/>
        <v xml:space="preserve"> </v>
      </c>
      <c r="AC53" s="74" t="str">
        <f t="shared" si="45"/>
        <v xml:space="preserve"> </v>
      </c>
      <c r="AD53" s="70" t="str">
        <f t="shared" si="46"/>
        <v>n/a</v>
      </c>
      <c r="AE53" s="71" t="b">
        <f t="shared" si="47"/>
        <v>0</v>
      </c>
      <c r="AF53" s="70" t="str">
        <f t="shared" si="48"/>
        <v xml:space="preserve"> </v>
      </c>
      <c r="AG53" s="70" t="str">
        <f t="shared" si="49"/>
        <v xml:space="preserve"> </v>
      </c>
      <c r="AH53" s="71" t="str">
        <f t="shared" si="50"/>
        <v xml:space="preserve"> </v>
      </c>
      <c r="AI53" s="73" t="str">
        <f t="shared" si="51"/>
        <v>n/a</v>
      </c>
      <c r="AJ53" s="74" t="b">
        <f t="shared" si="52"/>
        <v>0</v>
      </c>
      <c r="AK53" s="73" t="str">
        <f t="shared" si="53"/>
        <v xml:space="preserve"> </v>
      </c>
      <c r="AL53" s="73" t="str">
        <f t="shared" si="54"/>
        <v xml:space="preserve"> </v>
      </c>
      <c r="AM53" s="74" t="str">
        <f t="shared" si="55"/>
        <v xml:space="preserve"> </v>
      </c>
    </row>
    <row r="54" spans="1:39" ht="18.75" customHeight="1" thickBot="1" x14ac:dyDescent="0.3">
      <c r="A54" t="str">
        <f t="shared" si="23"/>
        <v>/</v>
      </c>
      <c r="B54" s="134">
        <v>51</v>
      </c>
      <c r="C54" s="189"/>
      <c r="D54" s="189"/>
      <c r="E54" s="106"/>
      <c r="F54" s="5"/>
      <c r="G54" s="103" t="str">
        <f t="shared" si="0"/>
        <v xml:space="preserve"> </v>
      </c>
      <c r="H54" s="160"/>
      <c r="I54" s="153" t="str">
        <f>IF(H54="Y",IFERROR(VLOOKUP(CONCATENATE(C54,"/",D54),'Time Open'!A$4:F$165,5,FALSE),"Can't find in Open"),"")</f>
        <v/>
      </c>
      <c r="J54" s="153" t="str">
        <f>IF(H54="Y",IFERROR(VLOOKUP(CONCATENATE(C54,"/",D54),'Time Open'!A$4:F$165,6,FALSE),"Can't find in Open"),"")</f>
        <v/>
      </c>
      <c r="K54" s="34" t="str">
        <f t="shared" si="29"/>
        <v>n/a</v>
      </c>
      <c r="L54" s="36">
        <f t="shared" ref="L54:L117" si="56">IF(K54="1D",G54,0)</f>
        <v>0</v>
      </c>
      <c r="M54" s="36">
        <f t="shared" ref="M54:M117" si="57">IF(K54="2D",G54,0)</f>
        <v>0</v>
      </c>
      <c r="N54" s="36">
        <f t="shared" ref="N54:N117" si="58">IF(K54="3D",G54,0)</f>
        <v>0</v>
      </c>
      <c r="O54" s="103">
        <f t="shared" ref="O54:O117" si="59">IF(K54="4D",G54,0)</f>
        <v>0</v>
      </c>
      <c r="P54" s="118" t="str">
        <f t="shared" ref="P54:P117" si="60">IF(S54=0," ",S54)</f>
        <v xml:space="preserve"> </v>
      </c>
      <c r="S54">
        <f t="shared" ref="S54:S117" si="61">IF(G54=0,0,IF(G54=" ",0,RANK(G54,$G$4:$G$165)))</f>
        <v>0</v>
      </c>
      <c r="T54" s="70" t="str">
        <f t="shared" ref="T54:T117" si="62">IF(L54=0,"n/a",RANK(L54,$L$4:$L$165,40)-$Q$13)</f>
        <v>n/a</v>
      </c>
      <c r="U54" s="71" t="b">
        <f t="shared" ref="U54:U117" si="63">IF(L54&gt;0,(RANK(L54,L54:L215,1)+COUNTIF(L54,L54:L215)))</f>
        <v>0</v>
      </c>
      <c r="V54" s="70" t="str">
        <f t="shared" si="30"/>
        <v xml:space="preserve"> </v>
      </c>
      <c r="W54" s="70" t="str">
        <f t="shared" si="31"/>
        <v xml:space="preserve"> </v>
      </c>
      <c r="X54" s="71" t="str">
        <f t="shared" ref="X54:X117" si="64">IF(T54="n/a"," ",G54)</f>
        <v xml:space="preserve"> </v>
      </c>
      <c r="Y54" s="73" t="str">
        <f t="shared" ref="Y54:Y117" si="65">IF(M54=0,"n/a",RANK(M54,$M$4:$M$165,40)-$Q$22)</f>
        <v>n/a</v>
      </c>
      <c r="Z54" s="74" t="b">
        <f t="shared" ref="Z54:Z117" si="66">IF(M54&gt;0,(RANK(M54,$M$4:$M$165,1)+COUNTIF(M54,$M$4:$M$165)))</f>
        <v>0</v>
      </c>
      <c r="AA54" s="73" t="str">
        <f t="shared" ref="AA54:AA117" si="67">IF(Y54="n/a"," ",$C54)</f>
        <v xml:space="preserve"> </v>
      </c>
      <c r="AB54" s="73" t="str">
        <f t="shared" ref="AB54:AB117" si="68">IF(Y54="n/a"," ",$D54)</f>
        <v xml:space="preserve"> </v>
      </c>
      <c r="AC54" s="74" t="str">
        <f t="shared" ref="AC54:AC117" si="69">IF(Y54="n/a"," ",$G54)</f>
        <v xml:space="preserve"> </v>
      </c>
      <c r="AD54" s="70" t="str">
        <f t="shared" ref="AD54:AD117" si="70">IF(N54=0,"n/a",RANK(N54,$N$4:$N$165,40)-$Q$24)</f>
        <v>n/a</v>
      </c>
      <c r="AE54" s="71" t="b">
        <f t="shared" ref="AE54:AE117" si="71">IF(N54&gt;0,(RANK(N54,$N$4:$N$165,1)+COUNTIF(N54,$N$4:$N$165)))</f>
        <v>0</v>
      </c>
      <c r="AF54" s="70" t="str">
        <f t="shared" ref="AF54:AF117" si="72">IF(AD54="n/a"," ",$C54)</f>
        <v xml:space="preserve"> </v>
      </c>
      <c r="AG54" s="70" t="str">
        <f t="shared" ref="AG54:AG117" si="73">IF(AD54="n/a"," ",$D54)</f>
        <v xml:space="preserve"> </v>
      </c>
      <c r="AH54" s="71" t="str">
        <f t="shared" ref="AH54:AH117" si="74">IF(AD54="n/a"," ",$G54)</f>
        <v xml:space="preserve"> </v>
      </c>
      <c r="AI54" s="73" t="str">
        <f t="shared" ref="AI54:AI117" si="75">IF(O54=0,"n/a",RANK(O54,$O$4:$O$165,40)-$Q$26)</f>
        <v>n/a</v>
      </c>
      <c r="AJ54" s="74" t="b">
        <f t="shared" ref="AJ54:AJ117" si="76">IF(O54&gt;0,(RANK(O54,$O$4:$O$165,1)+COUNTIF(O54,$O$4:$O$165)))</f>
        <v>0</v>
      </c>
      <c r="AK54" s="73" t="str">
        <f t="shared" ref="AK54:AK117" si="77">IF(AI54="n/a"," ",$C54)</f>
        <v xml:space="preserve"> </v>
      </c>
      <c r="AL54" s="73" t="str">
        <f t="shared" ref="AL54:AL117" si="78">IF(AI54="n/a"," ",$D54)</f>
        <v xml:space="preserve"> </v>
      </c>
      <c r="AM54" s="74" t="str">
        <f t="shared" ref="AM54:AM117" si="79">IF(AI54="n/a"," ",$G54)</f>
        <v xml:space="preserve"> </v>
      </c>
    </row>
    <row r="55" spans="1:39" ht="18.75" customHeight="1" thickBot="1" x14ac:dyDescent="0.3">
      <c r="A55" t="str">
        <f t="shared" si="23"/>
        <v>/</v>
      </c>
      <c r="B55" s="134">
        <v>52</v>
      </c>
      <c r="C55" s="189"/>
      <c r="D55" s="189"/>
      <c r="E55" s="106"/>
      <c r="F55" s="5"/>
      <c r="G55" s="103" t="str">
        <f t="shared" si="0"/>
        <v xml:space="preserve"> </v>
      </c>
      <c r="H55" s="160"/>
      <c r="I55" s="153" t="str">
        <f>IF(H55="Y",IFERROR(VLOOKUP(CONCATENATE(C55,"/",D55),'Time Open'!A$4:F$165,5,FALSE),"Can't find in Open"),"")</f>
        <v/>
      </c>
      <c r="J55" s="153" t="str">
        <f>IF(H55="Y",IFERROR(VLOOKUP(CONCATENATE(C55,"/",D55),'Time Open'!A$4:F$165,6,FALSE),"Can't find in Open"),"")</f>
        <v/>
      </c>
      <c r="K55" s="34" t="str">
        <f t="shared" si="29"/>
        <v>n/a</v>
      </c>
      <c r="L55" s="36">
        <f t="shared" si="56"/>
        <v>0</v>
      </c>
      <c r="M55" s="36">
        <f t="shared" si="57"/>
        <v>0</v>
      </c>
      <c r="N55" s="36">
        <f t="shared" si="58"/>
        <v>0</v>
      </c>
      <c r="O55" s="103">
        <f t="shared" si="59"/>
        <v>0</v>
      </c>
      <c r="P55" s="118" t="str">
        <f t="shared" si="60"/>
        <v xml:space="preserve"> </v>
      </c>
      <c r="S55">
        <f t="shared" si="61"/>
        <v>0</v>
      </c>
      <c r="T55" s="70" t="str">
        <f t="shared" si="62"/>
        <v>n/a</v>
      </c>
      <c r="U55" s="71" t="b">
        <f t="shared" si="63"/>
        <v>0</v>
      </c>
      <c r="V55" s="70" t="str">
        <f t="shared" si="30"/>
        <v xml:space="preserve"> </v>
      </c>
      <c r="W55" s="70" t="str">
        <f t="shared" si="31"/>
        <v xml:space="preserve"> </v>
      </c>
      <c r="X55" s="71" t="str">
        <f t="shared" si="64"/>
        <v xml:space="preserve"> </v>
      </c>
      <c r="Y55" s="73" t="str">
        <f t="shared" si="65"/>
        <v>n/a</v>
      </c>
      <c r="Z55" s="74" t="b">
        <f t="shared" si="66"/>
        <v>0</v>
      </c>
      <c r="AA55" s="73" t="str">
        <f t="shared" si="67"/>
        <v xml:space="preserve"> </v>
      </c>
      <c r="AB55" s="73" t="str">
        <f t="shared" si="68"/>
        <v xml:space="preserve"> </v>
      </c>
      <c r="AC55" s="74" t="str">
        <f t="shared" si="69"/>
        <v xml:space="preserve"> </v>
      </c>
      <c r="AD55" s="70" t="str">
        <f t="shared" si="70"/>
        <v>n/a</v>
      </c>
      <c r="AE55" s="71" t="b">
        <f t="shared" si="71"/>
        <v>0</v>
      </c>
      <c r="AF55" s="70" t="str">
        <f t="shared" si="72"/>
        <v xml:space="preserve"> </v>
      </c>
      <c r="AG55" s="70" t="str">
        <f t="shared" si="73"/>
        <v xml:space="preserve"> </v>
      </c>
      <c r="AH55" s="71" t="str">
        <f t="shared" si="74"/>
        <v xml:space="preserve"> </v>
      </c>
      <c r="AI55" s="73" t="str">
        <f t="shared" si="75"/>
        <v>n/a</v>
      </c>
      <c r="AJ55" s="74" t="b">
        <f t="shared" si="76"/>
        <v>0</v>
      </c>
      <c r="AK55" s="73" t="str">
        <f t="shared" si="77"/>
        <v xml:space="preserve"> </v>
      </c>
      <c r="AL55" s="73" t="str">
        <f t="shared" si="78"/>
        <v xml:space="preserve"> </v>
      </c>
      <c r="AM55" s="74" t="str">
        <f t="shared" si="79"/>
        <v xml:space="preserve"> </v>
      </c>
    </row>
    <row r="56" spans="1:39" ht="18.75" customHeight="1" thickBot="1" x14ac:dyDescent="0.3">
      <c r="A56" t="str">
        <f t="shared" si="23"/>
        <v>/</v>
      </c>
      <c r="B56" s="134">
        <v>53</v>
      </c>
      <c r="C56" s="189"/>
      <c r="D56" s="189"/>
      <c r="E56" s="106"/>
      <c r="F56" s="5"/>
      <c r="G56" s="103" t="str">
        <f t="shared" si="0"/>
        <v xml:space="preserve"> </v>
      </c>
      <c r="H56" s="160"/>
      <c r="I56" s="153" t="str">
        <f>IF(H56="Y",IFERROR(VLOOKUP(CONCATENATE(C56,"/",D56),'Time Open'!A$4:F$165,5,FALSE),"Can't find in Open"),"")</f>
        <v/>
      </c>
      <c r="J56" s="153" t="str">
        <f>IF(H56="Y",IFERROR(VLOOKUP(CONCATENATE(C56,"/",D56),'Time Open'!A$4:F$165,6,FALSE),"Can't find in Open"),"")</f>
        <v/>
      </c>
      <c r="K56" s="34" t="str">
        <f t="shared" si="29"/>
        <v>n/a</v>
      </c>
      <c r="L56" s="36">
        <f t="shared" si="56"/>
        <v>0</v>
      </c>
      <c r="M56" s="36">
        <f t="shared" si="57"/>
        <v>0</v>
      </c>
      <c r="N56" s="36">
        <f t="shared" si="58"/>
        <v>0</v>
      </c>
      <c r="O56" s="103">
        <f t="shared" si="59"/>
        <v>0</v>
      </c>
      <c r="P56" s="118" t="str">
        <f t="shared" si="60"/>
        <v xml:space="preserve"> </v>
      </c>
      <c r="S56">
        <f t="shared" si="61"/>
        <v>0</v>
      </c>
      <c r="T56" s="70" t="str">
        <f t="shared" si="62"/>
        <v>n/a</v>
      </c>
      <c r="U56" s="71" t="b">
        <f t="shared" si="63"/>
        <v>0</v>
      </c>
      <c r="V56" s="70" t="str">
        <f t="shared" si="30"/>
        <v xml:space="preserve"> </v>
      </c>
      <c r="W56" s="70" t="str">
        <f t="shared" si="31"/>
        <v xml:space="preserve"> </v>
      </c>
      <c r="X56" s="71" t="str">
        <f t="shared" si="64"/>
        <v xml:space="preserve"> </v>
      </c>
      <c r="Y56" s="73" t="str">
        <f t="shared" si="65"/>
        <v>n/a</v>
      </c>
      <c r="Z56" s="74" t="b">
        <f t="shared" si="66"/>
        <v>0</v>
      </c>
      <c r="AA56" s="73" t="str">
        <f t="shared" si="67"/>
        <v xml:space="preserve"> </v>
      </c>
      <c r="AB56" s="73" t="str">
        <f t="shared" si="68"/>
        <v xml:space="preserve"> </v>
      </c>
      <c r="AC56" s="74" t="str">
        <f t="shared" si="69"/>
        <v xml:space="preserve"> </v>
      </c>
      <c r="AD56" s="70" t="str">
        <f t="shared" si="70"/>
        <v>n/a</v>
      </c>
      <c r="AE56" s="71" t="b">
        <f t="shared" si="71"/>
        <v>0</v>
      </c>
      <c r="AF56" s="70" t="str">
        <f t="shared" si="72"/>
        <v xml:space="preserve"> </v>
      </c>
      <c r="AG56" s="70" t="str">
        <f t="shared" si="73"/>
        <v xml:space="preserve"> </v>
      </c>
      <c r="AH56" s="71" t="str">
        <f t="shared" si="74"/>
        <v xml:space="preserve"> </v>
      </c>
      <c r="AI56" s="73" t="str">
        <f t="shared" si="75"/>
        <v>n/a</v>
      </c>
      <c r="AJ56" s="74" t="b">
        <f t="shared" si="76"/>
        <v>0</v>
      </c>
      <c r="AK56" s="73" t="str">
        <f t="shared" si="77"/>
        <v xml:space="preserve"> </v>
      </c>
      <c r="AL56" s="73" t="str">
        <f t="shared" si="78"/>
        <v xml:space="preserve"> </v>
      </c>
      <c r="AM56" s="74" t="str">
        <f t="shared" si="79"/>
        <v xml:space="preserve"> </v>
      </c>
    </row>
    <row r="57" spans="1:39" ht="18.75" customHeight="1" thickBot="1" x14ac:dyDescent="0.3">
      <c r="A57" t="str">
        <f t="shared" si="23"/>
        <v>/</v>
      </c>
      <c r="B57" s="134">
        <v>54</v>
      </c>
      <c r="C57" s="189"/>
      <c r="D57" s="189"/>
      <c r="E57" s="106"/>
      <c r="F57" s="5"/>
      <c r="G57" s="103" t="str">
        <f t="shared" si="0"/>
        <v xml:space="preserve"> </v>
      </c>
      <c r="H57" s="160"/>
      <c r="I57" s="153" t="str">
        <f>IF(H57="Y",IFERROR(VLOOKUP(CONCATENATE(C57,"/",D57),'Time Open'!A$4:F$165,5,FALSE),"Can't find in Open"),"")</f>
        <v/>
      </c>
      <c r="J57" s="153" t="str">
        <f>IF(H57="Y",IFERROR(VLOOKUP(CONCATENATE(C57,"/",D57),'Time Open'!A$4:F$165,6,FALSE),"Can't find in Open"),"")</f>
        <v/>
      </c>
      <c r="K57" s="34" t="str">
        <f t="shared" si="29"/>
        <v>n/a</v>
      </c>
      <c r="L57" s="36">
        <f t="shared" si="56"/>
        <v>0</v>
      </c>
      <c r="M57" s="36">
        <f t="shared" si="57"/>
        <v>0</v>
      </c>
      <c r="N57" s="36">
        <f t="shared" si="58"/>
        <v>0</v>
      </c>
      <c r="O57" s="103">
        <f t="shared" si="59"/>
        <v>0</v>
      </c>
      <c r="P57" s="118" t="str">
        <f t="shared" si="60"/>
        <v xml:space="preserve"> </v>
      </c>
      <c r="S57">
        <f t="shared" si="61"/>
        <v>0</v>
      </c>
      <c r="T57" s="70" t="str">
        <f t="shared" si="62"/>
        <v>n/a</v>
      </c>
      <c r="U57" s="71" t="b">
        <f t="shared" si="63"/>
        <v>0</v>
      </c>
      <c r="V57" s="70" t="str">
        <f t="shared" si="30"/>
        <v xml:space="preserve"> </v>
      </c>
      <c r="W57" s="70" t="str">
        <f t="shared" si="31"/>
        <v xml:space="preserve"> </v>
      </c>
      <c r="X57" s="71" t="str">
        <f t="shared" si="64"/>
        <v xml:space="preserve"> </v>
      </c>
      <c r="Y57" s="73" t="str">
        <f t="shared" si="65"/>
        <v>n/a</v>
      </c>
      <c r="Z57" s="74" t="b">
        <f t="shared" si="66"/>
        <v>0</v>
      </c>
      <c r="AA57" s="73" t="str">
        <f t="shared" si="67"/>
        <v xml:space="preserve"> </v>
      </c>
      <c r="AB57" s="73" t="str">
        <f t="shared" si="68"/>
        <v xml:space="preserve"> </v>
      </c>
      <c r="AC57" s="74" t="str">
        <f t="shared" si="69"/>
        <v xml:space="preserve"> </v>
      </c>
      <c r="AD57" s="70" t="str">
        <f t="shared" si="70"/>
        <v>n/a</v>
      </c>
      <c r="AE57" s="71" t="b">
        <f t="shared" si="71"/>
        <v>0</v>
      </c>
      <c r="AF57" s="70" t="str">
        <f t="shared" si="72"/>
        <v xml:space="preserve"> </v>
      </c>
      <c r="AG57" s="70" t="str">
        <f t="shared" si="73"/>
        <v xml:space="preserve"> </v>
      </c>
      <c r="AH57" s="71" t="str">
        <f t="shared" si="74"/>
        <v xml:space="preserve"> </v>
      </c>
      <c r="AI57" s="73" t="str">
        <f t="shared" si="75"/>
        <v>n/a</v>
      </c>
      <c r="AJ57" s="74" t="b">
        <f t="shared" si="76"/>
        <v>0</v>
      </c>
      <c r="AK57" s="73" t="str">
        <f t="shared" si="77"/>
        <v xml:space="preserve"> </v>
      </c>
      <c r="AL57" s="73" t="str">
        <f t="shared" si="78"/>
        <v xml:space="preserve"> </v>
      </c>
      <c r="AM57" s="74" t="str">
        <f t="shared" si="79"/>
        <v xml:space="preserve"> </v>
      </c>
    </row>
    <row r="58" spans="1:39" ht="18.75" customHeight="1" thickBot="1" x14ac:dyDescent="0.3">
      <c r="A58" t="str">
        <f t="shared" si="23"/>
        <v>/</v>
      </c>
      <c r="B58" s="134">
        <v>55</v>
      </c>
      <c r="C58" s="189"/>
      <c r="D58" s="189"/>
      <c r="E58" s="106"/>
      <c r="F58" s="5"/>
      <c r="G58" s="103" t="str">
        <f t="shared" si="0"/>
        <v xml:space="preserve"> </v>
      </c>
      <c r="H58" s="160"/>
      <c r="I58" s="153" t="str">
        <f>IF(H58="Y",IFERROR(VLOOKUP(CONCATENATE(C58,"/",D58),'Time Open'!A$4:F$165,5,FALSE),"Can't find in Open"),"")</f>
        <v/>
      </c>
      <c r="J58" s="153" t="str">
        <f>IF(H58="Y",IFERROR(VLOOKUP(CONCATENATE(C58,"/",D58),'Time Open'!A$4:F$165,6,FALSE),"Can't find in Open"),"")</f>
        <v/>
      </c>
      <c r="K58" s="34" t="str">
        <f t="shared" si="29"/>
        <v>n/a</v>
      </c>
      <c r="L58" s="36">
        <f t="shared" si="56"/>
        <v>0</v>
      </c>
      <c r="M58" s="36">
        <f t="shared" si="57"/>
        <v>0</v>
      </c>
      <c r="N58" s="36">
        <f t="shared" si="58"/>
        <v>0</v>
      </c>
      <c r="O58" s="103">
        <f t="shared" si="59"/>
        <v>0</v>
      </c>
      <c r="P58" s="118" t="str">
        <f t="shared" si="60"/>
        <v xml:space="preserve"> </v>
      </c>
      <c r="S58">
        <f t="shared" si="61"/>
        <v>0</v>
      </c>
      <c r="T58" s="70" t="str">
        <f t="shared" si="62"/>
        <v>n/a</v>
      </c>
      <c r="U58" s="71" t="b">
        <f t="shared" si="63"/>
        <v>0</v>
      </c>
      <c r="V58" s="70" t="str">
        <f t="shared" si="30"/>
        <v xml:space="preserve"> </v>
      </c>
      <c r="W58" s="70" t="str">
        <f t="shared" si="31"/>
        <v xml:space="preserve"> </v>
      </c>
      <c r="X58" s="71" t="str">
        <f t="shared" si="64"/>
        <v xml:space="preserve"> </v>
      </c>
      <c r="Y58" s="73" t="str">
        <f t="shared" si="65"/>
        <v>n/a</v>
      </c>
      <c r="Z58" s="74" t="b">
        <f t="shared" si="66"/>
        <v>0</v>
      </c>
      <c r="AA58" s="73" t="str">
        <f t="shared" si="67"/>
        <v xml:space="preserve"> </v>
      </c>
      <c r="AB58" s="73" t="str">
        <f t="shared" si="68"/>
        <v xml:space="preserve"> </v>
      </c>
      <c r="AC58" s="74" t="str">
        <f t="shared" si="69"/>
        <v xml:space="preserve"> </v>
      </c>
      <c r="AD58" s="70" t="str">
        <f t="shared" si="70"/>
        <v>n/a</v>
      </c>
      <c r="AE58" s="71" t="b">
        <f t="shared" si="71"/>
        <v>0</v>
      </c>
      <c r="AF58" s="70" t="str">
        <f t="shared" si="72"/>
        <v xml:space="preserve"> </v>
      </c>
      <c r="AG58" s="70" t="str">
        <f t="shared" si="73"/>
        <v xml:space="preserve"> </v>
      </c>
      <c r="AH58" s="71" t="str">
        <f t="shared" si="74"/>
        <v xml:space="preserve"> </v>
      </c>
      <c r="AI58" s="73" t="str">
        <f t="shared" si="75"/>
        <v>n/a</v>
      </c>
      <c r="AJ58" s="74" t="b">
        <f t="shared" si="76"/>
        <v>0</v>
      </c>
      <c r="AK58" s="73" t="str">
        <f t="shared" si="77"/>
        <v xml:space="preserve"> </v>
      </c>
      <c r="AL58" s="73" t="str">
        <f t="shared" si="78"/>
        <v xml:space="preserve"> </v>
      </c>
      <c r="AM58" s="74" t="str">
        <f t="shared" si="79"/>
        <v xml:space="preserve"> </v>
      </c>
    </row>
    <row r="59" spans="1:39" ht="18.75" customHeight="1" thickBot="1" x14ac:dyDescent="0.3">
      <c r="A59" t="str">
        <f t="shared" si="23"/>
        <v>/</v>
      </c>
      <c r="B59" s="134">
        <v>56</v>
      </c>
      <c r="C59" s="189"/>
      <c r="D59" s="189"/>
      <c r="E59" s="106"/>
      <c r="F59" s="5"/>
      <c r="G59" s="103" t="str">
        <f t="shared" si="0"/>
        <v xml:space="preserve"> </v>
      </c>
      <c r="H59" s="160"/>
      <c r="I59" s="153" t="str">
        <f>IF(H59="Y",IFERROR(VLOOKUP(CONCATENATE(C59,"/",D59),'Time Open'!A$4:F$165,5,FALSE),"Can't find in Open"),"")</f>
        <v/>
      </c>
      <c r="J59" s="153" t="str">
        <f>IF(H59="Y",IFERROR(VLOOKUP(CONCATENATE(C59,"/",D59),'Time Open'!A$4:F$165,6,FALSE),"Can't find in Open"),"")</f>
        <v/>
      </c>
      <c r="K59" s="34" t="str">
        <f t="shared" si="29"/>
        <v>n/a</v>
      </c>
      <c r="L59" s="36">
        <f t="shared" si="56"/>
        <v>0</v>
      </c>
      <c r="M59" s="36">
        <f t="shared" si="57"/>
        <v>0</v>
      </c>
      <c r="N59" s="36">
        <f t="shared" si="58"/>
        <v>0</v>
      </c>
      <c r="O59" s="103">
        <f t="shared" si="59"/>
        <v>0</v>
      </c>
      <c r="P59" s="118" t="str">
        <f t="shared" si="60"/>
        <v xml:space="preserve"> </v>
      </c>
      <c r="S59">
        <f t="shared" si="61"/>
        <v>0</v>
      </c>
      <c r="T59" s="70" t="str">
        <f t="shared" si="62"/>
        <v>n/a</v>
      </c>
      <c r="U59" s="71" t="b">
        <f t="shared" si="63"/>
        <v>0</v>
      </c>
      <c r="V59" s="70" t="str">
        <f t="shared" si="30"/>
        <v xml:space="preserve"> </v>
      </c>
      <c r="W59" s="70" t="str">
        <f t="shared" si="31"/>
        <v xml:space="preserve"> </v>
      </c>
      <c r="X59" s="71" t="str">
        <f t="shared" si="64"/>
        <v xml:space="preserve"> </v>
      </c>
      <c r="Y59" s="73" t="str">
        <f t="shared" si="65"/>
        <v>n/a</v>
      </c>
      <c r="Z59" s="74" t="b">
        <f t="shared" si="66"/>
        <v>0</v>
      </c>
      <c r="AA59" s="73" t="str">
        <f t="shared" si="67"/>
        <v xml:space="preserve"> </v>
      </c>
      <c r="AB59" s="73" t="str">
        <f t="shared" si="68"/>
        <v xml:space="preserve"> </v>
      </c>
      <c r="AC59" s="74" t="str">
        <f t="shared" si="69"/>
        <v xml:space="preserve"> </v>
      </c>
      <c r="AD59" s="70" t="str">
        <f t="shared" si="70"/>
        <v>n/a</v>
      </c>
      <c r="AE59" s="71" t="b">
        <f t="shared" si="71"/>
        <v>0</v>
      </c>
      <c r="AF59" s="70" t="str">
        <f t="shared" si="72"/>
        <v xml:space="preserve"> </v>
      </c>
      <c r="AG59" s="70" t="str">
        <f t="shared" si="73"/>
        <v xml:space="preserve"> </v>
      </c>
      <c r="AH59" s="71" t="str">
        <f t="shared" si="74"/>
        <v xml:space="preserve"> </v>
      </c>
      <c r="AI59" s="73" t="str">
        <f t="shared" si="75"/>
        <v>n/a</v>
      </c>
      <c r="AJ59" s="74" t="b">
        <f t="shared" si="76"/>
        <v>0</v>
      </c>
      <c r="AK59" s="73" t="str">
        <f t="shared" si="77"/>
        <v xml:space="preserve"> </v>
      </c>
      <c r="AL59" s="73" t="str">
        <f t="shared" si="78"/>
        <v xml:space="preserve"> </v>
      </c>
      <c r="AM59" s="74" t="str">
        <f t="shared" si="79"/>
        <v xml:space="preserve"> </v>
      </c>
    </row>
    <row r="60" spans="1:39" ht="18.75" customHeight="1" thickBot="1" x14ac:dyDescent="0.3">
      <c r="A60" t="str">
        <f t="shared" si="23"/>
        <v>/</v>
      </c>
      <c r="B60" s="134">
        <v>57</v>
      </c>
      <c r="C60" s="189"/>
      <c r="D60" s="189"/>
      <c r="E60" s="106"/>
      <c r="F60" s="5"/>
      <c r="G60" s="103" t="str">
        <f t="shared" si="0"/>
        <v xml:space="preserve"> </v>
      </c>
      <c r="H60" s="160"/>
      <c r="I60" s="153" t="str">
        <f>IF(H60="Y",IFERROR(VLOOKUP(CONCATENATE(C60,"/",D60),'Time Open'!A$4:F$165,5,FALSE),"Can't find in Open"),"")</f>
        <v/>
      </c>
      <c r="J60" s="153" t="str">
        <f>IF(H60="Y",IFERROR(VLOOKUP(CONCATENATE(C60,"/",D60),'Time Open'!A$4:F$165,6,FALSE),"Can't find in Open"),"")</f>
        <v/>
      </c>
      <c r="K60" s="34" t="str">
        <f t="shared" si="29"/>
        <v>n/a</v>
      </c>
      <c r="L60" s="36">
        <f t="shared" si="56"/>
        <v>0</v>
      </c>
      <c r="M60" s="36">
        <f t="shared" si="57"/>
        <v>0</v>
      </c>
      <c r="N60" s="36">
        <f t="shared" si="58"/>
        <v>0</v>
      </c>
      <c r="O60" s="103">
        <f t="shared" si="59"/>
        <v>0</v>
      </c>
      <c r="P60" s="118" t="str">
        <f t="shared" si="60"/>
        <v xml:space="preserve"> </v>
      </c>
      <c r="S60">
        <f t="shared" si="61"/>
        <v>0</v>
      </c>
      <c r="T60" s="70" t="str">
        <f t="shared" si="62"/>
        <v>n/a</v>
      </c>
      <c r="U60" s="71" t="b">
        <f t="shared" si="63"/>
        <v>0</v>
      </c>
      <c r="V60" s="70" t="str">
        <f t="shared" si="30"/>
        <v xml:space="preserve"> </v>
      </c>
      <c r="W60" s="70" t="str">
        <f t="shared" si="31"/>
        <v xml:space="preserve"> </v>
      </c>
      <c r="X60" s="71" t="str">
        <f t="shared" si="64"/>
        <v xml:space="preserve"> </v>
      </c>
      <c r="Y60" s="73" t="str">
        <f t="shared" si="65"/>
        <v>n/a</v>
      </c>
      <c r="Z60" s="74" t="b">
        <f t="shared" si="66"/>
        <v>0</v>
      </c>
      <c r="AA60" s="73" t="str">
        <f t="shared" si="67"/>
        <v xml:space="preserve"> </v>
      </c>
      <c r="AB60" s="73" t="str">
        <f t="shared" si="68"/>
        <v xml:space="preserve"> </v>
      </c>
      <c r="AC60" s="74" t="str">
        <f t="shared" si="69"/>
        <v xml:space="preserve"> </v>
      </c>
      <c r="AD60" s="70" t="str">
        <f t="shared" si="70"/>
        <v>n/a</v>
      </c>
      <c r="AE60" s="71" t="b">
        <f t="shared" si="71"/>
        <v>0</v>
      </c>
      <c r="AF60" s="70" t="str">
        <f t="shared" si="72"/>
        <v xml:space="preserve"> </v>
      </c>
      <c r="AG60" s="70" t="str">
        <f t="shared" si="73"/>
        <v xml:space="preserve"> </v>
      </c>
      <c r="AH60" s="71" t="str">
        <f t="shared" si="74"/>
        <v xml:space="preserve"> </v>
      </c>
      <c r="AI60" s="73" t="str">
        <f t="shared" si="75"/>
        <v>n/a</v>
      </c>
      <c r="AJ60" s="74" t="b">
        <f t="shared" si="76"/>
        <v>0</v>
      </c>
      <c r="AK60" s="73" t="str">
        <f t="shared" si="77"/>
        <v xml:space="preserve"> </v>
      </c>
      <c r="AL60" s="73" t="str">
        <f t="shared" si="78"/>
        <v xml:space="preserve"> </v>
      </c>
      <c r="AM60" s="74" t="str">
        <f t="shared" si="79"/>
        <v xml:space="preserve"> </v>
      </c>
    </row>
    <row r="61" spans="1:39" ht="18.75" customHeight="1" thickBot="1" x14ac:dyDescent="0.3">
      <c r="A61" t="str">
        <f t="shared" si="23"/>
        <v>/</v>
      </c>
      <c r="B61" s="134">
        <v>58</v>
      </c>
      <c r="C61" s="189"/>
      <c r="D61" s="189"/>
      <c r="E61" s="106"/>
      <c r="F61" s="5"/>
      <c r="G61" s="103" t="str">
        <f t="shared" si="0"/>
        <v xml:space="preserve"> </v>
      </c>
      <c r="H61" s="160"/>
      <c r="I61" s="153" t="str">
        <f>IF(H61="Y",IFERROR(VLOOKUP(CONCATENATE(C61,"/",D61),'Time Open'!A$4:F$165,5,FALSE),"Can't find in Open"),"")</f>
        <v/>
      </c>
      <c r="J61" s="153" t="str">
        <f>IF(H61="Y",IFERROR(VLOOKUP(CONCATENATE(C61,"/",D61),'Time Open'!A$4:F$165,6,FALSE),"Can't find in Open"),"")</f>
        <v/>
      </c>
      <c r="K61" s="34" t="str">
        <f t="shared" si="29"/>
        <v>n/a</v>
      </c>
      <c r="L61" s="36">
        <f t="shared" si="56"/>
        <v>0</v>
      </c>
      <c r="M61" s="36">
        <f t="shared" si="57"/>
        <v>0</v>
      </c>
      <c r="N61" s="36">
        <f t="shared" si="58"/>
        <v>0</v>
      </c>
      <c r="O61" s="103">
        <f t="shared" si="59"/>
        <v>0</v>
      </c>
      <c r="P61" s="118" t="str">
        <f t="shared" si="60"/>
        <v xml:space="preserve"> </v>
      </c>
      <c r="S61">
        <f t="shared" si="61"/>
        <v>0</v>
      </c>
      <c r="T61" s="70" t="str">
        <f t="shared" si="62"/>
        <v>n/a</v>
      </c>
      <c r="U61" s="71" t="b">
        <f t="shared" si="63"/>
        <v>0</v>
      </c>
      <c r="V61" s="70" t="str">
        <f t="shared" si="30"/>
        <v xml:space="preserve"> </v>
      </c>
      <c r="W61" s="70" t="str">
        <f t="shared" si="31"/>
        <v xml:space="preserve"> </v>
      </c>
      <c r="X61" s="71" t="str">
        <f t="shared" si="64"/>
        <v xml:space="preserve"> </v>
      </c>
      <c r="Y61" s="73" t="str">
        <f t="shared" si="65"/>
        <v>n/a</v>
      </c>
      <c r="Z61" s="74" t="b">
        <f t="shared" si="66"/>
        <v>0</v>
      </c>
      <c r="AA61" s="73" t="str">
        <f t="shared" si="67"/>
        <v xml:space="preserve"> </v>
      </c>
      <c r="AB61" s="73" t="str">
        <f t="shared" si="68"/>
        <v xml:space="preserve"> </v>
      </c>
      <c r="AC61" s="74" t="str">
        <f t="shared" si="69"/>
        <v xml:space="preserve"> </v>
      </c>
      <c r="AD61" s="70" t="str">
        <f t="shared" si="70"/>
        <v>n/a</v>
      </c>
      <c r="AE61" s="71" t="b">
        <f t="shared" si="71"/>
        <v>0</v>
      </c>
      <c r="AF61" s="70" t="str">
        <f t="shared" si="72"/>
        <v xml:space="preserve"> </v>
      </c>
      <c r="AG61" s="70" t="str">
        <f t="shared" si="73"/>
        <v xml:space="preserve"> </v>
      </c>
      <c r="AH61" s="71" t="str">
        <f t="shared" si="74"/>
        <v xml:space="preserve"> </v>
      </c>
      <c r="AI61" s="73" t="str">
        <f t="shared" si="75"/>
        <v>n/a</v>
      </c>
      <c r="AJ61" s="74" t="b">
        <f t="shared" si="76"/>
        <v>0</v>
      </c>
      <c r="AK61" s="73" t="str">
        <f t="shared" si="77"/>
        <v xml:space="preserve"> </v>
      </c>
      <c r="AL61" s="73" t="str">
        <f t="shared" si="78"/>
        <v xml:space="preserve"> </v>
      </c>
      <c r="AM61" s="74" t="str">
        <f t="shared" si="79"/>
        <v xml:space="preserve"> </v>
      </c>
    </row>
    <row r="62" spans="1:39" ht="18.75" customHeight="1" thickBot="1" x14ac:dyDescent="0.3">
      <c r="A62" t="str">
        <f t="shared" si="23"/>
        <v>/</v>
      </c>
      <c r="B62" s="134">
        <v>59</v>
      </c>
      <c r="C62" s="189"/>
      <c r="D62" s="189"/>
      <c r="E62" s="106"/>
      <c r="F62" s="5"/>
      <c r="G62" s="103" t="str">
        <f t="shared" si="0"/>
        <v xml:space="preserve"> </v>
      </c>
      <c r="H62" s="160"/>
      <c r="I62" s="153" t="str">
        <f>IF(H62="Y",IFERROR(VLOOKUP(CONCATENATE(C62,"/",D62),'Time Open'!A$4:F$165,5,FALSE),"Can't find in Open"),"")</f>
        <v/>
      </c>
      <c r="J62" s="153" t="str">
        <f>IF(H62="Y",IFERROR(VLOOKUP(CONCATENATE(C62,"/",D62),'Time Open'!A$4:F$165,6,FALSE),"Can't find in Open"),"")</f>
        <v/>
      </c>
      <c r="K62" s="34" t="str">
        <f t="shared" si="29"/>
        <v>n/a</v>
      </c>
      <c r="L62" s="36">
        <f t="shared" si="56"/>
        <v>0</v>
      </c>
      <c r="M62" s="36">
        <f t="shared" si="57"/>
        <v>0</v>
      </c>
      <c r="N62" s="36">
        <f t="shared" si="58"/>
        <v>0</v>
      </c>
      <c r="O62" s="103">
        <f t="shared" si="59"/>
        <v>0</v>
      </c>
      <c r="P62" s="118" t="str">
        <f t="shared" si="60"/>
        <v xml:space="preserve"> </v>
      </c>
      <c r="S62">
        <f t="shared" si="61"/>
        <v>0</v>
      </c>
      <c r="T62" s="70" t="str">
        <f t="shared" si="62"/>
        <v>n/a</v>
      </c>
      <c r="U62" s="71" t="b">
        <f t="shared" si="63"/>
        <v>0</v>
      </c>
      <c r="V62" s="70" t="str">
        <f t="shared" si="30"/>
        <v xml:space="preserve"> </v>
      </c>
      <c r="W62" s="70" t="str">
        <f t="shared" si="31"/>
        <v xml:space="preserve"> </v>
      </c>
      <c r="X62" s="71" t="str">
        <f t="shared" si="64"/>
        <v xml:space="preserve"> </v>
      </c>
      <c r="Y62" s="73" t="str">
        <f t="shared" si="65"/>
        <v>n/a</v>
      </c>
      <c r="Z62" s="74" t="b">
        <f t="shared" si="66"/>
        <v>0</v>
      </c>
      <c r="AA62" s="73" t="str">
        <f t="shared" si="67"/>
        <v xml:space="preserve"> </v>
      </c>
      <c r="AB62" s="73" t="str">
        <f t="shared" si="68"/>
        <v xml:space="preserve"> </v>
      </c>
      <c r="AC62" s="74" t="str">
        <f t="shared" si="69"/>
        <v xml:space="preserve"> </v>
      </c>
      <c r="AD62" s="70" t="str">
        <f t="shared" si="70"/>
        <v>n/a</v>
      </c>
      <c r="AE62" s="71" t="b">
        <f t="shared" si="71"/>
        <v>0</v>
      </c>
      <c r="AF62" s="70" t="str">
        <f t="shared" si="72"/>
        <v xml:space="preserve"> </v>
      </c>
      <c r="AG62" s="70" t="str">
        <f t="shared" si="73"/>
        <v xml:space="preserve"> </v>
      </c>
      <c r="AH62" s="71" t="str">
        <f t="shared" si="74"/>
        <v xml:space="preserve"> </v>
      </c>
      <c r="AI62" s="73" t="str">
        <f t="shared" si="75"/>
        <v>n/a</v>
      </c>
      <c r="AJ62" s="74" t="b">
        <f t="shared" si="76"/>
        <v>0</v>
      </c>
      <c r="AK62" s="73" t="str">
        <f t="shared" si="77"/>
        <v xml:space="preserve"> </v>
      </c>
      <c r="AL62" s="73" t="str">
        <f t="shared" si="78"/>
        <v xml:space="preserve"> </v>
      </c>
      <c r="AM62" s="74" t="str">
        <f t="shared" si="79"/>
        <v xml:space="preserve"> </v>
      </c>
    </row>
    <row r="63" spans="1:39" ht="18.75" customHeight="1" thickBot="1" x14ac:dyDescent="0.3">
      <c r="A63" t="str">
        <f t="shared" si="23"/>
        <v>/</v>
      </c>
      <c r="B63" s="134">
        <v>60</v>
      </c>
      <c r="C63" s="189"/>
      <c r="D63" s="189"/>
      <c r="E63" s="106"/>
      <c r="F63" s="5"/>
      <c r="G63" s="103" t="str">
        <f t="shared" si="0"/>
        <v xml:space="preserve"> </v>
      </c>
      <c r="H63" s="160"/>
      <c r="I63" s="153" t="str">
        <f>IF(H63="Y",IFERROR(VLOOKUP(CONCATENATE(C63,"/",D63),'Time Open'!A$4:F$165,5,FALSE),"Can't find in Open"),"")</f>
        <v/>
      </c>
      <c r="J63" s="153" t="str">
        <f>IF(H63="Y",IFERROR(VLOOKUP(CONCATENATE(C63,"/",D63),'Time Open'!A$4:F$165,6,FALSE),"Can't find in Open"),"")</f>
        <v/>
      </c>
      <c r="K63" s="34" t="str">
        <f t="shared" si="29"/>
        <v>n/a</v>
      </c>
      <c r="L63" s="36">
        <f t="shared" si="56"/>
        <v>0</v>
      </c>
      <c r="M63" s="36">
        <f t="shared" si="57"/>
        <v>0</v>
      </c>
      <c r="N63" s="36">
        <f t="shared" si="58"/>
        <v>0</v>
      </c>
      <c r="O63" s="103">
        <f t="shared" si="59"/>
        <v>0</v>
      </c>
      <c r="P63" s="118" t="str">
        <f t="shared" si="60"/>
        <v xml:space="preserve"> </v>
      </c>
      <c r="S63">
        <f t="shared" si="61"/>
        <v>0</v>
      </c>
      <c r="T63" s="70" t="str">
        <f t="shared" si="62"/>
        <v>n/a</v>
      </c>
      <c r="U63" s="71" t="b">
        <f t="shared" si="63"/>
        <v>0</v>
      </c>
      <c r="V63" s="70" t="str">
        <f t="shared" si="30"/>
        <v xml:space="preserve"> </v>
      </c>
      <c r="W63" s="70" t="str">
        <f t="shared" si="31"/>
        <v xml:space="preserve"> </v>
      </c>
      <c r="X63" s="71" t="str">
        <f t="shared" si="64"/>
        <v xml:space="preserve"> </v>
      </c>
      <c r="Y63" s="73" t="str">
        <f t="shared" si="65"/>
        <v>n/a</v>
      </c>
      <c r="Z63" s="74" t="b">
        <f t="shared" si="66"/>
        <v>0</v>
      </c>
      <c r="AA63" s="73" t="str">
        <f t="shared" si="67"/>
        <v xml:space="preserve"> </v>
      </c>
      <c r="AB63" s="73" t="str">
        <f t="shared" si="68"/>
        <v xml:space="preserve"> </v>
      </c>
      <c r="AC63" s="74" t="str">
        <f t="shared" si="69"/>
        <v xml:space="preserve"> </v>
      </c>
      <c r="AD63" s="70" t="str">
        <f t="shared" si="70"/>
        <v>n/a</v>
      </c>
      <c r="AE63" s="71" t="b">
        <f t="shared" si="71"/>
        <v>0</v>
      </c>
      <c r="AF63" s="70" t="str">
        <f t="shared" si="72"/>
        <v xml:space="preserve"> </v>
      </c>
      <c r="AG63" s="70" t="str">
        <f t="shared" si="73"/>
        <v xml:space="preserve"> </v>
      </c>
      <c r="AH63" s="71" t="str">
        <f t="shared" si="74"/>
        <v xml:space="preserve"> </v>
      </c>
      <c r="AI63" s="73" t="str">
        <f t="shared" si="75"/>
        <v>n/a</v>
      </c>
      <c r="AJ63" s="74" t="b">
        <f t="shared" si="76"/>
        <v>0</v>
      </c>
      <c r="AK63" s="73" t="str">
        <f t="shared" si="77"/>
        <v xml:space="preserve"> </v>
      </c>
      <c r="AL63" s="73" t="str">
        <f t="shared" si="78"/>
        <v xml:space="preserve"> </v>
      </c>
      <c r="AM63" s="74" t="str">
        <f t="shared" si="79"/>
        <v xml:space="preserve"> </v>
      </c>
    </row>
    <row r="64" spans="1:39" ht="18.75" customHeight="1" thickBot="1" x14ac:dyDescent="0.3">
      <c r="A64" t="str">
        <f t="shared" si="23"/>
        <v>/</v>
      </c>
      <c r="B64" s="134">
        <v>61</v>
      </c>
      <c r="C64" s="189"/>
      <c r="D64" s="189"/>
      <c r="E64" s="106"/>
      <c r="F64" s="5"/>
      <c r="G64" s="103" t="str">
        <f t="shared" si="0"/>
        <v xml:space="preserve"> </v>
      </c>
      <c r="H64" s="160"/>
      <c r="I64" s="153" t="str">
        <f>IF(H64="Y",IFERROR(VLOOKUP(CONCATENATE(C64,"/",D64),'Time Open'!A$4:F$165,5,FALSE),"Can't find in Open"),"")</f>
        <v/>
      </c>
      <c r="J64" s="153" t="str">
        <f>IF(H64="Y",IFERROR(VLOOKUP(CONCATENATE(C64,"/",D64),'Time Open'!A$4:F$165,6,FALSE),"Can't find in Open"),"")</f>
        <v/>
      </c>
      <c r="K64" s="34" t="str">
        <f t="shared" si="29"/>
        <v>n/a</v>
      </c>
      <c r="L64" s="36">
        <f t="shared" si="56"/>
        <v>0</v>
      </c>
      <c r="M64" s="36">
        <f t="shared" si="57"/>
        <v>0</v>
      </c>
      <c r="N64" s="36">
        <f t="shared" si="58"/>
        <v>0</v>
      </c>
      <c r="O64" s="103">
        <f t="shared" si="59"/>
        <v>0</v>
      </c>
      <c r="P64" s="118" t="str">
        <f t="shared" si="60"/>
        <v xml:space="preserve"> </v>
      </c>
      <c r="S64">
        <f t="shared" si="61"/>
        <v>0</v>
      </c>
      <c r="T64" s="70" t="str">
        <f t="shared" si="62"/>
        <v>n/a</v>
      </c>
      <c r="U64" s="71" t="b">
        <f t="shared" si="63"/>
        <v>0</v>
      </c>
      <c r="V64" s="70" t="str">
        <f t="shared" si="30"/>
        <v xml:space="preserve"> </v>
      </c>
      <c r="W64" s="70" t="str">
        <f t="shared" si="31"/>
        <v xml:space="preserve"> </v>
      </c>
      <c r="X64" s="71" t="str">
        <f t="shared" si="64"/>
        <v xml:space="preserve"> </v>
      </c>
      <c r="Y64" s="73" t="str">
        <f t="shared" si="65"/>
        <v>n/a</v>
      </c>
      <c r="Z64" s="74" t="b">
        <f t="shared" si="66"/>
        <v>0</v>
      </c>
      <c r="AA64" s="73" t="str">
        <f t="shared" si="67"/>
        <v xml:space="preserve"> </v>
      </c>
      <c r="AB64" s="73" t="str">
        <f t="shared" si="68"/>
        <v xml:space="preserve"> </v>
      </c>
      <c r="AC64" s="74" t="str">
        <f t="shared" si="69"/>
        <v xml:space="preserve"> </v>
      </c>
      <c r="AD64" s="70" t="str">
        <f t="shared" si="70"/>
        <v>n/a</v>
      </c>
      <c r="AE64" s="71" t="b">
        <f t="shared" si="71"/>
        <v>0</v>
      </c>
      <c r="AF64" s="70" t="str">
        <f t="shared" si="72"/>
        <v xml:space="preserve"> </v>
      </c>
      <c r="AG64" s="70" t="str">
        <f t="shared" si="73"/>
        <v xml:space="preserve"> </v>
      </c>
      <c r="AH64" s="71" t="str">
        <f t="shared" si="74"/>
        <v xml:space="preserve"> </v>
      </c>
      <c r="AI64" s="73" t="str">
        <f t="shared" si="75"/>
        <v>n/a</v>
      </c>
      <c r="AJ64" s="74" t="b">
        <f t="shared" si="76"/>
        <v>0</v>
      </c>
      <c r="AK64" s="73" t="str">
        <f t="shared" si="77"/>
        <v xml:space="preserve"> </v>
      </c>
      <c r="AL64" s="73" t="str">
        <f t="shared" si="78"/>
        <v xml:space="preserve"> </v>
      </c>
      <c r="AM64" s="74" t="str">
        <f t="shared" si="79"/>
        <v xml:space="preserve"> </v>
      </c>
    </row>
    <row r="65" spans="1:39" ht="18.75" customHeight="1" thickBot="1" x14ac:dyDescent="0.3">
      <c r="A65" t="str">
        <f t="shared" si="23"/>
        <v>/</v>
      </c>
      <c r="B65" s="134">
        <v>62</v>
      </c>
      <c r="C65" s="189"/>
      <c r="D65" s="189"/>
      <c r="E65" s="106"/>
      <c r="F65" s="5"/>
      <c r="G65" s="103" t="str">
        <f t="shared" si="0"/>
        <v xml:space="preserve"> </v>
      </c>
      <c r="H65" s="160"/>
      <c r="I65" s="153" t="str">
        <f>IF(H65="Y",IFERROR(VLOOKUP(CONCATENATE(C65,"/",D65),'Time Open'!A$4:F$165,5,FALSE),"Can't find in Open"),"")</f>
        <v/>
      </c>
      <c r="J65" s="153" t="str">
        <f>IF(H65="Y",IFERROR(VLOOKUP(CONCATENATE(C65,"/",D65),'Time Open'!A$4:F$165,6,FALSE),"Can't find in Open"),"")</f>
        <v/>
      </c>
      <c r="K65" s="34" t="str">
        <f t="shared" si="29"/>
        <v>n/a</v>
      </c>
      <c r="L65" s="36">
        <f t="shared" si="56"/>
        <v>0</v>
      </c>
      <c r="M65" s="36">
        <f t="shared" si="57"/>
        <v>0</v>
      </c>
      <c r="N65" s="36">
        <f t="shared" si="58"/>
        <v>0</v>
      </c>
      <c r="O65" s="103">
        <f t="shared" si="59"/>
        <v>0</v>
      </c>
      <c r="P65" s="118" t="str">
        <f t="shared" si="60"/>
        <v xml:space="preserve"> </v>
      </c>
      <c r="S65">
        <f t="shared" si="61"/>
        <v>0</v>
      </c>
      <c r="T65" s="70" t="str">
        <f t="shared" si="62"/>
        <v>n/a</v>
      </c>
      <c r="U65" s="71" t="b">
        <f t="shared" si="63"/>
        <v>0</v>
      </c>
      <c r="V65" s="70" t="str">
        <f t="shared" si="30"/>
        <v xml:space="preserve"> </v>
      </c>
      <c r="W65" s="70" t="str">
        <f t="shared" si="31"/>
        <v xml:space="preserve"> </v>
      </c>
      <c r="X65" s="71" t="str">
        <f t="shared" si="64"/>
        <v xml:space="preserve"> </v>
      </c>
      <c r="Y65" s="73" t="str">
        <f t="shared" si="65"/>
        <v>n/a</v>
      </c>
      <c r="Z65" s="74" t="b">
        <f t="shared" si="66"/>
        <v>0</v>
      </c>
      <c r="AA65" s="73" t="str">
        <f t="shared" si="67"/>
        <v xml:space="preserve"> </v>
      </c>
      <c r="AB65" s="73" t="str">
        <f t="shared" si="68"/>
        <v xml:space="preserve"> </v>
      </c>
      <c r="AC65" s="74" t="str">
        <f t="shared" si="69"/>
        <v xml:space="preserve"> </v>
      </c>
      <c r="AD65" s="70" t="str">
        <f t="shared" si="70"/>
        <v>n/a</v>
      </c>
      <c r="AE65" s="71" t="b">
        <f t="shared" si="71"/>
        <v>0</v>
      </c>
      <c r="AF65" s="70" t="str">
        <f t="shared" si="72"/>
        <v xml:space="preserve"> </v>
      </c>
      <c r="AG65" s="70" t="str">
        <f t="shared" si="73"/>
        <v xml:space="preserve"> </v>
      </c>
      <c r="AH65" s="71" t="str">
        <f t="shared" si="74"/>
        <v xml:space="preserve"> </v>
      </c>
      <c r="AI65" s="73" t="str">
        <f t="shared" si="75"/>
        <v>n/a</v>
      </c>
      <c r="AJ65" s="74" t="b">
        <f t="shared" si="76"/>
        <v>0</v>
      </c>
      <c r="AK65" s="73" t="str">
        <f t="shared" si="77"/>
        <v xml:space="preserve"> </v>
      </c>
      <c r="AL65" s="73" t="str">
        <f t="shared" si="78"/>
        <v xml:space="preserve"> </v>
      </c>
      <c r="AM65" s="74" t="str">
        <f t="shared" si="79"/>
        <v xml:space="preserve"> </v>
      </c>
    </row>
    <row r="66" spans="1:39" ht="18.75" customHeight="1" thickBot="1" x14ac:dyDescent="0.3">
      <c r="A66" t="str">
        <f t="shared" si="23"/>
        <v>/</v>
      </c>
      <c r="B66" s="134">
        <v>63</v>
      </c>
      <c r="C66" s="189"/>
      <c r="D66" s="189"/>
      <c r="E66" s="106"/>
      <c r="F66" s="5"/>
      <c r="G66" s="103" t="str">
        <f t="shared" si="0"/>
        <v xml:space="preserve"> </v>
      </c>
      <c r="H66" s="160"/>
      <c r="I66" s="153" t="str">
        <f>IF(H66="Y",IFERROR(VLOOKUP(CONCATENATE(C66,"/",D66),'Time Open'!A$4:F$165,5,FALSE),"Can't find in Open"),"")</f>
        <v/>
      </c>
      <c r="J66" s="153" t="str">
        <f>IF(H66="Y",IFERROR(VLOOKUP(CONCATENATE(C66,"/",D66),'Time Open'!A$4:F$165,6,FALSE),"Can't find in Open"),"")</f>
        <v/>
      </c>
      <c r="K66" s="34" t="str">
        <f t="shared" si="29"/>
        <v>n/a</v>
      </c>
      <c r="L66" s="36">
        <f t="shared" si="56"/>
        <v>0</v>
      </c>
      <c r="M66" s="36">
        <f t="shared" si="57"/>
        <v>0</v>
      </c>
      <c r="N66" s="36">
        <f t="shared" si="58"/>
        <v>0</v>
      </c>
      <c r="O66" s="103">
        <f t="shared" si="59"/>
        <v>0</v>
      </c>
      <c r="P66" s="118" t="str">
        <f t="shared" si="60"/>
        <v xml:space="preserve"> </v>
      </c>
      <c r="S66">
        <f t="shared" si="61"/>
        <v>0</v>
      </c>
      <c r="T66" s="70" t="str">
        <f t="shared" si="62"/>
        <v>n/a</v>
      </c>
      <c r="U66" s="71" t="b">
        <f t="shared" si="63"/>
        <v>0</v>
      </c>
      <c r="V66" s="70" t="str">
        <f t="shared" si="30"/>
        <v xml:space="preserve"> </v>
      </c>
      <c r="W66" s="70" t="str">
        <f t="shared" si="31"/>
        <v xml:space="preserve"> </v>
      </c>
      <c r="X66" s="71" t="str">
        <f t="shared" si="64"/>
        <v xml:space="preserve"> </v>
      </c>
      <c r="Y66" s="73" t="str">
        <f t="shared" si="65"/>
        <v>n/a</v>
      </c>
      <c r="Z66" s="74" t="b">
        <f t="shared" si="66"/>
        <v>0</v>
      </c>
      <c r="AA66" s="73" t="str">
        <f t="shared" si="67"/>
        <v xml:space="preserve"> </v>
      </c>
      <c r="AB66" s="73" t="str">
        <f t="shared" si="68"/>
        <v xml:space="preserve"> </v>
      </c>
      <c r="AC66" s="74" t="str">
        <f t="shared" si="69"/>
        <v xml:space="preserve"> </v>
      </c>
      <c r="AD66" s="70" t="str">
        <f t="shared" si="70"/>
        <v>n/a</v>
      </c>
      <c r="AE66" s="71" t="b">
        <f t="shared" si="71"/>
        <v>0</v>
      </c>
      <c r="AF66" s="70" t="str">
        <f t="shared" si="72"/>
        <v xml:space="preserve"> </v>
      </c>
      <c r="AG66" s="70" t="str">
        <f t="shared" si="73"/>
        <v xml:space="preserve"> </v>
      </c>
      <c r="AH66" s="71" t="str">
        <f t="shared" si="74"/>
        <v xml:space="preserve"> </v>
      </c>
      <c r="AI66" s="73" t="str">
        <f t="shared" si="75"/>
        <v>n/a</v>
      </c>
      <c r="AJ66" s="74" t="b">
        <f t="shared" si="76"/>
        <v>0</v>
      </c>
      <c r="AK66" s="73" t="str">
        <f t="shared" si="77"/>
        <v xml:space="preserve"> </v>
      </c>
      <c r="AL66" s="73" t="str">
        <f t="shared" si="78"/>
        <v xml:space="preserve"> </v>
      </c>
      <c r="AM66" s="74" t="str">
        <f t="shared" si="79"/>
        <v xml:space="preserve"> </v>
      </c>
    </row>
    <row r="67" spans="1:39" ht="18.75" customHeight="1" thickBot="1" x14ac:dyDescent="0.3">
      <c r="A67" t="str">
        <f t="shared" si="23"/>
        <v>/</v>
      </c>
      <c r="B67" s="134">
        <v>64</v>
      </c>
      <c r="C67" s="189"/>
      <c r="D67" s="189"/>
      <c r="E67" s="106"/>
      <c r="F67" s="5"/>
      <c r="G67" s="103" t="str">
        <f t="shared" si="0"/>
        <v xml:space="preserve"> </v>
      </c>
      <c r="H67" s="160"/>
      <c r="I67" s="153" t="str">
        <f>IF(H67="Y",IFERROR(VLOOKUP(CONCATENATE(C67,"/",D67),'Time Open'!A$4:F$165,5,FALSE),"Can't find in Open"),"")</f>
        <v/>
      </c>
      <c r="J67" s="153" t="str">
        <f>IF(H67="Y",IFERROR(VLOOKUP(CONCATENATE(C67,"/",D67),'Time Open'!A$4:F$165,6,FALSE),"Can't find in Open"),"")</f>
        <v/>
      </c>
      <c r="K67" s="34" t="str">
        <f t="shared" si="29"/>
        <v>n/a</v>
      </c>
      <c r="L67" s="36">
        <f t="shared" si="56"/>
        <v>0</v>
      </c>
      <c r="M67" s="36">
        <f t="shared" si="57"/>
        <v>0</v>
      </c>
      <c r="N67" s="36">
        <f t="shared" si="58"/>
        <v>0</v>
      </c>
      <c r="O67" s="103">
        <f t="shared" si="59"/>
        <v>0</v>
      </c>
      <c r="P67" s="118" t="str">
        <f t="shared" si="60"/>
        <v xml:space="preserve"> </v>
      </c>
      <c r="S67">
        <f t="shared" si="61"/>
        <v>0</v>
      </c>
      <c r="T67" s="70" t="str">
        <f t="shared" si="62"/>
        <v>n/a</v>
      </c>
      <c r="U67" s="71" t="b">
        <f t="shared" si="63"/>
        <v>0</v>
      </c>
      <c r="V67" s="70" t="str">
        <f t="shared" si="30"/>
        <v xml:space="preserve"> </v>
      </c>
      <c r="W67" s="70" t="str">
        <f t="shared" si="31"/>
        <v xml:space="preserve"> </v>
      </c>
      <c r="X67" s="71" t="str">
        <f t="shared" si="64"/>
        <v xml:space="preserve"> </v>
      </c>
      <c r="Y67" s="73" t="str">
        <f t="shared" si="65"/>
        <v>n/a</v>
      </c>
      <c r="Z67" s="74" t="b">
        <f t="shared" si="66"/>
        <v>0</v>
      </c>
      <c r="AA67" s="73" t="str">
        <f t="shared" si="67"/>
        <v xml:space="preserve"> </v>
      </c>
      <c r="AB67" s="73" t="str">
        <f t="shared" si="68"/>
        <v xml:space="preserve"> </v>
      </c>
      <c r="AC67" s="74" t="str">
        <f t="shared" si="69"/>
        <v xml:space="preserve"> </v>
      </c>
      <c r="AD67" s="70" t="str">
        <f t="shared" si="70"/>
        <v>n/a</v>
      </c>
      <c r="AE67" s="71" t="b">
        <f t="shared" si="71"/>
        <v>0</v>
      </c>
      <c r="AF67" s="70" t="str">
        <f t="shared" si="72"/>
        <v xml:space="preserve"> </v>
      </c>
      <c r="AG67" s="70" t="str">
        <f t="shared" si="73"/>
        <v xml:space="preserve"> </v>
      </c>
      <c r="AH67" s="71" t="str">
        <f t="shared" si="74"/>
        <v xml:space="preserve"> </v>
      </c>
      <c r="AI67" s="73" t="str">
        <f t="shared" si="75"/>
        <v>n/a</v>
      </c>
      <c r="AJ67" s="74" t="b">
        <f t="shared" si="76"/>
        <v>0</v>
      </c>
      <c r="AK67" s="73" t="str">
        <f t="shared" si="77"/>
        <v xml:space="preserve"> </v>
      </c>
      <c r="AL67" s="73" t="str">
        <f t="shared" si="78"/>
        <v xml:space="preserve"> </v>
      </c>
      <c r="AM67" s="74" t="str">
        <f t="shared" si="79"/>
        <v xml:space="preserve"> </v>
      </c>
    </row>
    <row r="68" spans="1:39" ht="18.75" customHeight="1" thickBot="1" x14ac:dyDescent="0.3">
      <c r="A68" t="str">
        <f t="shared" si="23"/>
        <v>/</v>
      </c>
      <c r="B68" s="134">
        <v>65</v>
      </c>
      <c r="C68" s="189"/>
      <c r="D68" s="189"/>
      <c r="E68" s="106"/>
      <c r="F68" s="5"/>
      <c r="G68" s="103" t="str">
        <f t="shared" ref="G68:G131" si="80">IF(H68="Y",MIN(I68,J68),IF(MIN(E68:F68)=0," ",IF(MIN(E68:F68)&gt;=99.99,"No Time",MIN(E68:F68))))</f>
        <v xml:space="preserve"> </v>
      </c>
      <c r="H68" s="160"/>
      <c r="I68" s="153" t="str">
        <f>IF(H68="Y",IFERROR(VLOOKUP(CONCATENATE(C68,"/",D68),'Time Open'!A$4:F$165,5,FALSE),"Can't find in Open"),"")</f>
        <v/>
      </c>
      <c r="J68" s="153" t="str">
        <f>IF(H68="Y",IFERROR(VLOOKUP(CONCATENATE(C68,"/",D68),'Time Open'!A$4:F$165,6,FALSE),"Can't find in Open"),"")</f>
        <v/>
      </c>
      <c r="K68" s="34" t="str">
        <f t="shared" ref="K68:K99" si="81">IF(G68="No Time","5D",IF($G68=" ","n/a",IF($G68&lt;$Q$5,"1D",IF($G68&lt;$Q$6,"2D",IF($G68&lt;$Q$7,"3D",IF($G68&gt;=$Q$7,IF(YouthDivisions="4D","4D","3D")))))))</f>
        <v>n/a</v>
      </c>
      <c r="L68" s="36">
        <f t="shared" si="56"/>
        <v>0</v>
      </c>
      <c r="M68" s="36">
        <f t="shared" si="57"/>
        <v>0</v>
      </c>
      <c r="N68" s="36">
        <f t="shared" si="58"/>
        <v>0</v>
      </c>
      <c r="O68" s="103">
        <f t="shared" si="59"/>
        <v>0</v>
      </c>
      <c r="P68" s="118" t="str">
        <f t="shared" si="60"/>
        <v xml:space="preserve"> </v>
      </c>
      <c r="S68">
        <f t="shared" si="61"/>
        <v>0</v>
      </c>
      <c r="T68" s="70" t="str">
        <f t="shared" si="62"/>
        <v>n/a</v>
      </c>
      <c r="U68" s="71" t="b">
        <f t="shared" si="63"/>
        <v>0</v>
      </c>
      <c r="V68" s="70" t="str">
        <f t="shared" si="30"/>
        <v xml:space="preserve"> </v>
      </c>
      <c r="W68" s="70" t="str">
        <f t="shared" si="31"/>
        <v xml:space="preserve"> </v>
      </c>
      <c r="X68" s="71" t="str">
        <f t="shared" si="64"/>
        <v xml:space="preserve"> </v>
      </c>
      <c r="Y68" s="73" t="str">
        <f t="shared" si="65"/>
        <v>n/a</v>
      </c>
      <c r="Z68" s="74" t="b">
        <f t="shared" si="66"/>
        <v>0</v>
      </c>
      <c r="AA68" s="73" t="str">
        <f t="shared" si="67"/>
        <v xml:space="preserve"> </v>
      </c>
      <c r="AB68" s="73" t="str">
        <f t="shared" si="68"/>
        <v xml:space="preserve"> </v>
      </c>
      <c r="AC68" s="74" t="str">
        <f t="shared" si="69"/>
        <v xml:space="preserve"> </v>
      </c>
      <c r="AD68" s="70" t="str">
        <f t="shared" si="70"/>
        <v>n/a</v>
      </c>
      <c r="AE68" s="71" t="b">
        <f t="shared" si="71"/>
        <v>0</v>
      </c>
      <c r="AF68" s="70" t="str">
        <f t="shared" si="72"/>
        <v xml:space="preserve"> </v>
      </c>
      <c r="AG68" s="70" t="str">
        <f t="shared" si="73"/>
        <v xml:space="preserve"> </v>
      </c>
      <c r="AH68" s="71" t="str">
        <f t="shared" si="74"/>
        <v xml:space="preserve"> </v>
      </c>
      <c r="AI68" s="73" t="str">
        <f t="shared" si="75"/>
        <v>n/a</v>
      </c>
      <c r="AJ68" s="74" t="b">
        <f t="shared" si="76"/>
        <v>0</v>
      </c>
      <c r="AK68" s="73" t="str">
        <f t="shared" si="77"/>
        <v xml:space="preserve"> </v>
      </c>
      <c r="AL68" s="73" t="str">
        <f t="shared" si="78"/>
        <v xml:space="preserve"> </v>
      </c>
      <c r="AM68" s="74" t="str">
        <f t="shared" si="79"/>
        <v xml:space="preserve"> </v>
      </c>
    </row>
    <row r="69" spans="1:39" ht="18.75" customHeight="1" thickBot="1" x14ac:dyDescent="0.3">
      <c r="A69" t="str">
        <f t="shared" ref="A69:A132" si="82">CONCATENATE(C69,"/",D69)</f>
        <v>/</v>
      </c>
      <c r="B69" s="134">
        <v>66</v>
      </c>
      <c r="C69" s="189"/>
      <c r="D69" s="189"/>
      <c r="E69" s="106"/>
      <c r="F69" s="5"/>
      <c r="G69" s="103" t="str">
        <f t="shared" si="80"/>
        <v xml:space="preserve"> </v>
      </c>
      <c r="H69" s="160"/>
      <c r="I69" s="153" t="str">
        <f>IF(H69="Y",IFERROR(VLOOKUP(CONCATENATE(C69,"/",D69),'Time Open'!A$4:F$165,5,FALSE),"Can't find in Open"),"")</f>
        <v/>
      </c>
      <c r="J69" s="153" t="str">
        <f>IF(H69="Y",IFERROR(VLOOKUP(CONCATENATE(C69,"/",D69),'Time Open'!A$4:F$165,6,FALSE),"Can't find in Open"),"")</f>
        <v/>
      </c>
      <c r="K69" s="34" t="str">
        <f t="shared" si="81"/>
        <v>n/a</v>
      </c>
      <c r="L69" s="36">
        <f t="shared" si="56"/>
        <v>0</v>
      </c>
      <c r="M69" s="36">
        <f t="shared" si="57"/>
        <v>0</v>
      </c>
      <c r="N69" s="36">
        <f t="shared" si="58"/>
        <v>0</v>
      </c>
      <c r="O69" s="103">
        <f t="shared" si="59"/>
        <v>0</v>
      </c>
      <c r="P69" s="118" t="str">
        <f t="shared" si="60"/>
        <v xml:space="preserve"> </v>
      </c>
      <c r="S69">
        <f t="shared" si="61"/>
        <v>0</v>
      </c>
      <c r="T69" s="70" t="str">
        <f t="shared" si="62"/>
        <v>n/a</v>
      </c>
      <c r="U69" s="71" t="b">
        <f t="shared" si="63"/>
        <v>0</v>
      </c>
      <c r="V69" s="70" t="str">
        <f t="shared" ref="V69:V100" si="83">IF(T69="n/a"," ",C69)</f>
        <v xml:space="preserve"> </v>
      </c>
      <c r="W69" s="70" t="str">
        <f t="shared" ref="W69:W100" si="84">IF(T69="n/a"," ",D69)</f>
        <v xml:space="preserve"> </v>
      </c>
      <c r="X69" s="71" t="str">
        <f t="shared" si="64"/>
        <v xml:space="preserve"> </v>
      </c>
      <c r="Y69" s="73" t="str">
        <f t="shared" si="65"/>
        <v>n/a</v>
      </c>
      <c r="Z69" s="74" t="b">
        <f t="shared" si="66"/>
        <v>0</v>
      </c>
      <c r="AA69" s="73" t="str">
        <f t="shared" si="67"/>
        <v xml:space="preserve"> </v>
      </c>
      <c r="AB69" s="73" t="str">
        <f t="shared" si="68"/>
        <v xml:space="preserve"> </v>
      </c>
      <c r="AC69" s="74" t="str">
        <f t="shared" si="69"/>
        <v xml:space="preserve"> </v>
      </c>
      <c r="AD69" s="70" t="str">
        <f t="shared" si="70"/>
        <v>n/a</v>
      </c>
      <c r="AE69" s="71" t="b">
        <f t="shared" si="71"/>
        <v>0</v>
      </c>
      <c r="AF69" s="70" t="str">
        <f t="shared" si="72"/>
        <v xml:space="preserve"> </v>
      </c>
      <c r="AG69" s="70" t="str">
        <f t="shared" si="73"/>
        <v xml:space="preserve"> </v>
      </c>
      <c r="AH69" s="71" t="str">
        <f t="shared" si="74"/>
        <v xml:space="preserve"> </v>
      </c>
      <c r="AI69" s="73" t="str">
        <f t="shared" si="75"/>
        <v>n/a</v>
      </c>
      <c r="AJ69" s="74" t="b">
        <f t="shared" si="76"/>
        <v>0</v>
      </c>
      <c r="AK69" s="73" t="str">
        <f t="shared" si="77"/>
        <v xml:space="preserve"> </v>
      </c>
      <c r="AL69" s="73" t="str">
        <f t="shared" si="78"/>
        <v xml:space="preserve"> </v>
      </c>
      <c r="AM69" s="74" t="str">
        <f t="shared" si="79"/>
        <v xml:space="preserve"> </v>
      </c>
    </row>
    <row r="70" spans="1:39" ht="18.75" customHeight="1" thickBot="1" x14ac:dyDescent="0.3">
      <c r="A70" t="str">
        <f t="shared" si="82"/>
        <v>/</v>
      </c>
      <c r="B70" s="134">
        <v>67</v>
      </c>
      <c r="C70" s="189"/>
      <c r="D70" s="189"/>
      <c r="E70" s="106"/>
      <c r="F70" s="5"/>
      <c r="G70" s="103" t="str">
        <f t="shared" si="80"/>
        <v xml:space="preserve"> </v>
      </c>
      <c r="H70" s="160"/>
      <c r="I70" s="153" t="str">
        <f>IF(H70="Y",IFERROR(VLOOKUP(CONCATENATE(C70,"/",D70),'Time Open'!A$4:F$165,5,FALSE),"Can't find in Open"),"")</f>
        <v/>
      </c>
      <c r="J70" s="153" t="str">
        <f>IF(H70="Y",IFERROR(VLOOKUP(CONCATENATE(C70,"/",D70),'Time Open'!A$4:F$165,6,FALSE),"Can't find in Open"),"")</f>
        <v/>
      </c>
      <c r="K70" s="34" t="str">
        <f t="shared" si="81"/>
        <v>n/a</v>
      </c>
      <c r="L70" s="36">
        <f t="shared" si="56"/>
        <v>0</v>
      </c>
      <c r="M70" s="36">
        <f t="shared" si="57"/>
        <v>0</v>
      </c>
      <c r="N70" s="36">
        <f t="shared" si="58"/>
        <v>0</v>
      </c>
      <c r="O70" s="103">
        <f t="shared" si="59"/>
        <v>0</v>
      </c>
      <c r="P70" s="118" t="str">
        <f t="shared" si="60"/>
        <v xml:space="preserve"> </v>
      </c>
      <c r="S70">
        <f t="shared" si="61"/>
        <v>0</v>
      </c>
      <c r="T70" s="70" t="str">
        <f t="shared" si="62"/>
        <v>n/a</v>
      </c>
      <c r="U70" s="71" t="b">
        <f t="shared" si="63"/>
        <v>0</v>
      </c>
      <c r="V70" s="70" t="str">
        <f t="shared" si="83"/>
        <v xml:space="preserve"> </v>
      </c>
      <c r="W70" s="70" t="str">
        <f t="shared" si="84"/>
        <v xml:space="preserve"> </v>
      </c>
      <c r="X70" s="71" t="str">
        <f t="shared" si="64"/>
        <v xml:space="preserve"> </v>
      </c>
      <c r="Y70" s="73" t="str">
        <f t="shared" si="65"/>
        <v>n/a</v>
      </c>
      <c r="Z70" s="74" t="b">
        <f t="shared" si="66"/>
        <v>0</v>
      </c>
      <c r="AA70" s="73" t="str">
        <f t="shared" si="67"/>
        <v xml:space="preserve"> </v>
      </c>
      <c r="AB70" s="73" t="str">
        <f t="shared" si="68"/>
        <v xml:space="preserve"> </v>
      </c>
      <c r="AC70" s="74" t="str">
        <f t="shared" si="69"/>
        <v xml:space="preserve"> </v>
      </c>
      <c r="AD70" s="70" t="str">
        <f t="shared" si="70"/>
        <v>n/a</v>
      </c>
      <c r="AE70" s="71" t="b">
        <f t="shared" si="71"/>
        <v>0</v>
      </c>
      <c r="AF70" s="70" t="str">
        <f t="shared" si="72"/>
        <v xml:space="preserve"> </v>
      </c>
      <c r="AG70" s="70" t="str">
        <f t="shared" si="73"/>
        <v xml:space="preserve"> </v>
      </c>
      <c r="AH70" s="71" t="str">
        <f t="shared" si="74"/>
        <v xml:space="preserve"> </v>
      </c>
      <c r="AI70" s="73" t="str">
        <f t="shared" si="75"/>
        <v>n/a</v>
      </c>
      <c r="AJ70" s="74" t="b">
        <f t="shared" si="76"/>
        <v>0</v>
      </c>
      <c r="AK70" s="73" t="str">
        <f t="shared" si="77"/>
        <v xml:space="preserve"> </v>
      </c>
      <c r="AL70" s="73" t="str">
        <f t="shared" si="78"/>
        <v xml:space="preserve"> </v>
      </c>
      <c r="AM70" s="74" t="str">
        <f t="shared" si="79"/>
        <v xml:space="preserve"> </v>
      </c>
    </row>
    <row r="71" spans="1:39" ht="18.75" customHeight="1" thickBot="1" x14ac:dyDescent="0.3">
      <c r="A71" t="str">
        <f t="shared" si="82"/>
        <v>/</v>
      </c>
      <c r="B71" s="134">
        <v>68</v>
      </c>
      <c r="C71" s="189"/>
      <c r="D71" s="189"/>
      <c r="E71" s="106"/>
      <c r="F71" s="5"/>
      <c r="G71" s="103" t="str">
        <f t="shared" si="80"/>
        <v xml:space="preserve"> </v>
      </c>
      <c r="H71" s="160"/>
      <c r="I71" s="153" t="str">
        <f>IF(H71="Y",IFERROR(VLOOKUP(CONCATENATE(C71,"/",D71),'Time Open'!A$4:F$165,5,FALSE),"Can't find in Open"),"")</f>
        <v/>
      </c>
      <c r="J71" s="153" t="str">
        <f>IF(H71="Y",IFERROR(VLOOKUP(CONCATENATE(C71,"/",D71),'Time Open'!A$4:F$165,6,FALSE),"Can't find in Open"),"")</f>
        <v/>
      </c>
      <c r="K71" s="34" t="str">
        <f t="shared" si="81"/>
        <v>n/a</v>
      </c>
      <c r="L71" s="36">
        <f t="shared" si="56"/>
        <v>0</v>
      </c>
      <c r="M71" s="36">
        <f t="shared" si="57"/>
        <v>0</v>
      </c>
      <c r="N71" s="36">
        <f t="shared" si="58"/>
        <v>0</v>
      </c>
      <c r="O71" s="103">
        <f t="shared" si="59"/>
        <v>0</v>
      </c>
      <c r="P71" s="118" t="str">
        <f t="shared" si="60"/>
        <v xml:space="preserve"> </v>
      </c>
      <c r="S71">
        <f t="shared" si="61"/>
        <v>0</v>
      </c>
      <c r="T71" s="70" t="str">
        <f t="shared" si="62"/>
        <v>n/a</v>
      </c>
      <c r="U71" s="71" t="b">
        <f t="shared" si="63"/>
        <v>0</v>
      </c>
      <c r="V71" s="70" t="str">
        <f t="shared" si="83"/>
        <v xml:space="preserve"> </v>
      </c>
      <c r="W71" s="70" t="str">
        <f t="shared" si="84"/>
        <v xml:space="preserve"> </v>
      </c>
      <c r="X71" s="71" t="str">
        <f t="shared" si="64"/>
        <v xml:space="preserve"> </v>
      </c>
      <c r="Y71" s="73" t="str">
        <f t="shared" si="65"/>
        <v>n/a</v>
      </c>
      <c r="Z71" s="74" t="b">
        <f t="shared" si="66"/>
        <v>0</v>
      </c>
      <c r="AA71" s="73" t="str">
        <f t="shared" si="67"/>
        <v xml:space="preserve"> </v>
      </c>
      <c r="AB71" s="73" t="str">
        <f t="shared" si="68"/>
        <v xml:space="preserve"> </v>
      </c>
      <c r="AC71" s="74" t="str">
        <f t="shared" si="69"/>
        <v xml:space="preserve"> </v>
      </c>
      <c r="AD71" s="70" t="str">
        <f t="shared" si="70"/>
        <v>n/a</v>
      </c>
      <c r="AE71" s="71" t="b">
        <f t="shared" si="71"/>
        <v>0</v>
      </c>
      <c r="AF71" s="70" t="str">
        <f t="shared" si="72"/>
        <v xml:space="preserve"> </v>
      </c>
      <c r="AG71" s="70" t="str">
        <f t="shared" si="73"/>
        <v xml:space="preserve"> </v>
      </c>
      <c r="AH71" s="71" t="str">
        <f t="shared" si="74"/>
        <v xml:space="preserve"> </v>
      </c>
      <c r="AI71" s="73" t="str">
        <f t="shared" si="75"/>
        <v>n/a</v>
      </c>
      <c r="AJ71" s="74" t="b">
        <f t="shared" si="76"/>
        <v>0</v>
      </c>
      <c r="AK71" s="73" t="str">
        <f t="shared" si="77"/>
        <v xml:space="preserve"> </v>
      </c>
      <c r="AL71" s="73" t="str">
        <f t="shared" si="78"/>
        <v xml:space="preserve"> </v>
      </c>
      <c r="AM71" s="74" t="str">
        <f t="shared" si="79"/>
        <v xml:space="preserve"> </v>
      </c>
    </row>
    <row r="72" spans="1:39" ht="18.75" customHeight="1" thickBot="1" x14ac:dyDescent="0.3">
      <c r="A72" t="str">
        <f t="shared" si="82"/>
        <v>/</v>
      </c>
      <c r="B72" s="134">
        <v>69</v>
      </c>
      <c r="C72" s="189"/>
      <c r="D72" s="189"/>
      <c r="E72" s="106"/>
      <c r="F72" s="5"/>
      <c r="G72" s="103" t="str">
        <f t="shared" si="80"/>
        <v xml:space="preserve"> </v>
      </c>
      <c r="H72" s="160"/>
      <c r="I72" s="153" t="str">
        <f>IF(H72="Y",IFERROR(VLOOKUP(CONCATENATE(C72,"/",D72),'Time Open'!A$4:F$165,5,FALSE),"Can't find in Open"),"")</f>
        <v/>
      </c>
      <c r="J72" s="153" t="str">
        <f>IF(H72="Y",IFERROR(VLOOKUP(CONCATENATE(C72,"/",D72),'Time Open'!A$4:F$165,6,FALSE),"Can't find in Open"),"")</f>
        <v/>
      </c>
      <c r="K72" s="34" t="str">
        <f t="shared" si="81"/>
        <v>n/a</v>
      </c>
      <c r="L72" s="36">
        <f t="shared" si="56"/>
        <v>0</v>
      </c>
      <c r="M72" s="36">
        <f t="shared" si="57"/>
        <v>0</v>
      </c>
      <c r="N72" s="36">
        <f t="shared" si="58"/>
        <v>0</v>
      </c>
      <c r="O72" s="103">
        <f t="shared" si="59"/>
        <v>0</v>
      </c>
      <c r="P72" s="118" t="str">
        <f t="shared" si="60"/>
        <v xml:space="preserve"> </v>
      </c>
      <c r="S72">
        <f t="shared" si="61"/>
        <v>0</v>
      </c>
      <c r="T72" s="70" t="str">
        <f t="shared" si="62"/>
        <v>n/a</v>
      </c>
      <c r="U72" s="71" t="b">
        <f t="shared" si="63"/>
        <v>0</v>
      </c>
      <c r="V72" s="70" t="str">
        <f t="shared" si="83"/>
        <v xml:space="preserve"> </v>
      </c>
      <c r="W72" s="70" t="str">
        <f t="shared" si="84"/>
        <v xml:space="preserve"> </v>
      </c>
      <c r="X72" s="71" t="str">
        <f t="shared" si="64"/>
        <v xml:space="preserve"> </v>
      </c>
      <c r="Y72" s="73" t="str">
        <f t="shared" si="65"/>
        <v>n/a</v>
      </c>
      <c r="Z72" s="74" t="b">
        <f t="shared" si="66"/>
        <v>0</v>
      </c>
      <c r="AA72" s="73" t="str">
        <f t="shared" si="67"/>
        <v xml:space="preserve"> </v>
      </c>
      <c r="AB72" s="73" t="str">
        <f t="shared" si="68"/>
        <v xml:space="preserve"> </v>
      </c>
      <c r="AC72" s="74" t="str">
        <f t="shared" si="69"/>
        <v xml:space="preserve"> </v>
      </c>
      <c r="AD72" s="70" t="str">
        <f t="shared" si="70"/>
        <v>n/a</v>
      </c>
      <c r="AE72" s="71" t="b">
        <f t="shared" si="71"/>
        <v>0</v>
      </c>
      <c r="AF72" s="70" t="str">
        <f t="shared" si="72"/>
        <v xml:space="preserve"> </v>
      </c>
      <c r="AG72" s="70" t="str">
        <f t="shared" si="73"/>
        <v xml:space="preserve"> </v>
      </c>
      <c r="AH72" s="71" t="str">
        <f t="shared" si="74"/>
        <v xml:space="preserve"> </v>
      </c>
      <c r="AI72" s="73" t="str">
        <f t="shared" si="75"/>
        <v>n/a</v>
      </c>
      <c r="AJ72" s="74" t="b">
        <f t="shared" si="76"/>
        <v>0</v>
      </c>
      <c r="AK72" s="73" t="str">
        <f t="shared" si="77"/>
        <v xml:space="preserve"> </v>
      </c>
      <c r="AL72" s="73" t="str">
        <f t="shared" si="78"/>
        <v xml:space="preserve"> </v>
      </c>
      <c r="AM72" s="74" t="str">
        <f t="shared" si="79"/>
        <v xml:space="preserve"> </v>
      </c>
    </row>
    <row r="73" spans="1:39" ht="18.75" customHeight="1" thickBot="1" x14ac:dyDescent="0.3">
      <c r="A73" t="str">
        <f t="shared" si="82"/>
        <v>/</v>
      </c>
      <c r="B73" s="134">
        <v>70</v>
      </c>
      <c r="C73" s="189"/>
      <c r="D73" s="189"/>
      <c r="E73" s="106"/>
      <c r="F73" s="5"/>
      <c r="G73" s="103" t="str">
        <f t="shared" si="80"/>
        <v xml:space="preserve"> </v>
      </c>
      <c r="H73" s="160"/>
      <c r="I73" s="153" t="str">
        <f>IF(H73="Y",IFERROR(VLOOKUP(CONCATENATE(C73,"/",D73),'Time Open'!A$4:F$165,5,FALSE),"Can't find in Open"),"")</f>
        <v/>
      </c>
      <c r="J73" s="153" t="str">
        <f>IF(H73="Y",IFERROR(VLOOKUP(CONCATENATE(C73,"/",D73),'Time Open'!A$4:F$165,6,FALSE),"Can't find in Open"),"")</f>
        <v/>
      </c>
      <c r="K73" s="34" t="str">
        <f t="shared" si="81"/>
        <v>n/a</v>
      </c>
      <c r="L73" s="36">
        <f t="shared" si="56"/>
        <v>0</v>
      </c>
      <c r="M73" s="36">
        <f t="shared" si="57"/>
        <v>0</v>
      </c>
      <c r="N73" s="36">
        <f t="shared" si="58"/>
        <v>0</v>
      </c>
      <c r="O73" s="103">
        <f t="shared" si="59"/>
        <v>0</v>
      </c>
      <c r="P73" s="118" t="str">
        <f t="shared" si="60"/>
        <v xml:space="preserve"> </v>
      </c>
      <c r="S73">
        <f t="shared" si="61"/>
        <v>0</v>
      </c>
      <c r="T73" s="70" t="str">
        <f t="shared" si="62"/>
        <v>n/a</v>
      </c>
      <c r="U73" s="71" t="b">
        <f t="shared" si="63"/>
        <v>0</v>
      </c>
      <c r="V73" s="70" t="str">
        <f t="shared" si="83"/>
        <v xml:space="preserve"> </v>
      </c>
      <c r="W73" s="70" t="str">
        <f t="shared" si="84"/>
        <v xml:space="preserve"> </v>
      </c>
      <c r="X73" s="71" t="str">
        <f t="shared" si="64"/>
        <v xml:space="preserve"> </v>
      </c>
      <c r="Y73" s="73" t="str">
        <f t="shared" si="65"/>
        <v>n/a</v>
      </c>
      <c r="Z73" s="74" t="b">
        <f t="shared" si="66"/>
        <v>0</v>
      </c>
      <c r="AA73" s="73" t="str">
        <f t="shared" si="67"/>
        <v xml:space="preserve"> </v>
      </c>
      <c r="AB73" s="73" t="str">
        <f t="shared" si="68"/>
        <v xml:space="preserve"> </v>
      </c>
      <c r="AC73" s="74" t="str">
        <f t="shared" si="69"/>
        <v xml:space="preserve"> </v>
      </c>
      <c r="AD73" s="70" t="str">
        <f t="shared" si="70"/>
        <v>n/a</v>
      </c>
      <c r="AE73" s="71" t="b">
        <f t="shared" si="71"/>
        <v>0</v>
      </c>
      <c r="AF73" s="70" t="str">
        <f t="shared" si="72"/>
        <v xml:space="preserve"> </v>
      </c>
      <c r="AG73" s="70" t="str">
        <f t="shared" si="73"/>
        <v xml:space="preserve"> </v>
      </c>
      <c r="AH73" s="71" t="str">
        <f t="shared" si="74"/>
        <v xml:space="preserve"> </v>
      </c>
      <c r="AI73" s="73" t="str">
        <f t="shared" si="75"/>
        <v>n/a</v>
      </c>
      <c r="AJ73" s="74" t="b">
        <f t="shared" si="76"/>
        <v>0</v>
      </c>
      <c r="AK73" s="73" t="str">
        <f t="shared" si="77"/>
        <v xml:space="preserve"> </v>
      </c>
      <c r="AL73" s="73" t="str">
        <f t="shared" si="78"/>
        <v xml:space="preserve"> </v>
      </c>
      <c r="AM73" s="74" t="str">
        <f t="shared" si="79"/>
        <v xml:space="preserve"> </v>
      </c>
    </row>
    <row r="74" spans="1:39" ht="18.75" customHeight="1" thickBot="1" x14ac:dyDescent="0.3">
      <c r="A74" t="str">
        <f t="shared" si="82"/>
        <v>/</v>
      </c>
      <c r="B74" s="134">
        <v>71</v>
      </c>
      <c r="C74" s="189"/>
      <c r="D74" s="189"/>
      <c r="E74" s="106"/>
      <c r="F74" s="5"/>
      <c r="G74" s="103" t="str">
        <f t="shared" si="80"/>
        <v xml:space="preserve"> </v>
      </c>
      <c r="H74" s="160"/>
      <c r="I74" s="153" t="str">
        <f>IF(H74="Y",IFERROR(VLOOKUP(CONCATENATE(C74,"/",D74),'Time Open'!A$4:F$165,5,FALSE),"Can't find in Open"),"")</f>
        <v/>
      </c>
      <c r="J74" s="153" t="str">
        <f>IF(H74="Y",IFERROR(VLOOKUP(CONCATENATE(C74,"/",D74),'Time Open'!A$4:F$165,6,FALSE),"Can't find in Open"),"")</f>
        <v/>
      </c>
      <c r="K74" s="34" t="str">
        <f t="shared" si="81"/>
        <v>n/a</v>
      </c>
      <c r="L74" s="36">
        <f t="shared" si="56"/>
        <v>0</v>
      </c>
      <c r="M74" s="36">
        <f t="shared" si="57"/>
        <v>0</v>
      </c>
      <c r="N74" s="36">
        <f t="shared" si="58"/>
        <v>0</v>
      </c>
      <c r="O74" s="103">
        <f t="shared" si="59"/>
        <v>0</v>
      </c>
      <c r="P74" s="118" t="str">
        <f t="shared" si="60"/>
        <v xml:space="preserve"> </v>
      </c>
      <c r="S74">
        <f t="shared" si="61"/>
        <v>0</v>
      </c>
      <c r="T74" s="70" t="str">
        <f t="shared" si="62"/>
        <v>n/a</v>
      </c>
      <c r="U74" s="71" t="b">
        <f t="shared" si="63"/>
        <v>0</v>
      </c>
      <c r="V74" s="70" t="str">
        <f t="shared" si="83"/>
        <v xml:space="preserve"> </v>
      </c>
      <c r="W74" s="70" t="str">
        <f t="shared" si="84"/>
        <v xml:space="preserve"> </v>
      </c>
      <c r="X74" s="71" t="str">
        <f t="shared" si="64"/>
        <v xml:space="preserve"> </v>
      </c>
      <c r="Y74" s="73" t="str">
        <f t="shared" si="65"/>
        <v>n/a</v>
      </c>
      <c r="Z74" s="74" t="b">
        <f t="shared" si="66"/>
        <v>0</v>
      </c>
      <c r="AA74" s="73" t="str">
        <f t="shared" si="67"/>
        <v xml:space="preserve"> </v>
      </c>
      <c r="AB74" s="73" t="str">
        <f t="shared" si="68"/>
        <v xml:space="preserve"> </v>
      </c>
      <c r="AC74" s="74" t="str">
        <f t="shared" si="69"/>
        <v xml:space="preserve"> </v>
      </c>
      <c r="AD74" s="70" t="str">
        <f t="shared" si="70"/>
        <v>n/a</v>
      </c>
      <c r="AE74" s="71" t="b">
        <f t="shared" si="71"/>
        <v>0</v>
      </c>
      <c r="AF74" s="70" t="str">
        <f t="shared" si="72"/>
        <v xml:space="preserve"> </v>
      </c>
      <c r="AG74" s="70" t="str">
        <f t="shared" si="73"/>
        <v xml:space="preserve"> </v>
      </c>
      <c r="AH74" s="71" t="str">
        <f t="shared" si="74"/>
        <v xml:space="preserve"> </v>
      </c>
      <c r="AI74" s="73" t="str">
        <f t="shared" si="75"/>
        <v>n/a</v>
      </c>
      <c r="AJ74" s="74" t="b">
        <f t="shared" si="76"/>
        <v>0</v>
      </c>
      <c r="AK74" s="73" t="str">
        <f t="shared" si="77"/>
        <v xml:space="preserve"> </v>
      </c>
      <c r="AL74" s="73" t="str">
        <f t="shared" si="78"/>
        <v xml:space="preserve"> </v>
      </c>
      <c r="AM74" s="74" t="str">
        <f t="shared" si="79"/>
        <v xml:space="preserve"> </v>
      </c>
    </row>
    <row r="75" spans="1:39" ht="18.75" customHeight="1" thickBot="1" x14ac:dyDescent="0.3">
      <c r="A75" t="str">
        <f t="shared" si="82"/>
        <v>/</v>
      </c>
      <c r="B75" s="134">
        <v>72</v>
      </c>
      <c r="C75" s="189"/>
      <c r="D75" s="189"/>
      <c r="E75" s="106"/>
      <c r="F75" s="5"/>
      <c r="G75" s="103" t="str">
        <f t="shared" si="80"/>
        <v xml:space="preserve"> </v>
      </c>
      <c r="H75" s="160"/>
      <c r="I75" s="153" t="str">
        <f>IF(H75="Y",IFERROR(VLOOKUP(CONCATENATE(C75,"/",D75),'Time Open'!A$4:F$165,5,FALSE),"Can't find in Open"),"")</f>
        <v/>
      </c>
      <c r="J75" s="153" t="str">
        <f>IF(H75="Y",IFERROR(VLOOKUP(CONCATENATE(C75,"/",D75),'Time Open'!A$4:F$165,6,FALSE),"Can't find in Open"),"")</f>
        <v/>
      </c>
      <c r="K75" s="34" t="str">
        <f t="shared" si="81"/>
        <v>n/a</v>
      </c>
      <c r="L75" s="36">
        <f t="shared" si="56"/>
        <v>0</v>
      </c>
      <c r="M75" s="36">
        <f t="shared" si="57"/>
        <v>0</v>
      </c>
      <c r="N75" s="36">
        <f t="shared" si="58"/>
        <v>0</v>
      </c>
      <c r="O75" s="103">
        <f t="shared" si="59"/>
        <v>0</v>
      </c>
      <c r="P75" s="118" t="str">
        <f t="shared" si="60"/>
        <v xml:space="preserve"> </v>
      </c>
      <c r="S75">
        <f t="shared" si="61"/>
        <v>0</v>
      </c>
      <c r="T75" s="70" t="str">
        <f t="shared" si="62"/>
        <v>n/a</v>
      </c>
      <c r="U75" s="71" t="b">
        <f t="shared" si="63"/>
        <v>0</v>
      </c>
      <c r="V75" s="70" t="str">
        <f t="shared" si="83"/>
        <v xml:space="preserve"> </v>
      </c>
      <c r="W75" s="70" t="str">
        <f t="shared" si="84"/>
        <v xml:space="preserve"> </v>
      </c>
      <c r="X75" s="71" t="str">
        <f t="shared" si="64"/>
        <v xml:space="preserve"> </v>
      </c>
      <c r="Y75" s="73" t="str">
        <f t="shared" si="65"/>
        <v>n/a</v>
      </c>
      <c r="Z75" s="74" t="b">
        <f t="shared" si="66"/>
        <v>0</v>
      </c>
      <c r="AA75" s="73" t="str">
        <f t="shared" si="67"/>
        <v xml:space="preserve"> </v>
      </c>
      <c r="AB75" s="73" t="str">
        <f t="shared" si="68"/>
        <v xml:space="preserve"> </v>
      </c>
      <c r="AC75" s="74" t="str">
        <f t="shared" si="69"/>
        <v xml:space="preserve"> </v>
      </c>
      <c r="AD75" s="70" t="str">
        <f t="shared" si="70"/>
        <v>n/a</v>
      </c>
      <c r="AE75" s="71" t="b">
        <f t="shared" si="71"/>
        <v>0</v>
      </c>
      <c r="AF75" s="70" t="str">
        <f t="shared" si="72"/>
        <v xml:space="preserve"> </v>
      </c>
      <c r="AG75" s="70" t="str">
        <f t="shared" si="73"/>
        <v xml:space="preserve"> </v>
      </c>
      <c r="AH75" s="71" t="str">
        <f t="shared" si="74"/>
        <v xml:space="preserve"> </v>
      </c>
      <c r="AI75" s="73" t="str">
        <f t="shared" si="75"/>
        <v>n/a</v>
      </c>
      <c r="AJ75" s="74" t="b">
        <f t="shared" si="76"/>
        <v>0</v>
      </c>
      <c r="AK75" s="73" t="str">
        <f t="shared" si="77"/>
        <v xml:space="preserve"> </v>
      </c>
      <c r="AL75" s="73" t="str">
        <f t="shared" si="78"/>
        <v xml:space="preserve"> </v>
      </c>
      <c r="AM75" s="74" t="str">
        <f t="shared" si="79"/>
        <v xml:space="preserve"> </v>
      </c>
    </row>
    <row r="76" spans="1:39" ht="18.75" customHeight="1" thickBot="1" x14ac:dyDescent="0.3">
      <c r="A76" t="str">
        <f t="shared" si="82"/>
        <v>/</v>
      </c>
      <c r="B76" s="134">
        <v>73</v>
      </c>
      <c r="C76" s="189"/>
      <c r="D76" s="189"/>
      <c r="E76" s="106"/>
      <c r="F76" s="5"/>
      <c r="G76" s="103" t="str">
        <f t="shared" si="80"/>
        <v xml:space="preserve"> </v>
      </c>
      <c r="H76" s="160"/>
      <c r="I76" s="153" t="str">
        <f>IF(H76="Y",IFERROR(VLOOKUP(CONCATENATE(C76,"/",D76),'Time Open'!A$4:F$165,5,FALSE),"Can't find in Open"),"")</f>
        <v/>
      </c>
      <c r="J76" s="153" t="str">
        <f>IF(H76="Y",IFERROR(VLOOKUP(CONCATENATE(C76,"/",D76),'Time Open'!A$4:F$165,6,FALSE),"Can't find in Open"),"")</f>
        <v/>
      </c>
      <c r="K76" s="34" t="str">
        <f t="shared" si="81"/>
        <v>n/a</v>
      </c>
      <c r="L76" s="36">
        <f t="shared" si="56"/>
        <v>0</v>
      </c>
      <c r="M76" s="36">
        <f t="shared" si="57"/>
        <v>0</v>
      </c>
      <c r="N76" s="36">
        <f t="shared" si="58"/>
        <v>0</v>
      </c>
      <c r="O76" s="103">
        <f t="shared" si="59"/>
        <v>0</v>
      </c>
      <c r="P76" s="118" t="str">
        <f t="shared" si="60"/>
        <v xml:space="preserve"> </v>
      </c>
      <c r="S76">
        <f t="shared" si="61"/>
        <v>0</v>
      </c>
      <c r="T76" s="70" t="str">
        <f t="shared" si="62"/>
        <v>n/a</v>
      </c>
      <c r="U76" s="71" t="b">
        <f t="shared" si="63"/>
        <v>0</v>
      </c>
      <c r="V76" s="70" t="str">
        <f t="shared" si="83"/>
        <v xml:space="preserve"> </v>
      </c>
      <c r="W76" s="70" t="str">
        <f t="shared" si="84"/>
        <v xml:space="preserve"> </v>
      </c>
      <c r="X76" s="71" t="str">
        <f t="shared" si="64"/>
        <v xml:space="preserve"> </v>
      </c>
      <c r="Y76" s="73" t="str">
        <f t="shared" si="65"/>
        <v>n/a</v>
      </c>
      <c r="Z76" s="74" t="b">
        <f t="shared" si="66"/>
        <v>0</v>
      </c>
      <c r="AA76" s="73" t="str">
        <f t="shared" si="67"/>
        <v xml:space="preserve"> </v>
      </c>
      <c r="AB76" s="73" t="str">
        <f t="shared" si="68"/>
        <v xml:space="preserve"> </v>
      </c>
      <c r="AC76" s="74" t="str">
        <f t="shared" si="69"/>
        <v xml:space="preserve"> </v>
      </c>
      <c r="AD76" s="70" t="str">
        <f t="shared" si="70"/>
        <v>n/a</v>
      </c>
      <c r="AE76" s="71" t="b">
        <f t="shared" si="71"/>
        <v>0</v>
      </c>
      <c r="AF76" s="70" t="str">
        <f t="shared" si="72"/>
        <v xml:space="preserve"> </v>
      </c>
      <c r="AG76" s="70" t="str">
        <f t="shared" si="73"/>
        <v xml:space="preserve"> </v>
      </c>
      <c r="AH76" s="71" t="str">
        <f t="shared" si="74"/>
        <v xml:space="preserve"> </v>
      </c>
      <c r="AI76" s="73" t="str">
        <f t="shared" si="75"/>
        <v>n/a</v>
      </c>
      <c r="AJ76" s="74" t="b">
        <f t="shared" si="76"/>
        <v>0</v>
      </c>
      <c r="AK76" s="73" t="str">
        <f t="shared" si="77"/>
        <v xml:space="preserve"> </v>
      </c>
      <c r="AL76" s="73" t="str">
        <f t="shared" si="78"/>
        <v xml:space="preserve"> </v>
      </c>
      <c r="AM76" s="74" t="str">
        <f t="shared" si="79"/>
        <v xml:space="preserve"> </v>
      </c>
    </row>
    <row r="77" spans="1:39" ht="18.75" customHeight="1" thickBot="1" x14ac:dyDescent="0.3">
      <c r="A77" t="str">
        <f t="shared" si="82"/>
        <v>/</v>
      </c>
      <c r="B77" s="134">
        <v>74</v>
      </c>
      <c r="C77" s="189"/>
      <c r="D77" s="189"/>
      <c r="E77" s="106"/>
      <c r="F77" s="5"/>
      <c r="G77" s="103" t="str">
        <f t="shared" si="80"/>
        <v xml:space="preserve"> </v>
      </c>
      <c r="H77" s="160"/>
      <c r="I77" s="153" t="str">
        <f>IF(H77="Y",IFERROR(VLOOKUP(CONCATENATE(C77,"/",D77),'Time Open'!A$4:F$165,5,FALSE),"Can't find in Open"),"")</f>
        <v/>
      </c>
      <c r="J77" s="153" t="str">
        <f>IF(H77="Y",IFERROR(VLOOKUP(CONCATENATE(C77,"/",D77),'Time Open'!A$4:F$165,6,FALSE),"Can't find in Open"),"")</f>
        <v/>
      </c>
      <c r="K77" s="34" t="str">
        <f t="shared" si="81"/>
        <v>n/a</v>
      </c>
      <c r="L77" s="36">
        <f t="shared" si="56"/>
        <v>0</v>
      </c>
      <c r="M77" s="36">
        <f t="shared" si="57"/>
        <v>0</v>
      </c>
      <c r="N77" s="36">
        <f t="shared" si="58"/>
        <v>0</v>
      </c>
      <c r="O77" s="103">
        <f t="shared" si="59"/>
        <v>0</v>
      </c>
      <c r="P77" s="118" t="str">
        <f t="shared" si="60"/>
        <v xml:space="preserve"> </v>
      </c>
      <c r="S77">
        <f t="shared" si="61"/>
        <v>0</v>
      </c>
      <c r="T77" s="70" t="str">
        <f t="shared" si="62"/>
        <v>n/a</v>
      </c>
      <c r="U77" s="71" t="b">
        <f t="shared" si="63"/>
        <v>0</v>
      </c>
      <c r="V77" s="70" t="str">
        <f t="shared" si="83"/>
        <v xml:space="preserve"> </v>
      </c>
      <c r="W77" s="70" t="str">
        <f t="shared" si="84"/>
        <v xml:space="preserve"> </v>
      </c>
      <c r="X77" s="71" t="str">
        <f t="shared" si="64"/>
        <v xml:space="preserve"> </v>
      </c>
      <c r="Y77" s="73" t="str">
        <f t="shared" si="65"/>
        <v>n/a</v>
      </c>
      <c r="Z77" s="74" t="b">
        <f t="shared" si="66"/>
        <v>0</v>
      </c>
      <c r="AA77" s="73" t="str">
        <f t="shared" si="67"/>
        <v xml:space="preserve"> </v>
      </c>
      <c r="AB77" s="73" t="str">
        <f t="shared" si="68"/>
        <v xml:space="preserve"> </v>
      </c>
      <c r="AC77" s="74" t="str">
        <f t="shared" si="69"/>
        <v xml:space="preserve"> </v>
      </c>
      <c r="AD77" s="70" t="str">
        <f t="shared" si="70"/>
        <v>n/a</v>
      </c>
      <c r="AE77" s="71" t="b">
        <f t="shared" si="71"/>
        <v>0</v>
      </c>
      <c r="AF77" s="70" t="str">
        <f t="shared" si="72"/>
        <v xml:space="preserve"> </v>
      </c>
      <c r="AG77" s="70" t="str">
        <f t="shared" si="73"/>
        <v xml:space="preserve"> </v>
      </c>
      <c r="AH77" s="71" t="str">
        <f t="shared" si="74"/>
        <v xml:space="preserve"> </v>
      </c>
      <c r="AI77" s="73" t="str">
        <f t="shared" si="75"/>
        <v>n/a</v>
      </c>
      <c r="AJ77" s="74" t="b">
        <f t="shared" si="76"/>
        <v>0</v>
      </c>
      <c r="AK77" s="73" t="str">
        <f t="shared" si="77"/>
        <v xml:space="preserve"> </v>
      </c>
      <c r="AL77" s="73" t="str">
        <f t="shared" si="78"/>
        <v xml:space="preserve"> </v>
      </c>
      <c r="AM77" s="74" t="str">
        <f t="shared" si="79"/>
        <v xml:space="preserve"> </v>
      </c>
    </row>
    <row r="78" spans="1:39" ht="18.75" customHeight="1" thickBot="1" x14ac:dyDescent="0.3">
      <c r="A78" t="str">
        <f t="shared" si="82"/>
        <v>/</v>
      </c>
      <c r="B78" s="134">
        <v>75</v>
      </c>
      <c r="C78" s="189"/>
      <c r="D78" s="189"/>
      <c r="E78" s="106"/>
      <c r="F78" s="5"/>
      <c r="G78" s="103" t="str">
        <f t="shared" si="80"/>
        <v xml:space="preserve"> </v>
      </c>
      <c r="H78" s="160"/>
      <c r="I78" s="153" t="str">
        <f>IF(H78="Y",IFERROR(VLOOKUP(CONCATENATE(C78,"/",D78),'Time Open'!A$4:F$165,5,FALSE),"Can't find in Open"),"")</f>
        <v/>
      </c>
      <c r="J78" s="153" t="str">
        <f>IF(H78="Y",IFERROR(VLOOKUP(CONCATENATE(C78,"/",D78),'Time Open'!A$4:F$165,6,FALSE),"Can't find in Open"),"")</f>
        <v/>
      </c>
      <c r="K78" s="34" t="str">
        <f t="shared" si="81"/>
        <v>n/a</v>
      </c>
      <c r="L78" s="36">
        <f t="shared" si="56"/>
        <v>0</v>
      </c>
      <c r="M78" s="36">
        <f t="shared" si="57"/>
        <v>0</v>
      </c>
      <c r="N78" s="36">
        <f t="shared" si="58"/>
        <v>0</v>
      </c>
      <c r="O78" s="103">
        <f t="shared" si="59"/>
        <v>0</v>
      </c>
      <c r="P78" s="118" t="str">
        <f t="shared" si="60"/>
        <v xml:space="preserve"> </v>
      </c>
      <c r="S78">
        <f t="shared" si="61"/>
        <v>0</v>
      </c>
      <c r="T78" s="70" t="str">
        <f t="shared" si="62"/>
        <v>n/a</v>
      </c>
      <c r="U78" s="71" t="b">
        <f t="shared" si="63"/>
        <v>0</v>
      </c>
      <c r="V78" s="70" t="str">
        <f t="shared" si="83"/>
        <v xml:space="preserve"> </v>
      </c>
      <c r="W78" s="70" t="str">
        <f t="shared" si="84"/>
        <v xml:space="preserve"> </v>
      </c>
      <c r="X78" s="71" t="str">
        <f t="shared" si="64"/>
        <v xml:space="preserve"> </v>
      </c>
      <c r="Y78" s="73" t="str">
        <f t="shared" si="65"/>
        <v>n/a</v>
      </c>
      <c r="Z78" s="74" t="b">
        <f t="shared" si="66"/>
        <v>0</v>
      </c>
      <c r="AA78" s="73" t="str">
        <f t="shared" si="67"/>
        <v xml:space="preserve"> </v>
      </c>
      <c r="AB78" s="73" t="str">
        <f t="shared" si="68"/>
        <v xml:space="preserve"> </v>
      </c>
      <c r="AC78" s="74" t="str">
        <f t="shared" si="69"/>
        <v xml:space="preserve"> </v>
      </c>
      <c r="AD78" s="70" t="str">
        <f t="shared" si="70"/>
        <v>n/a</v>
      </c>
      <c r="AE78" s="71" t="b">
        <f t="shared" si="71"/>
        <v>0</v>
      </c>
      <c r="AF78" s="70" t="str">
        <f t="shared" si="72"/>
        <v xml:space="preserve"> </v>
      </c>
      <c r="AG78" s="70" t="str">
        <f t="shared" si="73"/>
        <v xml:space="preserve"> </v>
      </c>
      <c r="AH78" s="71" t="str">
        <f t="shared" si="74"/>
        <v xml:space="preserve"> </v>
      </c>
      <c r="AI78" s="73" t="str">
        <f t="shared" si="75"/>
        <v>n/a</v>
      </c>
      <c r="AJ78" s="74" t="b">
        <f t="shared" si="76"/>
        <v>0</v>
      </c>
      <c r="AK78" s="73" t="str">
        <f t="shared" si="77"/>
        <v xml:space="preserve"> </v>
      </c>
      <c r="AL78" s="73" t="str">
        <f t="shared" si="78"/>
        <v xml:space="preserve"> </v>
      </c>
      <c r="AM78" s="74" t="str">
        <f t="shared" si="79"/>
        <v xml:space="preserve"> </v>
      </c>
    </row>
    <row r="79" spans="1:39" ht="18.75" customHeight="1" thickBot="1" x14ac:dyDescent="0.3">
      <c r="A79" t="str">
        <f t="shared" si="82"/>
        <v>/</v>
      </c>
      <c r="B79" s="134">
        <v>76</v>
      </c>
      <c r="C79" s="189"/>
      <c r="D79" s="189"/>
      <c r="E79" s="106"/>
      <c r="F79" s="5"/>
      <c r="G79" s="103" t="str">
        <f t="shared" si="80"/>
        <v xml:space="preserve"> </v>
      </c>
      <c r="H79" s="160"/>
      <c r="I79" s="153" t="str">
        <f>IF(H79="Y",IFERROR(VLOOKUP(CONCATENATE(C79,"/",D79),'Time Open'!A$4:F$165,5,FALSE),"Can't find in Open"),"")</f>
        <v/>
      </c>
      <c r="J79" s="153" t="str">
        <f>IF(H79="Y",IFERROR(VLOOKUP(CONCATENATE(C79,"/",D79),'Time Open'!A$4:F$165,6,FALSE),"Can't find in Open"),"")</f>
        <v/>
      </c>
      <c r="K79" s="34" t="str">
        <f t="shared" si="81"/>
        <v>n/a</v>
      </c>
      <c r="L79" s="36">
        <f t="shared" si="56"/>
        <v>0</v>
      </c>
      <c r="M79" s="36">
        <f t="shared" si="57"/>
        <v>0</v>
      </c>
      <c r="N79" s="36">
        <f t="shared" si="58"/>
        <v>0</v>
      </c>
      <c r="O79" s="103">
        <f t="shared" si="59"/>
        <v>0</v>
      </c>
      <c r="P79" s="118" t="str">
        <f t="shared" si="60"/>
        <v xml:space="preserve"> </v>
      </c>
      <c r="S79">
        <f t="shared" si="61"/>
        <v>0</v>
      </c>
      <c r="T79" s="70" t="str">
        <f t="shared" si="62"/>
        <v>n/a</v>
      </c>
      <c r="U79" s="71" t="b">
        <f t="shared" si="63"/>
        <v>0</v>
      </c>
      <c r="V79" s="70" t="str">
        <f t="shared" si="83"/>
        <v xml:space="preserve"> </v>
      </c>
      <c r="W79" s="70" t="str">
        <f t="shared" si="84"/>
        <v xml:space="preserve"> </v>
      </c>
      <c r="X79" s="71" t="str">
        <f t="shared" si="64"/>
        <v xml:space="preserve"> </v>
      </c>
      <c r="Y79" s="73" t="str">
        <f t="shared" si="65"/>
        <v>n/a</v>
      </c>
      <c r="Z79" s="74" t="b">
        <f t="shared" si="66"/>
        <v>0</v>
      </c>
      <c r="AA79" s="73" t="str">
        <f t="shared" si="67"/>
        <v xml:space="preserve"> </v>
      </c>
      <c r="AB79" s="73" t="str">
        <f t="shared" si="68"/>
        <v xml:space="preserve"> </v>
      </c>
      <c r="AC79" s="74" t="str">
        <f t="shared" si="69"/>
        <v xml:space="preserve"> </v>
      </c>
      <c r="AD79" s="70" t="str">
        <f t="shared" si="70"/>
        <v>n/a</v>
      </c>
      <c r="AE79" s="71" t="b">
        <f t="shared" si="71"/>
        <v>0</v>
      </c>
      <c r="AF79" s="70" t="str">
        <f t="shared" si="72"/>
        <v xml:space="preserve"> </v>
      </c>
      <c r="AG79" s="70" t="str">
        <f t="shared" si="73"/>
        <v xml:space="preserve"> </v>
      </c>
      <c r="AH79" s="71" t="str">
        <f t="shared" si="74"/>
        <v xml:space="preserve"> </v>
      </c>
      <c r="AI79" s="73" t="str">
        <f t="shared" si="75"/>
        <v>n/a</v>
      </c>
      <c r="AJ79" s="74" t="b">
        <f t="shared" si="76"/>
        <v>0</v>
      </c>
      <c r="AK79" s="73" t="str">
        <f t="shared" si="77"/>
        <v xml:space="preserve"> </v>
      </c>
      <c r="AL79" s="73" t="str">
        <f t="shared" si="78"/>
        <v xml:space="preserve"> </v>
      </c>
      <c r="AM79" s="74" t="str">
        <f t="shared" si="79"/>
        <v xml:space="preserve"> </v>
      </c>
    </row>
    <row r="80" spans="1:39" ht="18.75" customHeight="1" thickBot="1" x14ac:dyDescent="0.3">
      <c r="A80" t="str">
        <f t="shared" si="82"/>
        <v>/</v>
      </c>
      <c r="B80" s="134">
        <v>77</v>
      </c>
      <c r="C80" s="189"/>
      <c r="D80" s="189"/>
      <c r="E80" s="5"/>
      <c r="F80" s="5"/>
      <c r="G80" s="103" t="str">
        <f t="shared" si="80"/>
        <v xml:space="preserve"> </v>
      </c>
      <c r="H80" s="160"/>
      <c r="I80" s="153" t="str">
        <f>IF(H80="Y",IFERROR(VLOOKUP(CONCATENATE(C80,"/",D80),'Time Open'!A$4:F$165,5,FALSE),"Can't find in Open"),"")</f>
        <v/>
      </c>
      <c r="J80" s="153" t="str">
        <f>IF(H80="Y",IFERROR(VLOOKUP(CONCATENATE(C80,"/",D80),'Time Open'!A$4:F$165,6,FALSE),"Can't find in Open"),"")</f>
        <v/>
      </c>
      <c r="K80" s="34" t="str">
        <f t="shared" si="81"/>
        <v>n/a</v>
      </c>
      <c r="L80" s="36">
        <f t="shared" si="56"/>
        <v>0</v>
      </c>
      <c r="M80" s="36">
        <f t="shared" si="57"/>
        <v>0</v>
      </c>
      <c r="N80" s="36">
        <f t="shared" si="58"/>
        <v>0</v>
      </c>
      <c r="O80" s="103">
        <f t="shared" si="59"/>
        <v>0</v>
      </c>
      <c r="P80" s="118" t="str">
        <f t="shared" si="60"/>
        <v xml:space="preserve"> </v>
      </c>
      <c r="S80">
        <f t="shared" si="61"/>
        <v>0</v>
      </c>
      <c r="T80" s="70" t="str">
        <f t="shared" si="62"/>
        <v>n/a</v>
      </c>
      <c r="U80" s="71" t="b">
        <f t="shared" si="63"/>
        <v>0</v>
      </c>
      <c r="V80" s="70" t="str">
        <f t="shared" si="83"/>
        <v xml:space="preserve"> </v>
      </c>
      <c r="W80" s="70" t="str">
        <f t="shared" si="84"/>
        <v xml:space="preserve"> </v>
      </c>
      <c r="X80" s="71" t="str">
        <f t="shared" si="64"/>
        <v xml:space="preserve"> </v>
      </c>
      <c r="Y80" s="73" t="str">
        <f t="shared" si="65"/>
        <v>n/a</v>
      </c>
      <c r="Z80" s="74" t="b">
        <f t="shared" si="66"/>
        <v>0</v>
      </c>
      <c r="AA80" s="73" t="str">
        <f t="shared" si="67"/>
        <v xml:space="preserve"> </v>
      </c>
      <c r="AB80" s="73" t="str">
        <f t="shared" si="68"/>
        <v xml:space="preserve"> </v>
      </c>
      <c r="AC80" s="74" t="str">
        <f t="shared" si="69"/>
        <v xml:space="preserve"> </v>
      </c>
      <c r="AD80" s="70" t="str">
        <f t="shared" si="70"/>
        <v>n/a</v>
      </c>
      <c r="AE80" s="71" t="b">
        <f t="shared" si="71"/>
        <v>0</v>
      </c>
      <c r="AF80" s="70" t="str">
        <f t="shared" si="72"/>
        <v xml:space="preserve"> </v>
      </c>
      <c r="AG80" s="70" t="str">
        <f t="shared" si="73"/>
        <v xml:space="preserve"> </v>
      </c>
      <c r="AH80" s="71" t="str">
        <f t="shared" si="74"/>
        <v xml:space="preserve"> </v>
      </c>
      <c r="AI80" s="73" t="str">
        <f t="shared" si="75"/>
        <v>n/a</v>
      </c>
      <c r="AJ80" s="74" t="b">
        <f t="shared" si="76"/>
        <v>0</v>
      </c>
      <c r="AK80" s="73" t="str">
        <f t="shared" si="77"/>
        <v xml:space="preserve"> </v>
      </c>
      <c r="AL80" s="73" t="str">
        <f t="shared" si="78"/>
        <v xml:space="preserve"> </v>
      </c>
      <c r="AM80" s="74" t="str">
        <f t="shared" si="79"/>
        <v xml:space="preserve"> </v>
      </c>
    </row>
    <row r="81" spans="1:39" ht="18.75" customHeight="1" thickBot="1" x14ac:dyDescent="0.3">
      <c r="A81" t="str">
        <f t="shared" si="82"/>
        <v>/</v>
      </c>
      <c r="B81" s="134">
        <v>78</v>
      </c>
      <c r="C81" s="189"/>
      <c r="D81" s="189"/>
      <c r="E81" s="5"/>
      <c r="F81" s="5"/>
      <c r="G81" s="103" t="str">
        <f t="shared" si="80"/>
        <v xml:space="preserve"> </v>
      </c>
      <c r="H81" s="160"/>
      <c r="I81" s="153" t="str">
        <f>IF(H81="Y",IFERROR(VLOOKUP(CONCATENATE(C81,"/",D81),'Time Open'!A$4:F$165,5,FALSE),"Can't find in Open"),"")</f>
        <v/>
      </c>
      <c r="J81" s="153" t="str">
        <f>IF(H81="Y",IFERROR(VLOOKUP(CONCATENATE(C81,"/",D81),'Time Open'!A$4:F$165,6,FALSE),"Can't find in Open"),"")</f>
        <v/>
      </c>
      <c r="K81" s="34" t="str">
        <f t="shared" si="81"/>
        <v>n/a</v>
      </c>
      <c r="L81" s="36">
        <f t="shared" si="56"/>
        <v>0</v>
      </c>
      <c r="M81" s="36">
        <f t="shared" si="57"/>
        <v>0</v>
      </c>
      <c r="N81" s="36">
        <f t="shared" si="58"/>
        <v>0</v>
      </c>
      <c r="O81" s="103">
        <f t="shared" si="59"/>
        <v>0</v>
      </c>
      <c r="P81" s="118" t="str">
        <f t="shared" si="60"/>
        <v xml:space="preserve"> </v>
      </c>
      <c r="S81">
        <f t="shared" si="61"/>
        <v>0</v>
      </c>
      <c r="T81" s="70" t="str">
        <f t="shared" si="62"/>
        <v>n/a</v>
      </c>
      <c r="U81" s="71" t="b">
        <f t="shared" si="63"/>
        <v>0</v>
      </c>
      <c r="V81" s="70" t="str">
        <f t="shared" si="83"/>
        <v xml:space="preserve"> </v>
      </c>
      <c r="W81" s="70" t="str">
        <f t="shared" si="84"/>
        <v xml:space="preserve"> </v>
      </c>
      <c r="X81" s="71" t="str">
        <f t="shared" si="64"/>
        <v xml:space="preserve"> </v>
      </c>
      <c r="Y81" s="73" t="str">
        <f t="shared" si="65"/>
        <v>n/a</v>
      </c>
      <c r="Z81" s="74" t="b">
        <f t="shared" si="66"/>
        <v>0</v>
      </c>
      <c r="AA81" s="73" t="str">
        <f t="shared" si="67"/>
        <v xml:space="preserve"> </v>
      </c>
      <c r="AB81" s="73" t="str">
        <f t="shared" si="68"/>
        <v xml:space="preserve"> </v>
      </c>
      <c r="AC81" s="74" t="str">
        <f t="shared" si="69"/>
        <v xml:space="preserve"> </v>
      </c>
      <c r="AD81" s="70" t="str">
        <f t="shared" si="70"/>
        <v>n/a</v>
      </c>
      <c r="AE81" s="71" t="b">
        <f t="shared" si="71"/>
        <v>0</v>
      </c>
      <c r="AF81" s="70" t="str">
        <f t="shared" si="72"/>
        <v xml:space="preserve"> </v>
      </c>
      <c r="AG81" s="70" t="str">
        <f t="shared" si="73"/>
        <v xml:space="preserve"> </v>
      </c>
      <c r="AH81" s="71" t="str">
        <f t="shared" si="74"/>
        <v xml:space="preserve"> </v>
      </c>
      <c r="AI81" s="73" t="str">
        <f t="shared" si="75"/>
        <v>n/a</v>
      </c>
      <c r="AJ81" s="74" t="b">
        <f t="shared" si="76"/>
        <v>0</v>
      </c>
      <c r="AK81" s="73" t="str">
        <f t="shared" si="77"/>
        <v xml:space="preserve"> </v>
      </c>
      <c r="AL81" s="73" t="str">
        <f t="shared" si="78"/>
        <v xml:space="preserve"> </v>
      </c>
      <c r="AM81" s="74" t="str">
        <f t="shared" si="79"/>
        <v xml:space="preserve"> </v>
      </c>
    </row>
    <row r="82" spans="1:39" ht="18.75" customHeight="1" thickBot="1" x14ac:dyDescent="0.3">
      <c r="A82" t="str">
        <f t="shared" si="82"/>
        <v>/</v>
      </c>
      <c r="B82" s="134">
        <v>79</v>
      </c>
      <c r="C82" s="189"/>
      <c r="D82" s="189"/>
      <c r="E82" s="5"/>
      <c r="F82" s="5"/>
      <c r="G82" s="103" t="str">
        <f t="shared" si="80"/>
        <v xml:space="preserve"> </v>
      </c>
      <c r="H82" s="160"/>
      <c r="I82" s="153" t="str">
        <f>IF(H82="Y",IFERROR(VLOOKUP(CONCATENATE(C82,"/",D82),'Time Open'!A$4:F$165,5,FALSE),"Can't find in Open"),"")</f>
        <v/>
      </c>
      <c r="J82" s="153" t="str">
        <f>IF(H82="Y",IFERROR(VLOOKUP(CONCATENATE(C82,"/",D82),'Time Open'!A$4:F$165,6,FALSE),"Can't find in Open"),"")</f>
        <v/>
      </c>
      <c r="K82" s="34" t="str">
        <f t="shared" si="81"/>
        <v>n/a</v>
      </c>
      <c r="L82" s="36">
        <f t="shared" si="56"/>
        <v>0</v>
      </c>
      <c r="M82" s="36">
        <f t="shared" si="57"/>
        <v>0</v>
      </c>
      <c r="N82" s="36">
        <f t="shared" si="58"/>
        <v>0</v>
      </c>
      <c r="O82" s="103">
        <f t="shared" si="59"/>
        <v>0</v>
      </c>
      <c r="P82" s="118" t="str">
        <f t="shared" si="60"/>
        <v xml:space="preserve"> </v>
      </c>
      <c r="S82">
        <f t="shared" si="61"/>
        <v>0</v>
      </c>
      <c r="T82" s="70" t="str">
        <f t="shared" si="62"/>
        <v>n/a</v>
      </c>
      <c r="U82" s="71" t="b">
        <f t="shared" si="63"/>
        <v>0</v>
      </c>
      <c r="V82" s="70" t="str">
        <f t="shared" si="83"/>
        <v xml:space="preserve"> </v>
      </c>
      <c r="W82" s="70" t="str">
        <f t="shared" si="84"/>
        <v xml:space="preserve"> </v>
      </c>
      <c r="X82" s="71" t="str">
        <f t="shared" si="64"/>
        <v xml:space="preserve"> </v>
      </c>
      <c r="Y82" s="73" t="str">
        <f t="shared" si="65"/>
        <v>n/a</v>
      </c>
      <c r="Z82" s="74" t="b">
        <f t="shared" si="66"/>
        <v>0</v>
      </c>
      <c r="AA82" s="73" t="str">
        <f t="shared" si="67"/>
        <v xml:space="preserve"> </v>
      </c>
      <c r="AB82" s="73" t="str">
        <f t="shared" si="68"/>
        <v xml:space="preserve"> </v>
      </c>
      <c r="AC82" s="74" t="str">
        <f t="shared" si="69"/>
        <v xml:space="preserve"> </v>
      </c>
      <c r="AD82" s="70" t="str">
        <f t="shared" si="70"/>
        <v>n/a</v>
      </c>
      <c r="AE82" s="71" t="b">
        <f t="shared" si="71"/>
        <v>0</v>
      </c>
      <c r="AF82" s="70" t="str">
        <f t="shared" si="72"/>
        <v xml:space="preserve"> </v>
      </c>
      <c r="AG82" s="70" t="str">
        <f t="shared" si="73"/>
        <v xml:space="preserve"> </v>
      </c>
      <c r="AH82" s="71" t="str">
        <f t="shared" si="74"/>
        <v xml:space="preserve"> </v>
      </c>
      <c r="AI82" s="73" t="str">
        <f t="shared" si="75"/>
        <v>n/a</v>
      </c>
      <c r="AJ82" s="74" t="b">
        <f t="shared" si="76"/>
        <v>0</v>
      </c>
      <c r="AK82" s="73" t="str">
        <f t="shared" si="77"/>
        <v xml:space="preserve"> </v>
      </c>
      <c r="AL82" s="73" t="str">
        <f t="shared" si="78"/>
        <v xml:space="preserve"> </v>
      </c>
      <c r="AM82" s="74" t="str">
        <f t="shared" si="79"/>
        <v xml:space="preserve"> </v>
      </c>
    </row>
    <row r="83" spans="1:39" ht="18.75" customHeight="1" thickBot="1" x14ac:dyDescent="0.3">
      <c r="A83" t="str">
        <f t="shared" si="82"/>
        <v>/</v>
      </c>
      <c r="B83" s="134">
        <v>80</v>
      </c>
      <c r="C83" s="189"/>
      <c r="D83" s="189"/>
      <c r="E83" s="5"/>
      <c r="F83" s="5"/>
      <c r="G83" s="103" t="str">
        <f t="shared" si="80"/>
        <v xml:space="preserve"> </v>
      </c>
      <c r="H83" s="160"/>
      <c r="I83" s="153" t="str">
        <f>IF(H83="Y",IFERROR(VLOOKUP(CONCATENATE(C83,"/",D83),'Time Open'!A$4:F$165,5,FALSE),"Can't find in Open"),"")</f>
        <v/>
      </c>
      <c r="J83" s="153" t="str">
        <f>IF(H83="Y",IFERROR(VLOOKUP(CONCATENATE(C83,"/",D83),'Time Open'!A$4:F$165,6,FALSE),"Can't find in Open"),"")</f>
        <v/>
      </c>
      <c r="K83" s="34" t="str">
        <f t="shared" si="81"/>
        <v>n/a</v>
      </c>
      <c r="L83" s="36">
        <f t="shared" si="56"/>
        <v>0</v>
      </c>
      <c r="M83" s="36">
        <f t="shared" si="57"/>
        <v>0</v>
      </c>
      <c r="N83" s="36">
        <f t="shared" si="58"/>
        <v>0</v>
      </c>
      <c r="O83" s="103">
        <f t="shared" si="59"/>
        <v>0</v>
      </c>
      <c r="P83" s="118" t="str">
        <f t="shared" si="60"/>
        <v xml:space="preserve"> </v>
      </c>
      <c r="S83">
        <f t="shared" si="61"/>
        <v>0</v>
      </c>
      <c r="T83" s="70" t="str">
        <f t="shared" si="62"/>
        <v>n/a</v>
      </c>
      <c r="U83" s="71" t="b">
        <f t="shared" si="63"/>
        <v>0</v>
      </c>
      <c r="V83" s="70" t="str">
        <f t="shared" si="83"/>
        <v xml:space="preserve"> </v>
      </c>
      <c r="W83" s="70" t="str">
        <f t="shared" si="84"/>
        <v xml:space="preserve"> </v>
      </c>
      <c r="X83" s="71" t="str">
        <f t="shared" si="64"/>
        <v xml:space="preserve"> </v>
      </c>
      <c r="Y83" s="73" t="str">
        <f t="shared" si="65"/>
        <v>n/a</v>
      </c>
      <c r="Z83" s="74" t="b">
        <f t="shared" si="66"/>
        <v>0</v>
      </c>
      <c r="AA83" s="73" t="str">
        <f t="shared" si="67"/>
        <v xml:space="preserve"> </v>
      </c>
      <c r="AB83" s="73" t="str">
        <f t="shared" si="68"/>
        <v xml:space="preserve"> </v>
      </c>
      <c r="AC83" s="74" t="str">
        <f t="shared" si="69"/>
        <v xml:space="preserve"> </v>
      </c>
      <c r="AD83" s="70" t="str">
        <f t="shared" si="70"/>
        <v>n/a</v>
      </c>
      <c r="AE83" s="71" t="b">
        <f t="shared" si="71"/>
        <v>0</v>
      </c>
      <c r="AF83" s="70" t="str">
        <f t="shared" si="72"/>
        <v xml:space="preserve"> </v>
      </c>
      <c r="AG83" s="70" t="str">
        <f t="shared" si="73"/>
        <v xml:space="preserve"> </v>
      </c>
      <c r="AH83" s="71" t="str">
        <f t="shared" si="74"/>
        <v xml:space="preserve"> </v>
      </c>
      <c r="AI83" s="73" t="str">
        <f t="shared" si="75"/>
        <v>n/a</v>
      </c>
      <c r="AJ83" s="74" t="b">
        <f t="shared" si="76"/>
        <v>0</v>
      </c>
      <c r="AK83" s="73" t="str">
        <f t="shared" si="77"/>
        <v xml:space="preserve"> </v>
      </c>
      <c r="AL83" s="73" t="str">
        <f t="shared" si="78"/>
        <v xml:space="preserve"> </v>
      </c>
      <c r="AM83" s="74" t="str">
        <f t="shared" si="79"/>
        <v xml:space="preserve"> </v>
      </c>
    </row>
    <row r="84" spans="1:39" ht="18.75" customHeight="1" thickBot="1" x14ac:dyDescent="0.3">
      <c r="A84" t="str">
        <f t="shared" si="82"/>
        <v>/</v>
      </c>
      <c r="B84" s="134">
        <v>81</v>
      </c>
      <c r="C84" s="189"/>
      <c r="D84" s="189"/>
      <c r="E84" s="5"/>
      <c r="F84" s="5"/>
      <c r="G84" s="103" t="str">
        <f t="shared" si="80"/>
        <v xml:space="preserve"> </v>
      </c>
      <c r="H84" s="160"/>
      <c r="I84" s="153" t="str">
        <f>IF(H84="Y",IFERROR(VLOOKUP(CONCATENATE(C84,"/",D84),'Time Open'!A$4:F$165,5,FALSE),"Can't find in Open"),"")</f>
        <v/>
      </c>
      <c r="J84" s="153" t="str">
        <f>IF(H84="Y",IFERROR(VLOOKUP(CONCATENATE(C84,"/",D84),'Time Open'!A$4:F$165,6,FALSE),"Can't find in Open"),"")</f>
        <v/>
      </c>
      <c r="K84" s="34" t="str">
        <f t="shared" si="81"/>
        <v>n/a</v>
      </c>
      <c r="L84" s="36">
        <f t="shared" si="56"/>
        <v>0</v>
      </c>
      <c r="M84" s="36">
        <f t="shared" si="57"/>
        <v>0</v>
      </c>
      <c r="N84" s="36">
        <f t="shared" si="58"/>
        <v>0</v>
      </c>
      <c r="O84" s="103">
        <f t="shared" si="59"/>
        <v>0</v>
      </c>
      <c r="P84" s="118" t="str">
        <f t="shared" si="60"/>
        <v xml:space="preserve"> </v>
      </c>
      <c r="S84">
        <f t="shared" si="61"/>
        <v>0</v>
      </c>
      <c r="T84" s="70" t="str">
        <f t="shared" si="62"/>
        <v>n/a</v>
      </c>
      <c r="U84" s="71" t="b">
        <f t="shared" si="63"/>
        <v>0</v>
      </c>
      <c r="V84" s="70" t="str">
        <f t="shared" si="83"/>
        <v xml:space="preserve"> </v>
      </c>
      <c r="W84" s="70" t="str">
        <f t="shared" si="84"/>
        <v xml:space="preserve"> </v>
      </c>
      <c r="X84" s="71" t="str">
        <f t="shared" si="64"/>
        <v xml:space="preserve"> </v>
      </c>
      <c r="Y84" s="73" t="str">
        <f t="shared" si="65"/>
        <v>n/a</v>
      </c>
      <c r="Z84" s="74" t="b">
        <f t="shared" si="66"/>
        <v>0</v>
      </c>
      <c r="AA84" s="73" t="str">
        <f t="shared" si="67"/>
        <v xml:space="preserve"> </v>
      </c>
      <c r="AB84" s="73" t="str">
        <f t="shared" si="68"/>
        <v xml:space="preserve"> </v>
      </c>
      <c r="AC84" s="74" t="str">
        <f t="shared" si="69"/>
        <v xml:space="preserve"> </v>
      </c>
      <c r="AD84" s="70" t="str">
        <f t="shared" si="70"/>
        <v>n/a</v>
      </c>
      <c r="AE84" s="71" t="b">
        <f t="shared" si="71"/>
        <v>0</v>
      </c>
      <c r="AF84" s="70" t="str">
        <f t="shared" si="72"/>
        <v xml:space="preserve"> </v>
      </c>
      <c r="AG84" s="70" t="str">
        <f t="shared" si="73"/>
        <v xml:space="preserve"> </v>
      </c>
      <c r="AH84" s="71" t="str">
        <f t="shared" si="74"/>
        <v xml:space="preserve"> </v>
      </c>
      <c r="AI84" s="73" t="str">
        <f t="shared" si="75"/>
        <v>n/a</v>
      </c>
      <c r="AJ84" s="74" t="b">
        <f t="shared" si="76"/>
        <v>0</v>
      </c>
      <c r="AK84" s="73" t="str">
        <f t="shared" si="77"/>
        <v xml:space="preserve"> </v>
      </c>
      <c r="AL84" s="73" t="str">
        <f t="shared" si="78"/>
        <v xml:space="preserve"> </v>
      </c>
      <c r="AM84" s="74" t="str">
        <f t="shared" si="79"/>
        <v xml:space="preserve"> </v>
      </c>
    </row>
    <row r="85" spans="1:39" ht="18.75" customHeight="1" thickBot="1" x14ac:dyDescent="0.3">
      <c r="A85" t="str">
        <f t="shared" si="82"/>
        <v>/</v>
      </c>
      <c r="B85" s="134">
        <v>82</v>
      </c>
      <c r="C85" s="189"/>
      <c r="D85" s="189"/>
      <c r="E85" s="5"/>
      <c r="F85" s="5"/>
      <c r="G85" s="103" t="str">
        <f t="shared" si="80"/>
        <v xml:space="preserve"> </v>
      </c>
      <c r="H85" s="160"/>
      <c r="I85" s="153" t="str">
        <f>IF(H85="Y",IFERROR(VLOOKUP(CONCATENATE(C85,"/",D85),'Time Open'!A$4:F$165,5,FALSE),"Can't find in Open"),"")</f>
        <v/>
      </c>
      <c r="J85" s="153" t="str">
        <f>IF(H85="Y",IFERROR(VLOOKUP(CONCATENATE(C85,"/",D85),'Time Open'!A$4:F$165,6,FALSE),"Can't find in Open"),"")</f>
        <v/>
      </c>
      <c r="K85" s="34" t="str">
        <f t="shared" si="81"/>
        <v>n/a</v>
      </c>
      <c r="L85" s="36">
        <f t="shared" si="56"/>
        <v>0</v>
      </c>
      <c r="M85" s="36">
        <f t="shared" si="57"/>
        <v>0</v>
      </c>
      <c r="N85" s="36">
        <f t="shared" si="58"/>
        <v>0</v>
      </c>
      <c r="O85" s="103">
        <f t="shared" si="59"/>
        <v>0</v>
      </c>
      <c r="P85" s="118" t="str">
        <f t="shared" si="60"/>
        <v xml:space="preserve"> </v>
      </c>
      <c r="S85">
        <f t="shared" si="61"/>
        <v>0</v>
      </c>
      <c r="T85" s="70" t="str">
        <f t="shared" si="62"/>
        <v>n/a</v>
      </c>
      <c r="U85" s="71" t="b">
        <f t="shared" si="63"/>
        <v>0</v>
      </c>
      <c r="V85" s="70" t="str">
        <f t="shared" si="83"/>
        <v xml:space="preserve"> </v>
      </c>
      <c r="W85" s="70" t="str">
        <f t="shared" si="84"/>
        <v xml:space="preserve"> </v>
      </c>
      <c r="X85" s="71" t="str">
        <f t="shared" si="64"/>
        <v xml:space="preserve"> </v>
      </c>
      <c r="Y85" s="73" t="str">
        <f t="shared" si="65"/>
        <v>n/a</v>
      </c>
      <c r="Z85" s="74" t="b">
        <f t="shared" si="66"/>
        <v>0</v>
      </c>
      <c r="AA85" s="73" t="str">
        <f t="shared" si="67"/>
        <v xml:space="preserve"> </v>
      </c>
      <c r="AB85" s="73" t="str">
        <f t="shared" si="68"/>
        <v xml:space="preserve"> </v>
      </c>
      <c r="AC85" s="74" t="str">
        <f t="shared" si="69"/>
        <v xml:space="preserve"> </v>
      </c>
      <c r="AD85" s="70" t="str">
        <f t="shared" si="70"/>
        <v>n/a</v>
      </c>
      <c r="AE85" s="71" t="b">
        <f t="shared" si="71"/>
        <v>0</v>
      </c>
      <c r="AF85" s="70" t="str">
        <f t="shared" si="72"/>
        <v xml:space="preserve"> </v>
      </c>
      <c r="AG85" s="70" t="str">
        <f t="shared" si="73"/>
        <v xml:space="preserve"> </v>
      </c>
      <c r="AH85" s="71" t="str">
        <f t="shared" si="74"/>
        <v xml:space="preserve"> </v>
      </c>
      <c r="AI85" s="73" t="str">
        <f t="shared" si="75"/>
        <v>n/a</v>
      </c>
      <c r="AJ85" s="74" t="b">
        <f t="shared" si="76"/>
        <v>0</v>
      </c>
      <c r="AK85" s="73" t="str">
        <f t="shared" si="77"/>
        <v xml:space="preserve"> </v>
      </c>
      <c r="AL85" s="73" t="str">
        <f t="shared" si="78"/>
        <v xml:space="preserve"> </v>
      </c>
      <c r="AM85" s="74" t="str">
        <f t="shared" si="79"/>
        <v xml:space="preserve"> </v>
      </c>
    </row>
    <row r="86" spans="1:39" ht="18.75" customHeight="1" thickBot="1" x14ac:dyDescent="0.3">
      <c r="A86" t="str">
        <f t="shared" si="82"/>
        <v>/</v>
      </c>
      <c r="B86" s="134">
        <v>83</v>
      </c>
      <c r="C86" s="189"/>
      <c r="D86" s="189"/>
      <c r="E86" s="5"/>
      <c r="F86" s="5"/>
      <c r="G86" s="103" t="str">
        <f t="shared" si="80"/>
        <v xml:space="preserve"> </v>
      </c>
      <c r="H86" s="160"/>
      <c r="I86" s="153" t="str">
        <f>IF(H86="Y",IFERROR(VLOOKUP(CONCATENATE(C86,"/",D86),'Time Open'!A$4:F$165,5,FALSE),"Can't find in Open"),"")</f>
        <v/>
      </c>
      <c r="J86" s="153" t="str">
        <f>IF(H86="Y",IFERROR(VLOOKUP(CONCATENATE(C86,"/",D86),'Time Open'!A$4:F$165,6,FALSE),"Can't find in Open"),"")</f>
        <v/>
      </c>
      <c r="K86" s="34" t="str">
        <f t="shared" si="81"/>
        <v>n/a</v>
      </c>
      <c r="L86" s="36">
        <f t="shared" si="56"/>
        <v>0</v>
      </c>
      <c r="M86" s="36">
        <f t="shared" si="57"/>
        <v>0</v>
      </c>
      <c r="N86" s="36">
        <f t="shared" si="58"/>
        <v>0</v>
      </c>
      <c r="O86" s="103">
        <f t="shared" si="59"/>
        <v>0</v>
      </c>
      <c r="P86" s="118" t="str">
        <f t="shared" si="60"/>
        <v xml:space="preserve"> </v>
      </c>
      <c r="S86">
        <f t="shared" si="61"/>
        <v>0</v>
      </c>
      <c r="T86" s="70" t="str">
        <f t="shared" si="62"/>
        <v>n/a</v>
      </c>
      <c r="U86" s="71" t="b">
        <f t="shared" si="63"/>
        <v>0</v>
      </c>
      <c r="V86" s="70" t="str">
        <f t="shared" si="83"/>
        <v xml:space="preserve"> </v>
      </c>
      <c r="W86" s="70" t="str">
        <f t="shared" si="84"/>
        <v xml:space="preserve"> </v>
      </c>
      <c r="X86" s="71" t="str">
        <f t="shared" si="64"/>
        <v xml:space="preserve"> </v>
      </c>
      <c r="Y86" s="73" t="str">
        <f t="shared" si="65"/>
        <v>n/a</v>
      </c>
      <c r="Z86" s="74" t="b">
        <f t="shared" si="66"/>
        <v>0</v>
      </c>
      <c r="AA86" s="73" t="str">
        <f t="shared" si="67"/>
        <v xml:space="preserve"> </v>
      </c>
      <c r="AB86" s="73" t="str">
        <f t="shared" si="68"/>
        <v xml:space="preserve"> </v>
      </c>
      <c r="AC86" s="74" t="str">
        <f t="shared" si="69"/>
        <v xml:space="preserve"> </v>
      </c>
      <c r="AD86" s="70" t="str">
        <f t="shared" si="70"/>
        <v>n/a</v>
      </c>
      <c r="AE86" s="71" t="b">
        <f t="shared" si="71"/>
        <v>0</v>
      </c>
      <c r="AF86" s="70" t="str">
        <f t="shared" si="72"/>
        <v xml:space="preserve"> </v>
      </c>
      <c r="AG86" s="70" t="str">
        <f t="shared" si="73"/>
        <v xml:space="preserve"> </v>
      </c>
      <c r="AH86" s="71" t="str">
        <f t="shared" si="74"/>
        <v xml:space="preserve"> </v>
      </c>
      <c r="AI86" s="73" t="str">
        <f t="shared" si="75"/>
        <v>n/a</v>
      </c>
      <c r="AJ86" s="74" t="b">
        <f t="shared" si="76"/>
        <v>0</v>
      </c>
      <c r="AK86" s="73" t="str">
        <f t="shared" si="77"/>
        <v xml:space="preserve"> </v>
      </c>
      <c r="AL86" s="73" t="str">
        <f t="shared" si="78"/>
        <v xml:space="preserve"> </v>
      </c>
      <c r="AM86" s="74" t="str">
        <f t="shared" si="79"/>
        <v xml:space="preserve"> </v>
      </c>
    </row>
    <row r="87" spans="1:39" ht="18.75" customHeight="1" thickBot="1" x14ac:dyDescent="0.3">
      <c r="A87" t="str">
        <f t="shared" si="82"/>
        <v>/</v>
      </c>
      <c r="B87" s="134">
        <v>84</v>
      </c>
      <c r="C87" s="189"/>
      <c r="D87" s="189"/>
      <c r="E87" s="5"/>
      <c r="F87" s="5"/>
      <c r="G87" s="103" t="str">
        <f t="shared" si="80"/>
        <v xml:space="preserve"> </v>
      </c>
      <c r="H87" s="160"/>
      <c r="I87" s="153" t="str">
        <f>IF(H87="Y",IFERROR(VLOOKUP(CONCATENATE(C87,"/",D87),'Time Open'!A$4:F$165,5,FALSE),"Can't find in Open"),"")</f>
        <v/>
      </c>
      <c r="J87" s="153" t="str">
        <f>IF(H87="Y",IFERROR(VLOOKUP(CONCATENATE(C87,"/",D87),'Time Open'!A$4:F$165,6,FALSE),"Can't find in Open"),"")</f>
        <v/>
      </c>
      <c r="K87" s="34" t="str">
        <f t="shared" si="81"/>
        <v>n/a</v>
      </c>
      <c r="L87" s="36">
        <f t="shared" si="56"/>
        <v>0</v>
      </c>
      <c r="M87" s="36">
        <f t="shared" si="57"/>
        <v>0</v>
      </c>
      <c r="N87" s="36">
        <f t="shared" si="58"/>
        <v>0</v>
      </c>
      <c r="O87" s="103">
        <f t="shared" si="59"/>
        <v>0</v>
      </c>
      <c r="P87" s="118" t="str">
        <f t="shared" si="60"/>
        <v xml:space="preserve"> </v>
      </c>
      <c r="S87">
        <f t="shared" si="61"/>
        <v>0</v>
      </c>
      <c r="T87" s="70" t="str">
        <f t="shared" si="62"/>
        <v>n/a</v>
      </c>
      <c r="U87" s="71" t="b">
        <f t="shared" si="63"/>
        <v>0</v>
      </c>
      <c r="V87" s="70" t="str">
        <f t="shared" si="83"/>
        <v xml:space="preserve"> </v>
      </c>
      <c r="W87" s="70" t="str">
        <f t="shared" si="84"/>
        <v xml:space="preserve"> </v>
      </c>
      <c r="X87" s="71" t="str">
        <f t="shared" si="64"/>
        <v xml:space="preserve"> </v>
      </c>
      <c r="Y87" s="73" t="str">
        <f t="shared" si="65"/>
        <v>n/a</v>
      </c>
      <c r="Z87" s="74" t="b">
        <f t="shared" si="66"/>
        <v>0</v>
      </c>
      <c r="AA87" s="73" t="str">
        <f t="shared" si="67"/>
        <v xml:space="preserve"> </v>
      </c>
      <c r="AB87" s="73" t="str">
        <f t="shared" si="68"/>
        <v xml:space="preserve"> </v>
      </c>
      <c r="AC87" s="74" t="str">
        <f t="shared" si="69"/>
        <v xml:space="preserve"> </v>
      </c>
      <c r="AD87" s="70" t="str">
        <f t="shared" si="70"/>
        <v>n/a</v>
      </c>
      <c r="AE87" s="71" t="b">
        <f t="shared" si="71"/>
        <v>0</v>
      </c>
      <c r="AF87" s="70" t="str">
        <f t="shared" si="72"/>
        <v xml:space="preserve"> </v>
      </c>
      <c r="AG87" s="70" t="str">
        <f t="shared" si="73"/>
        <v xml:space="preserve"> </v>
      </c>
      <c r="AH87" s="71" t="str">
        <f t="shared" si="74"/>
        <v xml:space="preserve"> </v>
      </c>
      <c r="AI87" s="73" t="str">
        <f t="shared" si="75"/>
        <v>n/a</v>
      </c>
      <c r="AJ87" s="74" t="b">
        <f t="shared" si="76"/>
        <v>0</v>
      </c>
      <c r="AK87" s="73" t="str">
        <f t="shared" si="77"/>
        <v xml:space="preserve"> </v>
      </c>
      <c r="AL87" s="73" t="str">
        <f t="shared" si="78"/>
        <v xml:space="preserve"> </v>
      </c>
      <c r="AM87" s="74" t="str">
        <f t="shared" si="79"/>
        <v xml:space="preserve"> </v>
      </c>
    </row>
    <row r="88" spans="1:39" ht="18.75" customHeight="1" thickBot="1" x14ac:dyDescent="0.3">
      <c r="A88" t="str">
        <f t="shared" si="82"/>
        <v>/</v>
      </c>
      <c r="B88" s="134">
        <v>85</v>
      </c>
      <c r="C88" s="189"/>
      <c r="D88" s="189"/>
      <c r="E88" s="5"/>
      <c r="F88" s="5"/>
      <c r="G88" s="103" t="str">
        <f t="shared" si="80"/>
        <v xml:space="preserve"> </v>
      </c>
      <c r="H88" s="160"/>
      <c r="I88" s="153" t="str">
        <f>IF(H88="Y",IFERROR(VLOOKUP(CONCATENATE(C88,"/",D88),'Time Open'!A$4:F$165,5,FALSE),"Can't find in Open"),"")</f>
        <v/>
      </c>
      <c r="J88" s="153" t="str">
        <f>IF(H88="Y",IFERROR(VLOOKUP(CONCATENATE(C88,"/",D88),'Time Open'!A$4:F$165,6,FALSE),"Can't find in Open"),"")</f>
        <v/>
      </c>
      <c r="K88" s="34" t="str">
        <f t="shared" si="81"/>
        <v>n/a</v>
      </c>
      <c r="L88" s="36">
        <f t="shared" si="56"/>
        <v>0</v>
      </c>
      <c r="M88" s="36">
        <f t="shared" si="57"/>
        <v>0</v>
      </c>
      <c r="N88" s="36">
        <f t="shared" si="58"/>
        <v>0</v>
      </c>
      <c r="O88" s="103">
        <f t="shared" si="59"/>
        <v>0</v>
      </c>
      <c r="P88" s="118" t="str">
        <f t="shared" si="60"/>
        <v xml:space="preserve"> </v>
      </c>
      <c r="S88">
        <f t="shared" si="61"/>
        <v>0</v>
      </c>
      <c r="T88" s="70" t="str">
        <f t="shared" si="62"/>
        <v>n/a</v>
      </c>
      <c r="U88" s="71" t="b">
        <f t="shared" si="63"/>
        <v>0</v>
      </c>
      <c r="V88" s="70" t="str">
        <f t="shared" si="83"/>
        <v xml:space="preserve"> </v>
      </c>
      <c r="W88" s="70" t="str">
        <f t="shared" si="84"/>
        <v xml:space="preserve"> </v>
      </c>
      <c r="X88" s="71" t="str">
        <f t="shared" si="64"/>
        <v xml:space="preserve"> </v>
      </c>
      <c r="Y88" s="73" t="str">
        <f t="shared" si="65"/>
        <v>n/a</v>
      </c>
      <c r="Z88" s="74" t="b">
        <f t="shared" si="66"/>
        <v>0</v>
      </c>
      <c r="AA88" s="73" t="str">
        <f t="shared" si="67"/>
        <v xml:space="preserve"> </v>
      </c>
      <c r="AB88" s="73" t="str">
        <f t="shared" si="68"/>
        <v xml:space="preserve"> </v>
      </c>
      <c r="AC88" s="74" t="str">
        <f t="shared" si="69"/>
        <v xml:space="preserve"> </v>
      </c>
      <c r="AD88" s="70" t="str">
        <f t="shared" si="70"/>
        <v>n/a</v>
      </c>
      <c r="AE88" s="71" t="b">
        <f t="shared" si="71"/>
        <v>0</v>
      </c>
      <c r="AF88" s="70" t="str">
        <f t="shared" si="72"/>
        <v xml:space="preserve"> </v>
      </c>
      <c r="AG88" s="70" t="str">
        <f t="shared" si="73"/>
        <v xml:space="preserve"> </v>
      </c>
      <c r="AH88" s="71" t="str">
        <f t="shared" si="74"/>
        <v xml:space="preserve"> </v>
      </c>
      <c r="AI88" s="73" t="str">
        <f t="shared" si="75"/>
        <v>n/a</v>
      </c>
      <c r="AJ88" s="74" t="b">
        <f t="shared" si="76"/>
        <v>0</v>
      </c>
      <c r="AK88" s="73" t="str">
        <f t="shared" si="77"/>
        <v xml:space="preserve"> </v>
      </c>
      <c r="AL88" s="73" t="str">
        <f t="shared" si="78"/>
        <v xml:space="preserve"> </v>
      </c>
      <c r="AM88" s="74" t="str">
        <f t="shared" si="79"/>
        <v xml:space="preserve"> </v>
      </c>
    </row>
    <row r="89" spans="1:39" ht="18.75" customHeight="1" thickBot="1" x14ac:dyDescent="0.3">
      <c r="A89" t="str">
        <f t="shared" si="82"/>
        <v>/</v>
      </c>
      <c r="B89" s="134">
        <v>86</v>
      </c>
      <c r="C89" s="189"/>
      <c r="D89" s="189"/>
      <c r="E89" s="5"/>
      <c r="F89" s="5"/>
      <c r="G89" s="103" t="str">
        <f t="shared" si="80"/>
        <v xml:space="preserve"> </v>
      </c>
      <c r="H89" s="160"/>
      <c r="I89" s="153" t="str">
        <f>IF(H89="Y",IFERROR(VLOOKUP(CONCATENATE(C89,"/",D89),'Time Open'!A$4:F$165,5,FALSE),"Can't find in Open"),"")</f>
        <v/>
      </c>
      <c r="J89" s="153" t="str">
        <f>IF(H89="Y",IFERROR(VLOOKUP(CONCATENATE(C89,"/",D89),'Time Open'!A$4:F$165,6,FALSE),"Can't find in Open"),"")</f>
        <v/>
      </c>
      <c r="K89" s="34" t="str">
        <f t="shared" si="81"/>
        <v>n/a</v>
      </c>
      <c r="L89" s="36">
        <f t="shared" si="56"/>
        <v>0</v>
      </c>
      <c r="M89" s="36">
        <f t="shared" si="57"/>
        <v>0</v>
      </c>
      <c r="N89" s="36">
        <f t="shared" si="58"/>
        <v>0</v>
      </c>
      <c r="O89" s="103">
        <f t="shared" si="59"/>
        <v>0</v>
      </c>
      <c r="P89" s="118" t="str">
        <f t="shared" si="60"/>
        <v xml:space="preserve"> </v>
      </c>
      <c r="S89">
        <f t="shared" si="61"/>
        <v>0</v>
      </c>
      <c r="T89" s="70" t="str">
        <f t="shared" si="62"/>
        <v>n/a</v>
      </c>
      <c r="U89" s="71" t="b">
        <f t="shared" si="63"/>
        <v>0</v>
      </c>
      <c r="V89" s="70" t="str">
        <f t="shared" si="83"/>
        <v xml:space="preserve"> </v>
      </c>
      <c r="W89" s="70" t="str">
        <f t="shared" si="84"/>
        <v xml:space="preserve"> </v>
      </c>
      <c r="X89" s="71" t="str">
        <f t="shared" si="64"/>
        <v xml:space="preserve"> </v>
      </c>
      <c r="Y89" s="73" t="str">
        <f t="shared" si="65"/>
        <v>n/a</v>
      </c>
      <c r="Z89" s="74" t="b">
        <f t="shared" si="66"/>
        <v>0</v>
      </c>
      <c r="AA89" s="73" t="str">
        <f t="shared" si="67"/>
        <v xml:space="preserve"> </v>
      </c>
      <c r="AB89" s="73" t="str">
        <f t="shared" si="68"/>
        <v xml:space="preserve"> </v>
      </c>
      <c r="AC89" s="74" t="str">
        <f t="shared" si="69"/>
        <v xml:space="preserve"> </v>
      </c>
      <c r="AD89" s="70" t="str">
        <f t="shared" si="70"/>
        <v>n/a</v>
      </c>
      <c r="AE89" s="71" t="b">
        <f t="shared" si="71"/>
        <v>0</v>
      </c>
      <c r="AF89" s="70" t="str">
        <f t="shared" si="72"/>
        <v xml:space="preserve"> </v>
      </c>
      <c r="AG89" s="70" t="str">
        <f t="shared" si="73"/>
        <v xml:space="preserve"> </v>
      </c>
      <c r="AH89" s="71" t="str">
        <f t="shared" si="74"/>
        <v xml:space="preserve"> </v>
      </c>
      <c r="AI89" s="73" t="str">
        <f t="shared" si="75"/>
        <v>n/a</v>
      </c>
      <c r="AJ89" s="74" t="b">
        <f t="shared" si="76"/>
        <v>0</v>
      </c>
      <c r="AK89" s="73" t="str">
        <f t="shared" si="77"/>
        <v xml:space="preserve"> </v>
      </c>
      <c r="AL89" s="73" t="str">
        <f t="shared" si="78"/>
        <v xml:space="preserve"> </v>
      </c>
      <c r="AM89" s="74" t="str">
        <f t="shared" si="79"/>
        <v xml:space="preserve"> </v>
      </c>
    </row>
    <row r="90" spans="1:39" ht="18.75" customHeight="1" thickBot="1" x14ac:dyDescent="0.3">
      <c r="A90" t="str">
        <f t="shared" si="82"/>
        <v>/</v>
      </c>
      <c r="B90" s="134">
        <v>87</v>
      </c>
      <c r="C90" s="189"/>
      <c r="D90" s="189"/>
      <c r="E90" s="5"/>
      <c r="F90" s="5"/>
      <c r="G90" s="103" t="str">
        <f t="shared" si="80"/>
        <v xml:space="preserve"> </v>
      </c>
      <c r="H90" s="160"/>
      <c r="I90" s="153" t="str">
        <f>IF(H90="Y",IFERROR(VLOOKUP(CONCATENATE(C90,"/",D90),'Time Open'!A$4:F$165,5,FALSE),"Can't find in Open"),"")</f>
        <v/>
      </c>
      <c r="J90" s="153" t="str">
        <f>IF(H90="Y",IFERROR(VLOOKUP(CONCATENATE(C90,"/",D90),'Time Open'!A$4:F$165,6,FALSE),"Can't find in Open"),"")</f>
        <v/>
      </c>
      <c r="K90" s="34" t="str">
        <f t="shared" si="81"/>
        <v>n/a</v>
      </c>
      <c r="L90" s="36">
        <f t="shared" si="56"/>
        <v>0</v>
      </c>
      <c r="M90" s="36">
        <f t="shared" si="57"/>
        <v>0</v>
      </c>
      <c r="N90" s="36">
        <f t="shared" si="58"/>
        <v>0</v>
      </c>
      <c r="O90" s="103">
        <f t="shared" si="59"/>
        <v>0</v>
      </c>
      <c r="P90" s="118" t="str">
        <f t="shared" si="60"/>
        <v xml:space="preserve"> </v>
      </c>
      <c r="S90">
        <f t="shared" si="61"/>
        <v>0</v>
      </c>
      <c r="T90" s="70" t="str">
        <f t="shared" si="62"/>
        <v>n/a</v>
      </c>
      <c r="U90" s="71" t="b">
        <f t="shared" si="63"/>
        <v>0</v>
      </c>
      <c r="V90" s="70" t="str">
        <f t="shared" si="83"/>
        <v xml:space="preserve"> </v>
      </c>
      <c r="W90" s="70" t="str">
        <f t="shared" si="84"/>
        <v xml:space="preserve"> </v>
      </c>
      <c r="X90" s="71" t="str">
        <f t="shared" si="64"/>
        <v xml:space="preserve"> </v>
      </c>
      <c r="Y90" s="73" t="str">
        <f t="shared" si="65"/>
        <v>n/a</v>
      </c>
      <c r="Z90" s="74" t="b">
        <f t="shared" si="66"/>
        <v>0</v>
      </c>
      <c r="AA90" s="73" t="str">
        <f t="shared" si="67"/>
        <v xml:space="preserve"> </v>
      </c>
      <c r="AB90" s="73" t="str">
        <f t="shared" si="68"/>
        <v xml:space="preserve"> </v>
      </c>
      <c r="AC90" s="74" t="str">
        <f t="shared" si="69"/>
        <v xml:space="preserve"> </v>
      </c>
      <c r="AD90" s="70" t="str">
        <f t="shared" si="70"/>
        <v>n/a</v>
      </c>
      <c r="AE90" s="71" t="b">
        <f t="shared" si="71"/>
        <v>0</v>
      </c>
      <c r="AF90" s="70" t="str">
        <f t="shared" si="72"/>
        <v xml:space="preserve"> </v>
      </c>
      <c r="AG90" s="70" t="str">
        <f t="shared" si="73"/>
        <v xml:space="preserve"> </v>
      </c>
      <c r="AH90" s="71" t="str">
        <f t="shared" si="74"/>
        <v xml:space="preserve"> </v>
      </c>
      <c r="AI90" s="73" t="str">
        <f t="shared" si="75"/>
        <v>n/a</v>
      </c>
      <c r="AJ90" s="74" t="b">
        <f t="shared" si="76"/>
        <v>0</v>
      </c>
      <c r="AK90" s="73" t="str">
        <f t="shared" si="77"/>
        <v xml:space="preserve"> </v>
      </c>
      <c r="AL90" s="73" t="str">
        <f t="shared" si="78"/>
        <v xml:space="preserve"> </v>
      </c>
      <c r="AM90" s="74" t="str">
        <f t="shared" si="79"/>
        <v xml:space="preserve"> </v>
      </c>
    </row>
    <row r="91" spans="1:39" ht="18.75" customHeight="1" thickBot="1" x14ac:dyDescent="0.3">
      <c r="A91" t="str">
        <f t="shared" si="82"/>
        <v>/</v>
      </c>
      <c r="B91" s="134">
        <v>88</v>
      </c>
      <c r="C91" s="189"/>
      <c r="D91" s="189"/>
      <c r="E91" s="5"/>
      <c r="F91" s="5"/>
      <c r="G91" s="103" t="str">
        <f t="shared" si="80"/>
        <v xml:space="preserve"> </v>
      </c>
      <c r="H91" s="160"/>
      <c r="I91" s="153" t="str">
        <f>IF(H91="Y",IFERROR(VLOOKUP(CONCATENATE(C91,"/",D91),'Time Open'!A$4:F$165,5,FALSE),"Can't find in Open"),"")</f>
        <v/>
      </c>
      <c r="J91" s="153" t="str">
        <f>IF(H91="Y",IFERROR(VLOOKUP(CONCATENATE(C91,"/",D91),'Time Open'!A$4:F$165,6,FALSE),"Can't find in Open"),"")</f>
        <v/>
      </c>
      <c r="K91" s="34" t="str">
        <f t="shared" si="81"/>
        <v>n/a</v>
      </c>
      <c r="L91" s="36">
        <f t="shared" si="56"/>
        <v>0</v>
      </c>
      <c r="M91" s="36">
        <f t="shared" si="57"/>
        <v>0</v>
      </c>
      <c r="N91" s="36">
        <f t="shared" si="58"/>
        <v>0</v>
      </c>
      <c r="O91" s="103">
        <f t="shared" si="59"/>
        <v>0</v>
      </c>
      <c r="P91" s="118" t="str">
        <f t="shared" si="60"/>
        <v xml:space="preserve"> </v>
      </c>
      <c r="S91">
        <f t="shared" si="61"/>
        <v>0</v>
      </c>
      <c r="T91" s="70" t="str">
        <f t="shared" si="62"/>
        <v>n/a</v>
      </c>
      <c r="U91" s="71" t="b">
        <f t="shared" si="63"/>
        <v>0</v>
      </c>
      <c r="V91" s="70" t="str">
        <f t="shared" si="83"/>
        <v xml:space="preserve"> </v>
      </c>
      <c r="W91" s="70" t="str">
        <f t="shared" si="84"/>
        <v xml:space="preserve"> </v>
      </c>
      <c r="X91" s="71" t="str">
        <f t="shared" si="64"/>
        <v xml:space="preserve"> </v>
      </c>
      <c r="Y91" s="73" t="str">
        <f t="shared" si="65"/>
        <v>n/a</v>
      </c>
      <c r="Z91" s="74" t="b">
        <f t="shared" si="66"/>
        <v>0</v>
      </c>
      <c r="AA91" s="73" t="str">
        <f t="shared" si="67"/>
        <v xml:space="preserve"> </v>
      </c>
      <c r="AB91" s="73" t="str">
        <f t="shared" si="68"/>
        <v xml:space="preserve"> </v>
      </c>
      <c r="AC91" s="74" t="str">
        <f t="shared" si="69"/>
        <v xml:space="preserve"> </v>
      </c>
      <c r="AD91" s="70" t="str">
        <f t="shared" si="70"/>
        <v>n/a</v>
      </c>
      <c r="AE91" s="71" t="b">
        <f t="shared" si="71"/>
        <v>0</v>
      </c>
      <c r="AF91" s="70" t="str">
        <f t="shared" si="72"/>
        <v xml:space="preserve"> </v>
      </c>
      <c r="AG91" s="70" t="str">
        <f t="shared" si="73"/>
        <v xml:space="preserve"> </v>
      </c>
      <c r="AH91" s="71" t="str">
        <f t="shared" si="74"/>
        <v xml:space="preserve"> </v>
      </c>
      <c r="AI91" s="73" t="str">
        <f t="shared" si="75"/>
        <v>n/a</v>
      </c>
      <c r="AJ91" s="74" t="b">
        <f t="shared" si="76"/>
        <v>0</v>
      </c>
      <c r="AK91" s="73" t="str">
        <f t="shared" si="77"/>
        <v xml:space="preserve"> </v>
      </c>
      <c r="AL91" s="73" t="str">
        <f t="shared" si="78"/>
        <v xml:space="preserve"> </v>
      </c>
      <c r="AM91" s="74" t="str">
        <f t="shared" si="79"/>
        <v xml:space="preserve"> </v>
      </c>
    </row>
    <row r="92" spans="1:39" ht="18.75" customHeight="1" thickBot="1" x14ac:dyDescent="0.3">
      <c r="A92" t="str">
        <f t="shared" si="82"/>
        <v>/</v>
      </c>
      <c r="B92" s="134">
        <v>89</v>
      </c>
      <c r="C92" s="189"/>
      <c r="D92" s="189"/>
      <c r="E92" s="5"/>
      <c r="F92" s="5"/>
      <c r="G92" s="103" t="str">
        <f t="shared" si="80"/>
        <v xml:space="preserve"> </v>
      </c>
      <c r="H92" s="160"/>
      <c r="I92" s="153" t="str">
        <f>IF(H92="Y",IFERROR(VLOOKUP(CONCATENATE(C92,"/",D92),'Time Open'!A$4:F$165,5,FALSE),"Can't find in Open"),"")</f>
        <v/>
      </c>
      <c r="J92" s="153" t="str">
        <f>IF(H92="Y",IFERROR(VLOOKUP(CONCATENATE(C92,"/",D92),'Time Open'!A$4:F$165,6,FALSE),"Can't find in Open"),"")</f>
        <v/>
      </c>
      <c r="K92" s="34" t="str">
        <f t="shared" si="81"/>
        <v>n/a</v>
      </c>
      <c r="L92" s="36">
        <f t="shared" si="56"/>
        <v>0</v>
      </c>
      <c r="M92" s="36">
        <f t="shared" si="57"/>
        <v>0</v>
      </c>
      <c r="N92" s="36">
        <f t="shared" si="58"/>
        <v>0</v>
      </c>
      <c r="O92" s="103">
        <f t="shared" si="59"/>
        <v>0</v>
      </c>
      <c r="P92" s="118" t="str">
        <f t="shared" si="60"/>
        <v xml:space="preserve"> </v>
      </c>
      <c r="S92">
        <f t="shared" si="61"/>
        <v>0</v>
      </c>
      <c r="T92" s="70" t="str">
        <f t="shared" si="62"/>
        <v>n/a</v>
      </c>
      <c r="U92" s="71" t="b">
        <f t="shared" si="63"/>
        <v>0</v>
      </c>
      <c r="V92" s="70" t="str">
        <f t="shared" si="83"/>
        <v xml:space="preserve"> </v>
      </c>
      <c r="W92" s="70" t="str">
        <f t="shared" si="84"/>
        <v xml:space="preserve"> </v>
      </c>
      <c r="X92" s="71" t="str">
        <f t="shared" si="64"/>
        <v xml:space="preserve"> </v>
      </c>
      <c r="Y92" s="73" t="str">
        <f t="shared" si="65"/>
        <v>n/a</v>
      </c>
      <c r="Z92" s="74" t="b">
        <f t="shared" si="66"/>
        <v>0</v>
      </c>
      <c r="AA92" s="73" t="str">
        <f t="shared" si="67"/>
        <v xml:space="preserve"> </v>
      </c>
      <c r="AB92" s="73" t="str">
        <f t="shared" si="68"/>
        <v xml:space="preserve"> </v>
      </c>
      <c r="AC92" s="74" t="str">
        <f t="shared" si="69"/>
        <v xml:space="preserve"> </v>
      </c>
      <c r="AD92" s="70" t="str">
        <f t="shared" si="70"/>
        <v>n/a</v>
      </c>
      <c r="AE92" s="71" t="b">
        <f t="shared" si="71"/>
        <v>0</v>
      </c>
      <c r="AF92" s="70" t="str">
        <f t="shared" si="72"/>
        <v xml:space="preserve"> </v>
      </c>
      <c r="AG92" s="70" t="str">
        <f t="shared" si="73"/>
        <v xml:space="preserve"> </v>
      </c>
      <c r="AH92" s="71" t="str">
        <f t="shared" si="74"/>
        <v xml:space="preserve"> </v>
      </c>
      <c r="AI92" s="73" t="str">
        <f t="shared" si="75"/>
        <v>n/a</v>
      </c>
      <c r="AJ92" s="74" t="b">
        <f t="shared" si="76"/>
        <v>0</v>
      </c>
      <c r="AK92" s="73" t="str">
        <f t="shared" si="77"/>
        <v xml:space="preserve"> </v>
      </c>
      <c r="AL92" s="73" t="str">
        <f t="shared" si="78"/>
        <v xml:space="preserve"> </v>
      </c>
      <c r="AM92" s="74" t="str">
        <f t="shared" si="79"/>
        <v xml:space="preserve"> </v>
      </c>
    </row>
    <row r="93" spans="1:39" ht="18.75" customHeight="1" thickBot="1" x14ac:dyDescent="0.3">
      <c r="A93" t="str">
        <f t="shared" si="82"/>
        <v>/</v>
      </c>
      <c r="B93" s="134">
        <v>90</v>
      </c>
      <c r="C93" s="189"/>
      <c r="D93" s="189"/>
      <c r="E93" s="5"/>
      <c r="F93" s="5"/>
      <c r="G93" s="103" t="str">
        <f t="shared" si="80"/>
        <v xml:space="preserve"> </v>
      </c>
      <c r="H93" s="160"/>
      <c r="I93" s="153" t="str">
        <f>IF(H93="Y",IFERROR(VLOOKUP(CONCATENATE(C93,"/",D93),'Time Open'!A$4:F$165,5,FALSE),"Can't find in Open"),"")</f>
        <v/>
      </c>
      <c r="J93" s="153" t="str">
        <f>IF(H93="Y",IFERROR(VLOOKUP(CONCATENATE(C93,"/",D93),'Time Open'!A$4:F$165,6,FALSE),"Can't find in Open"),"")</f>
        <v/>
      </c>
      <c r="K93" s="34" t="str">
        <f t="shared" si="81"/>
        <v>n/a</v>
      </c>
      <c r="L93" s="36">
        <f t="shared" si="56"/>
        <v>0</v>
      </c>
      <c r="M93" s="36">
        <f t="shared" si="57"/>
        <v>0</v>
      </c>
      <c r="N93" s="36">
        <f t="shared" si="58"/>
        <v>0</v>
      </c>
      <c r="O93" s="103">
        <f t="shared" si="59"/>
        <v>0</v>
      </c>
      <c r="P93" s="118" t="str">
        <f t="shared" si="60"/>
        <v xml:space="preserve"> </v>
      </c>
      <c r="S93">
        <f t="shared" si="61"/>
        <v>0</v>
      </c>
      <c r="T93" s="70" t="str">
        <f t="shared" si="62"/>
        <v>n/a</v>
      </c>
      <c r="U93" s="71" t="b">
        <f t="shared" si="63"/>
        <v>0</v>
      </c>
      <c r="V93" s="70" t="str">
        <f t="shared" si="83"/>
        <v xml:space="preserve"> </v>
      </c>
      <c r="W93" s="70" t="str">
        <f t="shared" si="84"/>
        <v xml:space="preserve"> </v>
      </c>
      <c r="X93" s="71" t="str">
        <f t="shared" si="64"/>
        <v xml:space="preserve"> </v>
      </c>
      <c r="Y93" s="73" t="str">
        <f t="shared" si="65"/>
        <v>n/a</v>
      </c>
      <c r="Z93" s="74" t="b">
        <f t="shared" si="66"/>
        <v>0</v>
      </c>
      <c r="AA93" s="73" t="str">
        <f t="shared" si="67"/>
        <v xml:space="preserve"> </v>
      </c>
      <c r="AB93" s="73" t="str">
        <f t="shared" si="68"/>
        <v xml:space="preserve"> </v>
      </c>
      <c r="AC93" s="74" t="str">
        <f t="shared" si="69"/>
        <v xml:space="preserve"> </v>
      </c>
      <c r="AD93" s="70" t="str">
        <f t="shared" si="70"/>
        <v>n/a</v>
      </c>
      <c r="AE93" s="71" t="b">
        <f t="shared" si="71"/>
        <v>0</v>
      </c>
      <c r="AF93" s="70" t="str">
        <f t="shared" si="72"/>
        <v xml:space="preserve"> </v>
      </c>
      <c r="AG93" s="70" t="str">
        <f t="shared" si="73"/>
        <v xml:space="preserve"> </v>
      </c>
      <c r="AH93" s="71" t="str">
        <f t="shared" si="74"/>
        <v xml:space="preserve"> </v>
      </c>
      <c r="AI93" s="73" t="str">
        <f t="shared" si="75"/>
        <v>n/a</v>
      </c>
      <c r="AJ93" s="74" t="b">
        <f t="shared" si="76"/>
        <v>0</v>
      </c>
      <c r="AK93" s="73" t="str">
        <f t="shared" si="77"/>
        <v xml:space="preserve"> </v>
      </c>
      <c r="AL93" s="73" t="str">
        <f t="shared" si="78"/>
        <v xml:space="preserve"> </v>
      </c>
      <c r="AM93" s="74" t="str">
        <f t="shared" si="79"/>
        <v xml:space="preserve"> </v>
      </c>
    </row>
    <row r="94" spans="1:39" ht="18.75" customHeight="1" thickBot="1" x14ac:dyDescent="0.3">
      <c r="A94" t="str">
        <f t="shared" si="82"/>
        <v>/</v>
      </c>
      <c r="B94" s="134">
        <v>91</v>
      </c>
      <c r="C94" s="189"/>
      <c r="D94" s="189"/>
      <c r="E94" s="5"/>
      <c r="F94" s="5"/>
      <c r="G94" s="103" t="str">
        <f t="shared" si="80"/>
        <v xml:space="preserve"> </v>
      </c>
      <c r="H94" s="160"/>
      <c r="I94" s="153" t="str">
        <f>IF(H94="Y",IFERROR(VLOOKUP(CONCATENATE(C94,"/",D94),'Time Open'!A$4:F$165,5,FALSE),"Can't find in Open"),"")</f>
        <v/>
      </c>
      <c r="J94" s="153" t="str">
        <f>IF(H94="Y",IFERROR(VLOOKUP(CONCATENATE(C94,"/",D94),'Time Open'!A$4:F$165,6,FALSE),"Can't find in Open"),"")</f>
        <v/>
      </c>
      <c r="K94" s="34" t="str">
        <f t="shared" si="81"/>
        <v>n/a</v>
      </c>
      <c r="L94" s="36">
        <f t="shared" si="56"/>
        <v>0</v>
      </c>
      <c r="M94" s="36">
        <f t="shared" si="57"/>
        <v>0</v>
      </c>
      <c r="N94" s="36">
        <f t="shared" si="58"/>
        <v>0</v>
      </c>
      <c r="O94" s="103">
        <f t="shared" si="59"/>
        <v>0</v>
      </c>
      <c r="P94" s="118" t="str">
        <f t="shared" si="60"/>
        <v xml:space="preserve"> </v>
      </c>
      <c r="S94">
        <f t="shared" si="61"/>
        <v>0</v>
      </c>
      <c r="T94" s="70" t="str">
        <f t="shared" si="62"/>
        <v>n/a</v>
      </c>
      <c r="U94" s="71" t="b">
        <f t="shared" si="63"/>
        <v>0</v>
      </c>
      <c r="V94" s="70" t="str">
        <f t="shared" si="83"/>
        <v xml:space="preserve"> </v>
      </c>
      <c r="W94" s="70" t="str">
        <f t="shared" si="84"/>
        <v xml:space="preserve"> </v>
      </c>
      <c r="X94" s="71" t="str">
        <f t="shared" si="64"/>
        <v xml:space="preserve"> </v>
      </c>
      <c r="Y94" s="73" t="str">
        <f t="shared" si="65"/>
        <v>n/a</v>
      </c>
      <c r="Z94" s="74" t="b">
        <f t="shared" si="66"/>
        <v>0</v>
      </c>
      <c r="AA94" s="73" t="str">
        <f t="shared" si="67"/>
        <v xml:space="preserve"> </v>
      </c>
      <c r="AB94" s="73" t="str">
        <f t="shared" si="68"/>
        <v xml:space="preserve"> </v>
      </c>
      <c r="AC94" s="74" t="str">
        <f t="shared" si="69"/>
        <v xml:space="preserve"> </v>
      </c>
      <c r="AD94" s="70" t="str">
        <f t="shared" si="70"/>
        <v>n/a</v>
      </c>
      <c r="AE94" s="71" t="b">
        <f t="shared" si="71"/>
        <v>0</v>
      </c>
      <c r="AF94" s="70" t="str">
        <f t="shared" si="72"/>
        <v xml:space="preserve"> </v>
      </c>
      <c r="AG94" s="70" t="str">
        <f t="shared" si="73"/>
        <v xml:space="preserve"> </v>
      </c>
      <c r="AH94" s="71" t="str">
        <f t="shared" si="74"/>
        <v xml:space="preserve"> </v>
      </c>
      <c r="AI94" s="73" t="str">
        <f t="shared" si="75"/>
        <v>n/a</v>
      </c>
      <c r="AJ94" s="74" t="b">
        <f t="shared" si="76"/>
        <v>0</v>
      </c>
      <c r="AK94" s="73" t="str">
        <f t="shared" si="77"/>
        <v xml:space="preserve"> </v>
      </c>
      <c r="AL94" s="73" t="str">
        <f t="shared" si="78"/>
        <v xml:space="preserve"> </v>
      </c>
      <c r="AM94" s="74" t="str">
        <f t="shared" si="79"/>
        <v xml:space="preserve"> </v>
      </c>
    </row>
    <row r="95" spans="1:39" ht="18.75" customHeight="1" thickBot="1" x14ac:dyDescent="0.3">
      <c r="A95" t="str">
        <f t="shared" si="82"/>
        <v>/</v>
      </c>
      <c r="B95" s="134">
        <v>92</v>
      </c>
      <c r="C95" s="189"/>
      <c r="D95" s="189"/>
      <c r="E95" s="5"/>
      <c r="F95" s="5"/>
      <c r="G95" s="103" t="str">
        <f t="shared" si="80"/>
        <v xml:space="preserve"> </v>
      </c>
      <c r="H95" s="160"/>
      <c r="I95" s="153" t="str">
        <f>IF(H95="Y",IFERROR(VLOOKUP(CONCATENATE(C95,"/",D95),'Time Open'!A$4:F$165,5,FALSE),"Can't find in Open"),"")</f>
        <v/>
      </c>
      <c r="J95" s="153" t="str">
        <f>IF(H95="Y",IFERROR(VLOOKUP(CONCATENATE(C95,"/",D95),'Time Open'!A$4:F$165,6,FALSE),"Can't find in Open"),"")</f>
        <v/>
      </c>
      <c r="K95" s="34" t="str">
        <f t="shared" si="81"/>
        <v>n/a</v>
      </c>
      <c r="L95" s="36">
        <f t="shared" si="56"/>
        <v>0</v>
      </c>
      <c r="M95" s="36">
        <f t="shared" si="57"/>
        <v>0</v>
      </c>
      <c r="N95" s="36">
        <f t="shared" si="58"/>
        <v>0</v>
      </c>
      <c r="O95" s="103">
        <f t="shared" si="59"/>
        <v>0</v>
      </c>
      <c r="P95" s="118" t="str">
        <f t="shared" si="60"/>
        <v xml:space="preserve"> </v>
      </c>
      <c r="S95">
        <f t="shared" si="61"/>
        <v>0</v>
      </c>
      <c r="T95" s="70" t="str">
        <f t="shared" si="62"/>
        <v>n/a</v>
      </c>
      <c r="U95" s="71" t="b">
        <f t="shared" si="63"/>
        <v>0</v>
      </c>
      <c r="V95" s="70" t="str">
        <f t="shared" si="83"/>
        <v xml:space="preserve"> </v>
      </c>
      <c r="W95" s="70" t="str">
        <f t="shared" si="84"/>
        <v xml:space="preserve"> </v>
      </c>
      <c r="X95" s="71" t="str">
        <f t="shared" si="64"/>
        <v xml:space="preserve"> </v>
      </c>
      <c r="Y95" s="73" t="str">
        <f t="shared" si="65"/>
        <v>n/a</v>
      </c>
      <c r="Z95" s="74" t="b">
        <f t="shared" si="66"/>
        <v>0</v>
      </c>
      <c r="AA95" s="73" t="str">
        <f t="shared" si="67"/>
        <v xml:space="preserve"> </v>
      </c>
      <c r="AB95" s="73" t="str">
        <f t="shared" si="68"/>
        <v xml:space="preserve"> </v>
      </c>
      <c r="AC95" s="74" t="str">
        <f t="shared" si="69"/>
        <v xml:space="preserve"> </v>
      </c>
      <c r="AD95" s="70" t="str">
        <f t="shared" si="70"/>
        <v>n/a</v>
      </c>
      <c r="AE95" s="71" t="b">
        <f t="shared" si="71"/>
        <v>0</v>
      </c>
      <c r="AF95" s="70" t="str">
        <f t="shared" si="72"/>
        <v xml:space="preserve"> </v>
      </c>
      <c r="AG95" s="70" t="str">
        <f t="shared" si="73"/>
        <v xml:space="preserve"> </v>
      </c>
      <c r="AH95" s="71" t="str">
        <f t="shared" si="74"/>
        <v xml:space="preserve"> </v>
      </c>
      <c r="AI95" s="73" t="str">
        <f t="shared" si="75"/>
        <v>n/a</v>
      </c>
      <c r="AJ95" s="74" t="b">
        <f t="shared" si="76"/>
        <v>0</v>
      </c>
      <c r="AK95" s="73" t="str">
        <f t="shared" si="77"/>
        <v xml:space="preserve"> </v>
      </c>
      <c r="AL95" s="73" t="str">
        <f t="shared" si="78"/>
        <v xml:space="preserve"> </v>
      </c>
      <c r="AM95" s="74" t="str">
        <f t="shared" si="79"/>
        <v xml:space="preserve"> </v>
      </c>
    </row>
    <row r="96" spans="1:39" ht="18.75" customHeight="1" thickBot="1" x14ac:dyDescent="0.3">
      <c r="A96" t="str">
        <f t="shared" si="82"/>
        <v>/</v>
      </c>
      <c r="B96" s="134">
        <v>93</v>
      </c>
      <c r="C96" s="189"/>
      <c r="D96" s="189"/>
      <c r="E96" s="5"/>
      <c r="F96" s="5"/>
      <c r="G96" s="103" t="str">
        <f t="shared" si="80"/>
        <v xml:space="preserve"> </v>
      </c>
      <c r="H96" s="160"/>
      <c r="I96" s="153" t="str">
        <f>IF(H96="Y",IFERROR(VLOOKUP(CONCATENATE(C96,"/",D96),'Time Open'!A$4:F$165,5,FALSE),"Can't find in Open"),"")</f>
        <v/>
      </c>
      <c r="J96" s="153" t="str">
        <f>IF(H96="Y",IFERROR(VLOOKUP(CONCATENATE(C96,"/",D96),'Time Open'!A$4:F$165,6,FALSE),"Can't find in Open"),"")</f>
        <v/>
      </c>
      <c r="K96" s="34" t="str">
        <f t="shared" si="81"/>
        <v>n/a</v>
      </c>
      <c r="L96" s="36">
        <f t="shared" si="56"/>
        <v>0</v>
      </c>
      <c r="M96" s="36">
        <f t="shared" si="57"/>
        <v>0</v>
      </c>
      <c r="N96" s="36">
        <f t="shared" si="58"/>
        <v>0</v>
      </c>
      <c r="O96" s="103">
        <f t="shared" si="59"/>
        <v>0</v>
      </c>
      <c r="P96" s="118" t="str">
        <f t="shared" si="60"/>
        <v xml:space="preserve"> </v>
      </c>
      <c r="S96">
        <f t="shared" si="61"/>
        <v>0</v>
      </c>
      <c r="T96" s="70" t="str">
        <f t="shared" si="62"/>
        <v>n/a</v>
      </c>
      <c r="U96" s="71" t="b">
        <f t="shared" si="63"/>
        <v>0</v>
      </c>
      <c r="V96" s="70" t="str">
        <f t="shared" si="83"/>
        <v xml:space="preserve"> </v>
      </c>
      <c r="W96" s="70" t="str">
        <f t="shared" si="84"/>
        <v xml:space="preserve"> </v>
      </c>
      <c r="X96" s="71" t="str">
        <f t="shared" si="64"/>
        <v xml:space="preserve"> </v>
      </c>
      <c r="Y96" s="73" t="str">
        <f t="shared" si="65"/>
        <v>n/a</v>
      </c>
      <c r="Z96" s="74" t="b">
        <f t="shared" si="66"/>
        <v>0</v>
      </c>
      <c r="AA96" s="73" t="str">
        <f t="shared" si="67"/>
        <v xml:space="preserve"> </v>
      </c>
      <c r="AB96" s="73" t="str">
        <f t="shared" si="68"/>
        <v xml:space="preserve"> </v>
      </c>
      <c r="AC96" s="74" t="str">
        <f t="shared" si="69"/>
        <v xml:space="preserve"> </v>
      </c>
      <c r="AD96" s="70" t="str">
        <f t="shared" si="70"/>
        <v>n/a</v>
      </c>
      <c r="AE96" s="71" t="b">
        <f t="shared" si="71"/>
        <v>0</v>
      </c>
      <c r="AF96" s="70" t="str">
        <f t="shared" si="72"/>
        <v xml:space="preserve"> </v>
      </c>
      <c r="AG96" s="70" t="str">
        <f t="shared" si="73"/>
        <v xml:space="preserve"> </v>
      </c>
      <c r="AH96" s="71" t="str">
        <f t="shared" si="74"/>
        <v xml:space="preserve"> </v>
      </c>
      <c r="AI96" s="73" t="str">
        <f t="shared" si="75"/>
        <v>n/a</v>
      </c>
      <c r="AJ96" s="74" t="b">
        <f t="shared" si="76"/>
        <v>0</v>
      </c>
      <c r="AK96" s="73" t="str">
        <f t="shared" si="77"/>
        <v xml:space="preserve"> </v>
      </c>
      <c r="AL96" s="73" t="str">
        <f t="shared" si="78"/>
        <v xml:space="preserve"> </v>
      </c>
      <c r="AM96" s="74" t="str">
        <f t="shared" si="79"/>
        <v xml:space="preserve"> </v>
      </c>
    </row>
    <row r="97" spans="1:39" ht="18.75" customHeight="1" thickBot="1" x14ac:dyDescent="0.3">
      <c r="A97" t="str">
        <f t="shared" si="82"/>
        <v>/</v>
      </c>
      <c r="B97" s="134">
        <v>94</v>
      </c>
      <c r="C97" s="189"/>
      <c r="D97" s="189"/>
      <c r="E97" s="5"/>
      <c r="F97" s="5"/>
      <c r="G97" s="103" t="str">
        <f t="shared" si="80"/>
        <v xml:space="preserve"> </v>
      </c>
      <c r="H97" s="160"/>
      <c r="I97" s="153" t="str">
        <f>IF(H97="Y",IFERROR(VLOOKUP(CONCATENATE(C97,"/",D97),'Time Open'!A$4:F$165,5,FALSE),"Can't find in Open"),"")</f>
        <v/>
      </c>
      <c r="J97" s="153" t="str">
        <f>IF(H97="Y",IFERROR(VLOOKUP(CONCATENATE(C97,"/",D97),'Time Open'!A$4:F$165,6,FALSE),"Can't find in Open"),"")</f>
        <v/>
      </c>
      <c r="K97" s="34" t="str">
        <f t="shared" si="81"/>
        <v>n/a</v>
      </c>
      <c r="L97" s="36">
        <f t="shared" si="56"/>
        <v>0</v>
      </c>
      <c r="M97" s="36">
        <f t="shared" si="57"/>
        <v>0</v>
      </c>
      <c r="N97" s="36">
        <f t="shared" si="58"/>
        <v>0</v>
      </c>
      <c r="O97" s="103">
        <f t="shared" si="59"/>
        <v>0</v>
      </c>
      <c r="P97" s="118" t="str">
        <f t="shared" si="60"/>
        <v xml:space="preserve"> </v>
      </c>
      <c r="S97">
        <f t="shared" si="61"/>
        <v>0</v>
      </c>
      <c r="T97" s="70" t="str">
        <f t="shared" si="62"/>
        <v>n/a</v>
      </c>
      <c r="U97" s="71" t="b">
        <f t="shared" si="63"/>
        <v>0</v>
      </c>
      <c r="V97" s="70" t="str">
        <f t="shared" si="83"/>
        <v xml:space="preserve"> </v>
      </c>
      <c r="W97" s="70" t="str">
        <f t="shared" si="84"/>
        <v xml:space="preserve"> </v>
      </c>
      <c r="X97" s="71" t="str">
        <f t="shared" si="64"/>
        <v xml:space="preserve"> </v>
      </c>
      <c r="Y97" s="73" t="str">
        <f t="shared" si="65"/>
        <v>n/a</v>
      </c>
      <c r="Z97" s="74" t="b">
        <f t="shared" si="66"/>
        <v>0</v>
      </c>
      <c r="AA97" s="73" t="str">
        <f t="shared" si="67"/>
        <v xml:space="preserve"> </v>
      </c>
      <c r="AB97" s="73" t="str">
        <f t="shared" si="68"/>
        <v xml:space="preserve"> </v>
      </c>
      <c r="AC97" s="74" t="str">
        <f t="shared" si="69"/>
        <v xml:space="preserve"> </v>
      </c>
      <c r="AD97" s="70" t="str">
        <f t="shared" si="70"/>
        <v>n/a</v>
      </c>
      <c r="AE97" s="71" t="b">
        <f t="shared" si="71"/>
        <v>0</v>
      </c>
      <c r="AF97" s="70" t="str">
        <f t="shared" si="72"/>
        <v xml:space="preserve"> </v>
      </c>
      <c r="AG97" s="70" t="str">
        <f t="shared" si="73"/>
        <v xml:space="preserve"> </v>
      </c>
      <c r="AH97" s="71" t="str">
        <f t="shared" si="74"/>
        <v xml:space="preserve"> </v>
      </c>
      <c r="AI97" s="73" t="str">
        <f t="shared" si="75"/>
        <v>n/a</v>
      </c>
      <c r="AJ97" s="74" t="b">
        <f t="shared" si="76"/>
        <v>0</v>
      </c>
      <c r="AK97" s="73" t="str">
        <f t="shared" si="77"/>
        <v xml:space="preserve"> </v>
      </c>
      <c r="AL97" s="73" t="str">
        <f t="shared" si="78"/>
        <v xml:space="preserve"> </v>
      </c>
      <c r="AM97" s="74" t="str">
        <f t="shared" si="79"/>
        <v xml:space="preserve"> </v>
      </c>
    </row>
    <row r="98" spans="1:39" ht="18.75" customHeight="1" thickBot="1" x14ac:dyDescent="0.3">
      <c r="A98" t="str">
        <f t="shared" si="82"/>
        <v>/</v>
      </c>
      <c r="B98" s="134">
        <v>95</v>
      </c>
      <c r="C98" s="189"/>
      <c r="D98" s="189"/>
      <c r="E98" s="5"/>
      <c r="F98" s="5"/>
      <c r="G98" s="103" t="str">
        <f t="shared" si="80"/>
        <v xml:space="preserve"> </v>
      </c>
      <c r="H98" s="160"/>
      <c r="I98" s="153" t="str">
        <f>IF(H98="Y",IFERROR(VLOOKUP(CONCATENATE(C98,"/",D98),'Time Open'!A$4:F$165,5,FALSE),"Can't find in Open"),"")</f>
        <v/>
      </c>
      <c r="J98" s="153" t="str">
        <f>IF(H98="Y",IFERROR(VLOOKUP(CONCATENATE(C98,"/",D98),'Time Open'!A$4:F$165,6,FALSE),"Can't find in Open"),"")</f>
        <v/>
      </c>
      <c r="K98" s="34" t="str">
        <f t="shared" si="81"/>
        <v>n/a</v>
      </c>
      <c r="L98" s="36">
        <f t="shared" si="56"/>
        <v>0</v>
      </c>
      <c r="M98" s="36">
        <f t="shared" si="57"/>
        <v>0</v>
      </c>
      <c r="N98" s="36">
        <f t="shared" si="58"/>
        <v>0</v>
      </c>
      <c r="O98" s="103">
        <f t="shared" si="59"/>
        <v>0</v>
      </c>
      <c r="P98" s="118" t="str">
        <f t="shared" si="60"/>
        <v xml:space="preserve"> </v>
      </c>
      <c r="S98">
        <f t="shared" si="61"/>
        <v>0</v>
      </c>
      <c r="T98" s="70" t="str">
        <f t="shared" si="62"/>
        <v>n/a</v>
      </c>
      <c r="U98" s="71" t="b">
        <f t="shared" si="63"/>
        <v>0</v>
      </c>
      <c r="V98" s="70" t="str">
        <f t="shared" si="83"/>
        <v xml:space="preserve"> </v>
      </c>
      <c r="W98" s="70" t="str">
        <f t="shared" si="84"/>
        <v xml:space="preserve"> </v>
      </c>
      <c r="X98" s="71" t="str">
        <f t="shared" si="64"/>
        <v xml:space="preserve"> </v>
      </c>
      <c r="Y98" s="73" t="str">
        <f t="shared" si="65"/>
        <v>n/a</v>
      </c>
      <c r="Z98" s="74" t="b">
        <f t="shared" si="66"/>
        <v>0</v>
      </c>
      <c r="AA98" s="73" t="str">
        <f t="shared" si="67"/>
        <v xml:space="preserve"> </v>
      </c>
      <c r="AB98" s="73" t="str">
        <f t="shared" si="68"/>
        <v xml:space="preserve"> </v>
      </c>
      <c r="AC98" s="74" t="str">
        <f t="shared" si="69"/>
        <v xml:space="preserve"> </v>
      </c>
      <c r="AD98" s="70" t="str">
        <f t="shared" si="70"/>
        <v>n/a</v>
      </c>
      <c r="AE98" s="71" t="b">
        <f t="shared" si="71"/>
        <v>0</v>
      </c>
      <c r="AF98" s="70" t="str">
        <f t="shared" si="72"/>
        <v xml:space="preserve"> </v>
      </c>
      <c r="AG98" s="70" t="str">
        <f t="shared" si="73"/>
        <v xml:space="preserve"> </v>
      </c>
      <c r="AH98" s="71" t="str">
        <f t="shared" si="74"/>
        <v xml:space="preserve"> </v>
      </c>
      <c r="AI98" s="73" t="str">
        <f t="shared" si="75"/>
        <v>n/a</v>
      </c>
      <c r="AJ98" s="74" t="b">
        <f t="shared" si="76"/>
        <v>0</v>
      </c>
      <c r="AK98" s="73" t="str">
        <f t="shared" si="77"/>
        <v xml:space="preserve"> </v>
      </c>
      <c r="AL98" s="73" t="str">
        <f t="shared" si="78"/>
        <v xml:space="preserve"> </v>
      </c>
      <c r="AM98" s="74" t="str">
        <f t="shared" si="79"/>
        <v xml:space="preserve"> </v>
      </c>
    </row>
    <row r="99" spans="1:39" ht="18.75" customHeight="1" thickBot="1" x14ac:dyDescent="0.3">
      <c r="A99" t="str">
        <f t="shared" si="82"/>
        <v>/</v>
      </c>
      <c r="B99" s="134">
        <v>96</v>
      </c>
      <c r="C99" s="189"/>
      <c r="D99" s="189"/>
      <c r="E99" s="5"/>
      <c r="F99" s="5"/>
      <c r="G99" s="103" t="str">
        <f t="shared" si="80"/>
        <v xml:space="preserve"> </v>
      </c>
      <c r="H99" s="160"/>
      <c r="I99" s="153" t="str">
        <f>IF(H99="Y",IFERROR(VLOOKUP(CONCATENATE(C99,"/",D99),'Time Open'!A$4:F$165,5,FALSE),"Can't find in Open"),"")</f>
        <v/>
      </c>
      <c r="J99" s="153" t="str">
        <f>IF(H99="Y",IFERROR(VLOOKUP(CONCATENATE(C99,"/",D99),'Time Open'!A$4:F$165,6,FALSE),"Can't find in Open"),"")</f>
        <v/>
      </c>
      <c r="K99" s="34" t="str">
        <f t="shared" si="81"/>
        <v>n/a</v>
      </c>
      <c r="L99" s="36">
        <f t="shared" si="56"/>
        <v>0</v>
      </c>
      <c r="M99" s="36">
        <f t="shared" si="57"/>
        <v>0</v>
      </c>
      <c r="N99" s="36">
        <f t="shared" si="58"/>
        <v>0</v>
      </c>
      <c r="O99" s="103">
        <f t="shared" si="59"/>
        <v>0</v>
      </c>
      <c r="P99" s="118" t="str">
        <f t="shared" si="60"/>
        <v xml:space="preserve"> </v>
      </c>
      <c r="S99">
        <f t="shared" si="61"/>
        <v>0</v>
      </c>
      <c r="T99" s="70" t="str">
        <f t="shared" si="62"/>
        <v>n/a</v>
      </c>
      <c r="U99" s="71" t="b">
        <f t="shared" si="63"/>
        <v>0</v>
      </c>
      <c r="V99" s="70" t="str">
        <f t="shared" si="83"/>
        <v xml:space="preserve"> </v>
      </c>
      <c r="W99" s="70" t="str">
        <f t="shared" si="84"/>
        <v xml:space="preserve"> </v>
      </c>
      <c r="X99" s="71" t="str">
        <f t="shared" si="64"/>
        <v xml:space="preserve"> </v>
      </c>
      <c r="Y99" s="73" t="str">
        <f t="shared" si="65"/>
        <v>n/a</v>
      </c>
      <c r="Z99" s="74" t="b">
        <f t="shared" si="66"/>
        <v>0</v>
      </c>
      <c r="AA99" s="73" t="str">
        <f t="shared" si="67"/>
        <v xml:space="preserve"> </v>
      </c>
      <c r="AB99" s="73" t="str">
        <f t="shared" si="68"/>
        <v xml:space="preserve"> </v>
      </c>
      <c r="AC99" s="74" t="str">
        <f t="shared" si="69"/>
        <v xml:space="preserve"> </v>
      </c>
      <c r="AD99" s="70" t="str">
        <f t="shared" si="70"/>
        <v>n/a</v>
      </c>
      <c r="AE99" s="71" t="b">
        <f t="shared" si="71"/>
        <v>0</v>
      </c>
      <c r="AF99" s="70" t="str">
        <f t="shared" si="72"/>
        <v xml:space="preserve"> </v>
      </c>
      <c r="AG99" s="70" t="str">
        <f t="shared" si="73"/>
        <v xml:space="preserve"> </v>
      </c>
      <c r="AH99" s="71" t="str">
        <f t="shared" si="74"/>
        <v xml:space="preserve"> </v>
      </c>
      <c r="AI99" s="73" t="str">
        <f t="shared" si="75"/>
        <v>n/a</v>
      </c>
      <c r="AJ99" s="74" t="b">
        <f t="shared" si="76"/>
        <v>0</v>
      </c>
      <c r="AK99" s="73" t="str">
        <f t="shared" si="77"/>
        <v xml:space="preserve"> </v>
      </c>
      <c r="AL99" s="73" t="str">
        <f t="shared" si="78"/>
        <v xml:space="preserve"> </v>
      </c>
      <c r="AM99" s="74" t="str">
        <f t="shared" si="79"/>
        <v xml:space="preserve"> </v>
      </c>
    </row>
    <row r="100" spans="1:39" ht="18.75" customHeight="1" thickBot="1" x14ac:dyDescent="0.3">
      <c r="A100" t="str">
        <f t="shared" si="82"/>
        <v>/</v>
      </c>
      <c r="B100" s="134">
        <v>97</v>
      </c>
      <c r="C100" s="189"/>
      <c r="D100" s="189"/>
      <c r="E100" s="5"/>
      <c r="F100" s="5"/>
      <c r="G100" s="103" t="str">
        <f t="shared" si="80"/>
        <v xml:space="preserve"> </v>
      </c>
      <c r="H100" s="160"/>
      <c r="I100" s="153" t="str">
        <f>IF(H100="Y",IFERROR(VLOOKUP(CONCATENATE(C100,"/",D100),'Time Open'!A$4:F$165,5,FALSE),"Can't find in Open"),"")</f>
        <v/>
      </c>
      <c r="J100" s="153" t="str">
        <f>IF(H100="Y",IFERROR(VLOOKUP(CONCATENATE(C100,"/",D100),'Time Open'!A$4:F$165,6,FALSE),"Can't find in Open"),"")</f>
        <v/>
      </c>
      <c r="K100" s="34" t="str">
        <f t="shared" ref="K100:K131" si="85">IF(G100="No Time","5D",IF($G100=" ","n/a",IF($G100&lt;$Q$5,"1D",IF($G100&lt;$Q$6,"2D",IF($G100&lt;$Q$7,"3D",IF($G100&gt;=$Q$7,IF(YouthDivisions="4D","4D","3D")))))))</f>
        <v>n/a</v>
      </c>
      <c r="L100" s="36">
        <f t="shared" si="56"/>
        <v>0</v>
      </c>
      <c r="M100" s="36">
        <f t="shared" si="57"/>
        <v>0</v>
      </c>
      <c r="N100" s="36">
        <f t="shared" si="58"/>
        <v>0</v>
      </c>
      <c r="O100" s="103">
        <f t="shared" si="59"/>
        <v>0</v>
      </c>
      <c r="P100" s="118" t="str">
        <f t="shared" si="60"/>
        <v xml:space="preserve"> </v>
      </c>
      <c r="S100">
        <f t="shared" si="61"/>
        <v>0</v>
      </c>
      <c r="T100" s="70" t="str">
        <f t="shared" si="62"/>
        <v>n/a</v>
      </c>
      <c r="U100" s="71" t="b">
        <f t="shared" si="63"/>
        <v>0</v>
      </c>
      <c r="V100" s="70" t="str">
        <f t="shared" si="83"/>
        <v xml:space="preserve"> </v>
      </c>
      <c r="W100" s="70" t="str">
        <f t="shared" si="84"/>
        <v xml:space="preserve"> </v>
      </c>
      <c r="X100" s="71" t="str">
        <f t="shared" si="64"/>
        <v xml:space="preserve"> </v>
      </c>
      <c r="Y100" s="73" t="str">
        <f t="shared" si="65"/>
        <v>n/a</v>
      </c>
      <c r="Z100" s="74" t="b">
        <f t="shared" si="66"/>
        <v>0</v>
      </c>
      <c r="AA100" s="73" t="str">
        <f t="shared" si="67"/>
        <v xml:space="preserve"> </v>
      </c>
      <c r="AB100" s="73" t="str">
        <f t="shared" si="68"/>
        <v xml:space="preserve"> </v>
      </c>
      <c r="AC100" s="74" t="str">
        <f t="shared" si="69"/>
        <v xml:space="preserve"> </v>
      </c>
      <c r="AD100" s="70" t="str">
        <f t="shared" si="70"/>
        <v>n/a</v>
      </c>
      <c r="AE100" s="71" t="b">
        <f t="shared" si="71"/>
        <v>0</v>
      </c>
      <c r="AF100" s="70" t="str">
        <f t="shared" si="72"/>
        <v xml:space="preserve"> </v>
      </c>
      <c r="AG100" s="70" t="str">
        <f t="shared" si="73"/>
        <v xml:space="preserve"> </v>
      </c>
      <c r="AH100" s="71" t="str">
        <f t="shared" si="74"/>
        <v xml:space="preserve"> </v>
      </c>
      <c r="AI100" s="73" t="str">
        <f t="shared" si="75"/>
        <v>n/a</v>
      </c>
      <c r="AJ100" s="74" t="b">
        <f t="shared" si="76"/>
        <v>0</v>
      </c>
      <c r="AK100" s="73" t="str">
        <f t="shared" si="77"/>
        <v xml:space="preserve"> </v>
      </c>
      <c r="AL100" s="73" t="str">
        <f t="shared" si="78"/>
        <v xml:space="preserve"> </v>
      </c>
      <c r="AM100" s="74" t="str">
        <f t="shared" si="79"/>
        <v xml:space="preserve"> </v>
      </c>
    </row>
    <row r="101" spans="1:39" ht="18.75" customHeight="1" thickBot="1" x14ac:dyDescent="0.3">
      <c r="A101" t="str">
        <f t="shared" si="82"/>
        <v>/</v>
      </c>
      <c r="B101" s="134">
        <v>98</v>
      </c>
      <c r="C101" s="189"/>
      <c r="D101" s="189"/>
      <c r="E101" s="5"/>
      <c r="F101" s="5"/>
      <c r="G101" s="103" t="str">
        <f t="shared" si="80"/>
        <v xml:space="preserve"> </v>
      </c>
      <c r="H101" s="160"/>
      <c r="I101" s="153" t="str">
        <f>IF(H101="Y",IFERROR(VLOOKUP(CONCATENATE(C101,"/",D101),'Time Open'!A$4:F$165,5,FALSE),"Can't find in Open"),"")</f>
        <v/>
      </c>
      <c r="J101" s="153" t="str">
        <f>IF(H101="Y",IFERROR(VLOOKUP(CONCATENATE(C101,"/",D101),'Time Open'!A$4:F$165,6,FALSE),"Can't find in Open"),"")</f>
        <v/>
      </c>
      <c r="K101" s="34" t="str">
        <f t="shared" si="85"/>
        <v>n/a</v>
      </c>
      <c r="L101" s="36">
        <f t="shared" si="56"/>
        <v>0</v>
      </c>
      <c r="M101" s="36">
        <f t="shared" si="57"/>
        <v>0</v>
      </c>
      <c r="N101" s="36">
        <f t="shared" si="58"/>
        <v>0</v>
      </c>
      <c r="O101" s="103">
        <f t="shared" si="59"/>
        <v>0</v>
      </c>
      <c r="P101" s="118" t="str">
        <f t="shared" si="60"/>
        <v xml:space="preserve"> </v>
      </c>
      <c r="S101">
        <f t="shared" si="61"/>
        <v>0</v>
      </c>
      <c r="T101" s="70" t="str">
        <f t="shared" si="62"/>
        <v>n/a</v>
      </c>
      <c r="U101" s="71" t="b">
        <f t="shared" si="63"/>
        <v>0</v>
      </c>
      <c r="V101" s="70" t="str">
        <f t="shared" ref="V101:V132" si="86">IF(T101="n/a"," ",C101)</f>
        <v xml:space="preserve"> </v>
      </c>
      <c r="W101" s="70" t="str">
        <f t="shared" ref="W101:W132" si="87">IF(T101="n/a"," ",D101)</f>
        <v xml:space="preserve"> </v>
      </c>
      <c r="X101" s="71" t="str">
        <f t="shared" si="64"/>
        <v xml:space="preserve"> </v>
      </c>
      <c r="Y101" s="73" t="str">
        <f t="shared" si="65"/>
        <v>n/a</v>
      </c>
      <c r="Z101" s="74" t="b">
        <f t="shared" si="66"/>
        <v>0</v>
      </c>
      <c r="AA101" s="73" t="str">
        <f t="shared" si="67"/>
        <v xml:space="preserve"> </v>
      </c>
      <c r="AB101" s="73" t="str">
        <f t="shared" si="68"/>
        <v xml:space="preserve"> </v>
      </c>
      <c r="AC101" s="74" t="str">
        <f t="shared" si="69"/>
        <v xml:space="preserve"> </v>
      </c>
      <c r="AD101" s="70" t="str">
        <f t="shared" si="70"/>
        <v>n/a</v>
      </c>
      <c r="AE101" s="71" t="b">
        <f t="shared" si="71"/>
        <v>0</v>
      </c>
      <c r="AF101" s="70" t="str">
        <f t="shared" si="72"/>
        <v xml:space="preserve"> </v>
      </c>
      <c r="AG101" s="70" t="str">
        <f t="shared" si="73"/>
        <v xml:space="preserve"> </v>
      </c>
      <c r="AH101" s="71" t="str">
        <f t="shared" si="74"/>
        <v xml:space="preserve"> </v>
      </c>
      <c r="AI101" s="73" t="str">
        <f t="shared" si="75"/>
        <v>n/a</v>
      </c>
      <c r="AJ101" s="74" t="b">
        <f t="shared" si="76"/>
        <v>0</v>
      </c>
      <c r="AK101" s="73" t="str">
        <f t="shared" si="77"/>
        <v xml:space="preserve"> </v>
      </c>
      <c r="AL101" s="73" t="str">
        <f t="shared" si="78"/>
        <v xml:space="preserve"> </v>
      </c>
      <c r="AM101" s="74" t="str">
        <f t="shared" si="79"/>
        <v xml:space="preserve"> </v>
      </c>
    </row>
    <row r="102" spans="1:39" ht="18.75" customHeight="1" thickBot="1" x14ac:dyDescent="0.3">
      <c r="A102" t="str">
        <f t="shared" si="82"/>
        <v>/</v>
      </c>
      <c r="B102" s="134">
        <v>99</v>
      </c>
      <c r="C102" s="189"/>
      <c r="D102" s="189"/>
      <c r="E102" s="5"/>
      <c r="F102" s="5"/>
      <c r="G102" s="103" t="str">
        <f t="shared" si="80"/>
        <v xml:space="preserve"> </v>
      </c>
      <c r="H102" s="160"/>
      <c r="I102" s="153" t="str">
        <f>IF(H102="Y",IFERROR(VLOOKUP(CONCATENATE(C102,"/",D102),'Time Open'!A$4:F$165,5,FALSE),"Can't find in Open"),"")</f>
        <v/>
      </c>
      <c r="J102" s="153" t="str">
        <f>IF(H102="Y",IFERROR(VLOOKUP(CONCATENATE(C102,"/",D102),'Time Open'!A$4:F$165,6,FALSE),"Can't find in Open"),"")</f>
        <v/>
      </c>
      <c r="K102" s="34" t="str">
        <f t="shared" si="85"/>
        <v>n/a</v>
      </c>
      <c r="L102" s="36">
        <f t="shared" si="56"/>
        <v>0</v>
      </c>
      <c r="M102" s="36">
        <f t="shared" si="57"/>
        <v>0</v>
      </c>
      <c r="N102" s="36">
        <f t="shared" si="58"/>
        <v>0</v>
      </c>
      <c r="O102" s="103">
        <f t="shared" si="59"/>
        <v>0</v>
      </c>
      <c r="P102" s="118" t="str">
        <f t="shared" si="60"/>
        <v xml:space="preserve"> </v>
      </c>
      <c r="S102">
        <f t="shared" si="61"/>
        <v>0</v>
      </c>
      <c r="T102" s="70" t="str">
        <f t="shared" si="62"/>
        <v>n/a</v>
      </c>
      <c r="U102" s="71" t="b">
        <f t="shared" si="63"/>
        <v>0</v>
      </c>
      <c r="V102" s="70" t="str">
        <f t="shared" si="86"/>
        <v xml:space="preserve"> </v>
      </c>
      <c r="W102" s="70" t="str">
        <f t="shared" si="87"/>
        <v xml:space="preserve"> </v>
      </c>
      <c r="X102" s="71" t="str">
        <f t="shared" si="64"/>
        <v xml:space="preserve"> </v>
      </c>
      <c r="Y102" s="73" t="str">
        <f t="shared" si="65"/>
        <v>n/a</v>
      </c>
      <c r="Z102" s="74" t="b">
        <f t="shared" si="66"/>
        <v>0</v>
      </c>
      <c r="AA102" s="73" t="str">
        <f t="shared" si="67"/>
        <v xml:space="preserve"> </v>
      </c>
      <c r="AB102" s="73" t="str">
        <f t="shared" si="68"/>
        <v xml:space="preserve"> </v>
      </c>
      <c r="AC102" s="74" t="str">
        <f t="shared" si="69"/>
        <v xml:space="preserve"> </v>
      </c>
      <c r="AD102" s="70" t="str">
        <f t="shared" si="70"/>
        <v>n/a</v>
      </c>
      <c r="AE102" s="71" t="b">
        <f t="shared" si="71"/>
        <v>0</v>
      </c>
      <c r="AF102" s="70" t="str">
        <f t="shared" si="72"/>
        <v xml:space="preserve"> </v>
      </c>
      <c r="AG102" s="70" t="str">
        <f t="shared" si="73"/>
        <v xml:space="preserve"> </v>
      </c>
      <c r="AH102" s="71" t="str">
        <f t="shared" si="74"/>
        <v xml:space="preserve"> </v>
      </c>
      <c r="AI102" s="73" t="str">
        <f t="shared" si="75"/>
        <v>n/a</v>
      </c>
      <c r="AJ102" s="74" t="b">
        <f t="shared" si="76"/>
        <v>0</v>
      </c>
      <c r="AK102" s="73" t="str">
        <f t="shared" si="77"/>
        <v xml:space="preserve"> </v>
      </c>
      <c r="AL102" s="73" t="str">
        <f t="shared" si="78"/>
        <v xml:space="preserve"> </v>
      </c>
      <c r="AM102" s="74" t="str">
        <f t="shared" si="79"/>
        <v xml:space="preserve"> </v>
      </c>
    </row>
    <row r="103" spans="1:39" ht="18.75" customHeight="1" thickBot="1" x14ac:dyDescent="0.3">
      <c r="A103" t="str">
        <f t="shared" si="82"/>
        <v>/</v>
      </c>
      <c r="B103" s="134">
        <v>100</v>
      </c>
      <c r="C103" s="189"/>
      <c r="D103" s="189"/>
      <c r="E103" s="5"/>
      <c r="F103" s="5"/>
      <c r="G103" s="103" t="str">
        <f t="shared" si="80"/>
        <v xml:space="preserve"> </v>
      </c>
      <c r="H103" s="160"/>
      <c r="I103" s="153" t="str">
        <f>IF(H103="Y",IFERROR(VLOOKUP(CONCATENATE(C103,"/",D103),'Time Open'!A$4:F$165,5,FALSE),"Can't find in Open"),"")</f>
        <v/>
      </c>
      <c r="J103" s="153" t="str">
        <f>IF(H103="Y",IFERROR(VLOOKUP(CONCATENATE(C103,"/",D103),'Time Open'!A$4:F$165,6,FALSE),"Can't find in Open"),"")</f>
        <v/>
      </c>
      <c r="K103" s="34" t="str">
        <f t="shared" si="85"/>
        <v>n/a</v>
      </c>
      <c r="L103" s="36">
        <f t="shared" si="56"/>
        <v>0</v>
      </c>
      <c r="M103" s="36">
        <f t="shared" si="57"/>
        <v>0</v>
      </c>
      <c r="N103" s="36">
        <f t="shared" si="58"/>
        <v>0</v>
      </c>
      <c r="O103" s="103">
        <f t="shared" si="59"/>
        <v>0</v>
      </c>
      <c r="P103" s="118" t="str">
        <f t="shared" si="60"/>
        <v xml:space="preserve"> </v>
      </c>
      <c r="S103">
        <f t="shared" si="61"/>
        <v>0</v>
      </c>
      <c r="T103" s="70" t="str">
        <f t="shared" si="62"/>
        <v>n/a</v>
      </c>
      <c r="U103" s="71" t="b">
        <f t="shared" si="63"/>
        <v>0</v>
      </c>
      <c r="V103" s="70" t="str">
        <f t="shared" si="86"/>
        <v xml:space="preserve"> </v>
      </c>
      <c r="W103" s="70" t="str">
        <f t="shared" si="87"/>
        <v xml:space="preserve"> </v>
      </c>
      <c r="X103" s="71" t="str">
        <f t="shared" si="64"/>
        <v xml:space="preserve"> </v>
      </c>
      <c r="Y103" s="73" t="str">
        <f t="shared" si="65"/>
        <v>n/a</v>
      </c>
      <c r="Z103" s="74" t="b">
        <f t="shared" si="66"/>
        <v>0</v>
      </c>
      <c r="AA103" s="73" t="str">
        <f t="shared" si="67"/>
        <v xml:space="preserve"> </v>
      </c>
      <c r="AB103" s="73" t="str">
        <f t="shared" si="68"/>
        <v xml:space="preserve"> </v>
      </c>
      <c r="AC103" s="74" t="str">
        <f t="shared" si="69"/>
        <v xml:space="preserve"> </v>
      </c>
      <c r="AD103" s="70" t="str">
        <f t="shared" si="70"/>
        <v>n/a</v>
      </c>
      <c r="AE103" s="71" t="b">
        <f t="shared" si="71"/>
        <v>0</v>
      </c>
      <c r="AF103" s="70" t="str">
        <f t="shared" si="72"/>
        <v xml:space="preserve"> </v>
      </c>
      <c r="AG103" s="70" t="str">
        <f t="shared" si="73"/>
        <v xml:space="preserve"> </v>
      </c>
      <c r="AH103" s="71" t="str">
        <f t="shared" si="74"/>
        <v xml:space="preserve"> </v>
      </c>
      <c r="AI103" s="73" t="str">
        <f t="shared" si="75"/>
        <v>n/a</v>
      </c>
      <c r="AJ103" s="74" t="b">
        <f t="shared" si="76"/>
        <v>0</v>
      </c>
      <c r="AK103" s="73" t="str">
        <f t="shared" si="77"/>
        <v xml:space="preserve"> </v>
      </c>
      <c r="AL103" s="73" t="str">
        <f t="shared" si="78"/>
        <v xml:space="preserve"> </v>
      </c>
      <c r="AM103" s="74" t="str">
        <f t="shared" si="79"/>
        <v xml:space="preserve"> </v>
      </c>
    </row>
    <row r="104" spans="1:39" ht="18.75" customHeight="1" thickBot="1" x14ac:dyDescent="0.3">
      <c r="A104" t="str">
        <f t="shared" si="82"/>
        <v>/</v>
      </c>
      <c r="B104" s="134">
        <v>101</v>
      </c>
      <c r="C104" s="189"/>
      <c r="D104" s="189"/>
      <c r="E104" s="5"/>
      <c r="F104" s="5"/>
      <c r="G104" s="103" t="str">
        <f t="shared" si="80"/>
        <v xml:space="preserve"> </v>
      </c>
      <c r="H104" s="160"/>
      <c r="I104" s="153" t="str">
        <f>IF(H104="Y",IFERROR(VLOOKUP(CONCATENATE(C104,"/",D104),'Time Open'!A$4:F$165,5,FALSE),"Can't find in Open"),"")</f>
        <v/>
      </c>
      <c r="J104" s="153" t="str">
        <f>IF(H104="Y",IFERROR(VLOOKUP(CONCATENATE(C104,"/",D104),'Time Open'!A$4:F$165,6,FALSE),"Can't find in Open"),"")</f>
        <v/>
      </c>
      <c r="K104" s="34" t="str">
        <f t="shared" si="85"/>
        <v>n/a</v>
      </c>
      <c r="L104" s="36">
        <f t="shared" si="56"/>
        <v>0</v>
      </c>
      <c r="M104" s="36">
        <f t="shared" si="57"/>
        <v>0</v>
      </c>
      <c r="N104" s="36">
        <f t="shared" si="58"/>
        <v>0</v>
      </c>
      <c r="O104" s="103">
        <f t="shared" si="59"/>
        <v>0</v>
      </c>
      <c r="P104" s="118" t="str">
        <f t="shared" si="60"/>
        <v xml:space="preserve"> </v>
      </c>
      <c r="S104">
        <f t="shared" si="61"/>
        <v>0</v>
      </c>
      <c r="T104" s="70" t="str">
        <f t="shared" si="62"/>
        <v>n/a</v>
      </c>
      <c r="U104" s="71" t="b">
        <f t="shared" si="63"/>
        <v>0</v>
      </c>
      <c r="V104" s="70" t="str">
        <f t="shared" si="86"/>
        <v xml:space="preserve"> </v>
      </c>
      <c r="W104" s="70" t="str">
        <f t="shared" si="87"/>
        <v xml:space="preserve"> </v>
      </c>
      <c r="X104" s="71" t="str">
        <f t="shared" si="64"/>
        <v xml:space="preserve"> </v>
      </c>
      <c r="Y104" s="73" t="str">
        <f t="shared" si="65"/>
        <v>n/a</v>
      </c>
      <c r="Z104" s="74" t="b">
        <f t="shared" si="66"/>
        <v>0</v>
      </c>
      <c r="AA104" s="73" t="str">
        <f t="shared" si="67"/>
        <v xml:space="preserve"> </v>
      </c>
      <c r="AB104" s="73" t="str">
        <f t="shared" si="68"/>
        <v xml:space="preserve"> </v>
      </c>
      <c r="AC104" s="74" t="str">
        <f t="shared" si="69"/>
        <v xml:space="preserve"> </v>
      </c>
      <c r="AD104" s="70" t="str">
        <f t="shared" si="70"/>
        <v>n/a</v>
      </c>
      <c r="AE104" s="71" t="b">
        <f t="shared" si="71"/>
        <v>0</v>
      </c>
      <c r="AF104" s="70" t="str">
        <f t="shared" si="72"/>
        <v xml:space="preserve"> </v>
      </c>
      <c r="AG104" s="70" t="str">
        <f t="shared" si="73"/>
        <v xml:space="preserve"> </v>
      </c>
      <c r="AH104" s="71" t="str">
        <f t="shared" si="74"/>
        <v xml:space="preserve"> </v>
      </c>
      <c r="AI104" s="73" t="str">
        <f t="shared" si="75"/>
        <v>n/a</v>
      </c>
      <c r="AJ104" s="74" t="b">
        <f t="shared" si="76"/>
        <v>0</v>
      </c>
      <c r="AK104" s="73" t="str">
        <f t="shared" si="77"/>
        <v xml:space="preserve"> </v>
      </c>
      <c r="AL104" s="73" t="str">
        <f t="shared" si="78"/>
        <v xml:space="preserve"> </v>
      </c>
      <c r="AM104" s="74" t="str">
        <f t="shared" si="79"/>
        <v xml:space="preserve"> </v>
      </c>
    </row>
    <row r="105" spans="1:39" ht="18.75" customHeight="1" thickBot="1" x14ac:dyDescent="0.3">
      <c r="A105" t="str">
        <f t="shared" si="82"/>
        <v>/</v>
      </c>
      <c r="B105" s="134">
        <v>102</v>
      </c>
      <c r="C105" s="189"/>
      <c r="D105" s="189"/>
      <c r="E105" s="5"/>
      <c r="F105" s="5"/>
      <c r="G105" s="103" t="str">
        <f t="shared" si="80"/>
        <v xml:space="preserve"> </v>
      </c>
      <c r="H105" s="160"/>
      <c r="I105" s="153" t="str">
        <f>IF(H105="Y",IFERROR(VLOOKUP(CONCATENATE(C105,"/",D105),'Time Open'!A$4:F$165,5,FALSE),"Can't find in Open"),"")</f>
        <v/>
      </c>
      <c r="J105" s="153" t="str">
        <f>IF(H105="Y",IFERROR(VLOOKUP(CONCATENATE(C105,"/",D105),'Time Open'!A$4:F$165,6,FALSE),"Can't find in Open"),"")</f>
        <v/>
      </c>
      <c r="K105" s="34" t="str">
        <f t="shared" si="85"/>
        <v>n/a</v>
      </c>
      <c r="L105" s="36">
        <f t="shared" si="56"/>
        <v>0</v>
      </c>
      <c r="M105" s="36">
        <f t="shared" si="57"/>
        <v>0</v>
      </c>
      <c r="N105" s="36">
        <f t="shared" si="58"/>
        <v>0</v>
      </c>
      <c r="O105" s="103">
        <f t="shared" si="59"/>
        <v>0</v>
      </c>
      <c r="P105" s="118" t="str">
        <f t="shared" si="60"/>
        <v xml:space="preserve"> </v>
      </c>
      <c r="S105">
        <f t="shared" si="61"/>
        <v>0</v>
      </c>
      <c r="T105" s="70" t="str">
        <f t="shared" si="62"/>
        <v>n/a</v>
      </c>
      <c r="U105" s="71" t="b">
        <f t="shared" si="63"/>
        <v>0</v>
      </c>
      <c r="V105" s="70" t="str">
        <f t="shared" si="86"/>
        <v xml:space="preserve"> </v>
      </c>
      <c r="W105" s="70" t="str">
        <f t="shared" si="87"/>
        <v xml:space="preserve"> </v>
      </c>
      <c r="X105" s="71" t="str">
        <f t="shared" si="64"/>
        <v xml:space="preserve"> </v>
      </c>
      <c r="Y105" s="73" t="str">
        <f t="shared" si="65"/>
        <v>n/a</v>
      </c>
      <c r="Z105" s="74" t="b">
        <f t="shared" si="66"/>
        <v>0</v>
      </c>
      <c r="AA105" s="73" t="str">
        <f t="shared" si="67"/>
        <v xml:space="preserve"> </v>
      </c>
      <c r="AB105" s="73" t="str">
        <f t="shared" si="68"/>
        <v xml:space="preserve"> </v>
      </c>
      <c r="AC105" s="74" t="str">
        <f t="shared" si="69"/>
        <v xml:space="preserve"> </v>
      </c>
      <c r="AD105" s="70" t="str">
        <f t="shared" si="70"/>
        <v>n/a</v>
      </c>
      <c r="AE105" s="71" t="b">
        <f t="shared" si="71"/>
        <v>0</v>
      </c>
      <c r="AF105" s="70" t="str">
        <f t="shared" si="72"/>
        <v xml:space="preserve"> </v>
      </c>
      <c r="AG105" s="70" t="str">
        <f t="shared" si="73"/>
        <v xml:space="preserve"> </v>
      </c>
      <c r="AH105" s="71" t="str">
        <f t="shared" si="74"/>
        <v xml:space="preserve"> </v>
      </c>
      <c r="AI105" s="73" t="str">
        <f t="shared" si="75"/>
        <v>n/a</v>
      </c>
      <c r="AJ105" s="74" t="b">
        <f t="shared" si="76"/>
        <v>0</v>
      </c>
      <c r="AK105" s="73" t="str">
        <f t="shared" si="77"/>
        <v xml:space="preserve"> </v>
      </c>
      <c r="AL105" s="73" t="str">
        <f t="shared" si="78"/>
        <v xml:space="preserve"> </v>
      </c>
      <c r="AM105" s="74" t="str">
        <f t="shared" si="79"/>
        <v xml:space="preserve"> </v>
      </c>
    </row>
    <row r="106" spans="1:39" ht="18.75" customHeight="1" thickBot="1" x14ac:dyDescent="0.3">
      <c r="A106" t="str">
        <f t="shared" si="82"/>
        <v>/</v>
      </c>
      <c r="B106" s="134">
        <v>103</v>
      </c>
      <c r="C106" s="189"/>
      <c r="D106" s="189"/>
      <c r="E106" s="5"/>
      <c r="F106" s="5"/>
      <c r="G106" s="103" t="str">
        <f t="shared" si="80"/>
        <v xml:space="preserve"> </v>
      </c>
      <c r="H106" s="160"/>
      <c r="I106" s="153" t="str">
        <f>IF(H106="Y",IFERROR(VLOOKUP(CONCATENATE(C106,"/",D106),'Time Open'!A$4:F$165,5,FALSE),"Can't find in Open"),"")</f>
        <v/>
      </c>
      <c r="J106" s="153" t="str">
        <f>IF(H106="Y",IFERROR(VLOOKUP(CONCATENATE(C106,"/",D106),'Time Open'!A$4:F$165,6,FALSE),"Can't find in Open"),"")</f>
        <v/>
      </c>
      <c r="K106" s="34" t="str">
        <f t="shared" si="85"/>
        <v>n/a</v>
      </c>
      <c r="L106" s="36">
        <f t="shared" si="56"/>
        <v>0</v>
      </c>
      <c r="M106" s="36">
        <f t="shared" si="57"/>
        <v>0</v>
      </c>
      <c r="N106" s="36">
        <f t="shared" si="58"/>
        <v>0</v>
      </c>
      <c r="O106" s="103">
        <f t="shared" si="59"/>
        <v>0</v>
      </c>
      <c r="P106" s="118" t="str">
        <f t="shared" si="60"/>
        <v xml:space="preserve"> </v>
      </c>
      <c r="S106">
        <f t="shared" si="61"/>
        <v>0</v>
      </c>
      <c r="T106" s="70" t="str">
        <f t="shared" si="62"/>
        <v>n/a</v>
      </c>
      <c r="U106" s="71" t="b">
        <f t="shared" si="63"/>
        <v>0</v>
      </c>
      <c r="V106" s="70" t="str">
        <f t="shared" si="86"/>
        <v xml:space="preserve"> </v>
      </c>
      <c r="W106" s="70" t="str">
        <f t="shared" si="87"/>
        <v xml:space="preserve"> </v>
      </c>
      <c r="X106" s="71" t="str">
        <f t="shared" si="64"/>
        <v xml:space="preserve"> </v>
      </c>
      <c r="Y106" s="73" t="str">
        <f t="shared" si="65"/>
        <v>n/a</v>
      </c>
      <c r="Z106" s="74" t="b">
        <f t="shared" si="66"/>
        <v>0</v>
      </c>
      <c r="AA106" s="73" t="str">
        <f t="shared" si="67"/>
        <v xml:space="preserve"> </v>
      </c>
      <c r="AB106" s="73" t="str">
        <f t="shared" si="68"/>
        <v xml:space="preserve"> </v>
      </c>
      <c r="AC106" s="74" t="str">
        <f t="shared" si="69"/>
        <v xml:space="preserve"> </v>
      </c>
      <c r="AD106" s="70" t="str">
        <f t="shared" si="70"/>
        <v>n/a</v>
      </c>
      <c r="AE106" s="71" t="b">
        <f t="shared" si="71"/>
        <v>0</v>
      </c>
      <c r="AF106" s="70" t="str">
        <f t="shared" si="72"/>
        <v xml:space="preserve"> </v>
      </c>
      <c r="AG106" s="70" t="str">
        <f t="shared" si="73"/>
        <v xml:space="preserve"> </v>
      </c>
      <c r="AH106" s="71" t="str">
        <f t="shared" si="74"/>
        <v xml:space="preserve"> </v>
      </c>
      <c r="AI106" s="73" t="str">
        <f t="shared" si="75"/>
        <v>n/a</v>
      </c>
      <c r="AJ106" s="74" t="b">
        <f t="shared" si="76"/>
        <v>0</v>
      </c>
      <c r="AK106" s="73" t="str">
        <f t="shared" si="77"/>
        <v xml:space="preserve"> </v>
      </c>
      <c r="AL106" s="73" t="str">
        <f t="shared" si="78"/>
        <v xml:space="preserve"> </v>
      </c>
      <c r="AM106" s="74" t="str">
        <f t="shared" si="79"/>
        <v xml:space="preserve"> </v>
      </c>
    </row>
    <row r="107" spans="1:39" ht="18.75" customHeight="1" thickBot="1" x14ac:dyDescent="0.3">
      <c r="A107" t="str">
        <f t="shared" si="82"/>
        <v>/</v>
      </c>
      <c r="B107" s="134">
        <v>104</v>
      </c>
      <c r="C107" s="189"/>
      <c r="D107" s="189"/>
      <c r="E107" s="5"/>
      <c r="F107" s="5"/>
      <c r="G107" s="103" t="str">
        <f t="shared" si="80"/>
        <v xml:space="preserve"> </v>
      </c>
      <c r="H107" s="160"/>
      <c r="I107" s="153" t="str">
        <f>IF(H107="Y",IFERROR(VLOOKUP(CONCATENATE(C107,"/",D107),'Time Open'!A$4:F$165,5,FALSE),"Can't find in Open"),"")</f>
        <v/>
      </c>
      <c r="J107" s="153" t="str">
        <f>IF(H107="Y",IFERROR(VLOOKUP(CONCATENATE(C107,"/",D107),'Time Open'!A$4:F$165,6,FALSE),"Can't find in Open"),"")</f>
        <v/>
      </c>
      <c r="K107" s="34" t="str">
        <f t="shared" si="85"/>
        <v>n/a</v>
      </c>
      <c r="L107" s="36">
        <f t="shared" si="56"/>
        <v>0</v>
      </c>
      <c r="M107" s="36">
        <f t="shared" si="57"/>
        <v>0</v>
      </c>
      <c r="N107" s="36">
        <f t="shared" si="58"/>
        <v>0</v>
      </c>
      <c r="O107" s="103">
        <f t="shared" si="59"/>
        <v>0</v>
      </c>
      <c r="P107" s="118" t="str">
        <f t="shared" si="60"/>
        <v xml:space="preserve"> </v>
      </c>
      <c r="S107">
        <f t="shared" si="61"/>
        <v>0</v>
      </c>
      <c r="T107" s="70" t="str">
        <f t="shared" si="62"/>
        <v>n/a</v>
      </c>
      <c r="U107" s="71" t="b">
        <f t="shared" si="63"/>
        <v>0</v>
      </c>
      <c r="V107" s="70" t="str">
        <f t="shared" si="86"/>
        <v xml:space="preserve"> </v>
      </c>
      <c r="W107" s="70" t="str">
        <f t="shared" si="87"/>
        <v xml:space="preserve"> </v>
      </c>
      <c r="X107" s="71" t="str">
        <f t="shared" si="64"/>
        <v xml:space="preserve"> </v>
      </c>
      <c r="Y107" s="73" t="str">
        <f t="shared" si="65"/>
        <v>n/a</v>
      </c>
      <c r="Z107" s="74" t="b">
        <f t="shared" si="66"/>
        <v>0</v>
      </c>
      <c r="AA107" s="73" t="str">
        <f t="shared" si="67"/>
        <v xml:space="preserve"> </v>
      </c>
      <c r="AB107" s="73" t="str">
        <f t="shared" si="68"/>
        <v xml:space="preserve"> </v>
      </c>
      <c r="AC107" s="74" t="str">
        <f t="shared" si="69"/>
        <v xml:space="preserve"> </v>
      </c>
      <c r="AD107" s="70" t="str">
        <f t="shared" si="70"/>
        <v>n/a</v>
      </c>
      <c r="AE107" s="71" t="b">
        <f t="shared" si="71"/>
        <v>0</v>
      </c>
      <c r="AF107" s="70" t="str">
        <f t="shared" si="72"/>
        <v xml:space="preserve"> </v>
      </c>
      <c r="AG107" s="70" t="str">
        <f t="shared" si="73"/>
        <v xml:space="preserve"> </v>
      </c>
      <c r="AH107" s="71" t="str">
        <f t="shared" si="74"/>
        <v xml:space="preserve"> </v>
      </c>
      <c r="AI107" s="73" t="str">
        <f t="shared" si="75"/>
        <v>n/a</v>
      </c>
      <c r="AJ107" s="74" t="b">
        <f t="shared" si="76"/>
        <v>0</v>
      </c>
      <c r="AK107" s="73" t="str">
        <f t="shared" si="77"/>
        <v xml:space="preserve"> </v>
      </c>
      <c r="AL107" s="73" t="str">
        <f t="shared" si="78"/>
        <v xml:space="preserve"> </v>
      </c>
      <c r="AM107" s="74" t="str">
        <f t="shared" si="79"/>
        <v xml:space="preserve"> </v>
      </c>
    </row>
    <row r="108" spans="1:39" ht="18.75" customHeight="1" thickBot="1" x14ac:dyDescent="0.3">
      <c r="A108" t="str">
        <f t="shared" si="82"/>
        <v>/</v>
      </c>
      <c r="B108" s="134">
        <v>105</v>
      </c>
      <c r="C108" s="189"/>
      <c r="D108" s="189"/>
      <c r="E108" s="5"/>
      <c r="F108" s="5"/>
      <c r="G108" s="103" t="str">
        <f t="shared" si="80"/>
        <v xml:space="preserve"> </v>
      </c>
      <c r="H108" s="160"/>
      <c r="I108" s="153" t="str">
        <f>IF(H108="Y",IFERROR(VLOOKUP(CONCATENATE(C108,"/",D108),'Time Open'!A$4:F$165,5,FALSE),"Can't find in Open"),"")</f>
        <v/>
      </c>
      <c r="J108" s="153" t="str">
        <f>IF(H108="Y",IFERROR(VLOOKUP(CONCATENATE(C108,"/",D108),'Time Open'!A$4:F$165,6,FALSE),"Can't find in Open"),"")</f>
        <v/>
      </c>
      <c r="K108" s="34" t="str">
        <f t="shared" si="85"/>
        <v>n/a</v>
      </c>
      <c r="L108" s="36">
        <f t="shared" si="56"/>
        <v>0</v>
      </c>
      <c r="M108" s="36">
        <f t="shared" si="57"/>
        <v>0</v>
      </c>
      <c r="N108" s="36">
        <f t="shared" si="58"/>
        <v>0</v>
      </c>
      <c r="O108" s="103">
        <f t="shared" si="59"/>
        <v>0</v>
      </c>
      <c r="P108" s="118" t="str">
        <f t="shared" si="60"/>
        <v xml:space="preserve"> </v>
      </c>
      <c r="S108">
        <f t="shared" si="61"/>
        <v>0</v>
      </c>
      <c r="T108" s="70" t="str">
        <f t="shared" si="62"/>
        <v>n/a</v>
      </c>
      <c r="U108" s="71" t="b">
        <f t="shared" si="63"/>
        <v>0</v>
      </c>
      <c r="V108" s="70" t="str">
        <f t="shared" si="86"/>
        <v xml:space="preserve"> </v>
      </c>
      <c r="W108" s="70" t="str">
        <f t="shared" si="87"/>
        <v xml:space="preserve"> </v>
      </c>
      <c r="X108" s="71" t="str">
        <f t="shared" si="64"/>
        <v xml:space="preserve"> </v>
      </c>
      <c r="Y108" s="73" t="str">
        <f t="shared" si="65"/>
        <v>n/a</v>
      </c>
      <c r="Z108" s="74" t="b">
        <f t="shared" si="66"/>
        <v>0</v>
      </c>
      <c r="AA108" s="73" t="str">
        <f t="shared" si="67"/>
        <v xml:space="preserve"> </v>
      </c>
      <c r="AB108" s="73" t="str">
        <f t="shared" si="68"/>
        <v xml:space="preserve"> </v>
      </c>
      <c r="AC108" s="74" t="str">
        <f t="shared" si="69"/>
        <v xml:space="preserve"> </v>
      </c>
      <c r="AD108" s="70" t="str">
        <f t="shared" si="70"/>
        <v>n/a</v>
      </c>
      <c r="AE108" s="71" t="b">
        <f t="shared" si="71"/>
        <v>0</v>
      </c>
      <c r="AF108" s="70" t="str">
        <f t="shared" si="72"/>
        <v xml:space="preserve"> </v>
      </c>
      <c r="AG108" s="70" t="str">
        <f t="shared" si="73"/>
        <v xml:space="preserve"> </v>
      </c>
      <c r="AH108" s="71" t="str">
        <f t="shared" si="74"/>
        <v xml:space="preserve"> </v>
      </c>
      <c r="AI108" s="73" t="str">
        <f t="shared" si="75"/>
        <v>n/a</v>
      </c>
      <c r="AJ108" s="74" t="b">
        <f t="shared" si="76"/>
        <v>0</v>
      </c>
      <c r="AK108" s="73" t="str">
        <f t="shared" si="77"/>
        <v xml:space="preserve"> </v>
      </c>
      <c r="AL108" s="73" t="str">
        <f t="shared" si="78"/>
        <v xml:space="preserve"> </v>
      </c>
      <c r="AM108" s="74" t="str">
        <f t="shared" si="79"/>
        <v xml:space="preserve"> </v>
      </c>
    </row>
    <row r="109" spans="1:39" ht="18.75" customHeight="1" thickBot="1" x14ac:dyDescent="0.3">
      <c r="A109" t="str">
        <f t="shared" si="82"/>
        <v>/</v>
      </c>
      <c r="B109" s="134">
        <v>106</v>
      </c>
      <c r="C109" s="189"/>
      <c r="D109" s="189"/>
      <c r="E109" s="5"/>
      <c r="F109" s="5"/>
      <c r="G109" s="103" t="str">
        <f t="shared" si="80"/>
        <v xml:space="preserve"> </v>
      </c>
      <c r="H109" s="160"/>
      <c r="I109" s="153" t="str">
        <f>IF(H109="Y",IFERROR(VLOOKUP(CONCATENATE(C109,"/",D109),'Time Open'!A$4:F$165,5,FALSE),"Can't find in Open"),"")</f>
        <v/>
      </c>
      <c r="J109" s="153" t="str">
        <f>IF(H109="Y",IFERROR(VLOOKUP(CONCATENATE(C109,"/",D109),'Time Open'!A$4:F$165,6,FALSE),"Can't find in Open"),"")</f>
        <v/>
      </c>
      <c r="K109" s="34" t="str">
        <f t="shared" si="85"/>
        <v>n/a</v>
      </c>
      <c r="L109" s="36">
        <f t="shared" si="56"/>
        <v>0</v>
      </c>
      <c r="M109" s="36">
        <f t="shared" si="57"/>
        <v>0</v>
      </c>
      <c r="N109" s="36">
        <f t="shared" si="58"/>
        <v>0</v>
      </c>
      <c r="O109" s="103">
        <f t="shared" si="59"/>
        <v>0</v>
      </c>
      <c r="P109" s="118" t="str">
        <f t="shared" si="60"/>
        <v xml:space="preserve"> </v>
      </c>
      <c r="S109">
        <f t="shared" si="61"/>
        <v>0</v>
      </c>
      <c r="T109" s="70" t="str">
        <f t="shared" si="62"/>
        <v>n/a</v>
      </c>
      <c r="U109" s="71" t="b">
        <f t="shared" si="63"/>
        <v>0</v>
      </c>
      <c r="V109" s="70" t="str">
        <f t="shared" si="86"/>
        <v xml:space="preserve"> </v>
      </c>
      <c r="W109" s="70" t="str">
        <f t="shared" si="87"/>
        <v xml:space="preserve"> </v>
      </c>
      <c r="X109" s="71" t="str">
        <f t="shared" si="64"/>
        <v xml:space="preserve"> </v>
      </c>
      <c r="Y109" s="73" t="str">
        <f t="shared" si="65"/>
        <v>n/a</v>
      </c>
      <c r="Z109" s="74" t="b">
        <f t="shared" si="66"/>
        <v>0</v>
      </c>
      <c r="AA109" s="73" t="str">
        <f t="shared" si="67"/>
        <v xml:space="preserve"> </v>
      </c>
      <c r="AB109" s="73" t="str">
        <f t="shared" si="68"/>
        <v xml:space="preserve"> </v>
      </c>
      <c r="AC109" s="74" t="str">
        <f t="shared" si="69"/>
        <v xml:space="preserve"> </v>
      </c>
      <c r="AD109" s="70" t="str">
        <f t="shared" si="70"/>
        <v>n/a</v>
      </c>
      <c r="AE109" s="71" t="b">
        <f t="shared" si="71"/>
        <v>0</v>
      </c>
      <c r="AF109" s="70" t="str">
        <f t="shared" si="72"/>
        <v xml:space="preserve"> </v>
      </c>
      <c r="AG109" s="70" t="str">
        <f t="shared" si="73"/>
        <v xml:space="preserve"> </v>
      </c>
      <c r="AH109" s="71" t="str">
        <f t="shared" si="74"/>
        <v xml:space="preserve"> </v>
      </c>
      <c r="AI109" s="73" t="str">
        <f t="shared" si="75"/>
        <v>n/a</v>
      </c>
      <c r="AJ109" s="74" t="b">
        <f t="shared" si="76"/>
        <v>0</v>
      </c>
      <c r="AK109" s="73" t="str">
        <f t="shared" si="77"/>
        <v xml:space="preserve"> </v>
      </c>
      <c r="AL109" s="73" t="str">
        <f t="shared" si="78"/>
        <v xml:space="preserve"> </v>
      </c>
      <c r="AM109" s="74" t="str">
        <f t="shared" si="79"/>
        <v xml:space="preserve"> </v>
      </c>
    </row>
    <row r="110" spans="1:39" ht="18.75" customHeight="1" thickBot="1" x14ac:dyDescent="0.3">
      <c r="A110" t="str">
        <f t="shared" si="82"/>
        <v>/</v>
      </c>
      <c r="B110" s="134">
        <v>107</v>
      </c>
      <c r="C110" s="189"/>
      <c r="D110" s="189"/>
      <c r="E110" s="5"/>
      <c r="F110" s="5"/>
      <c r="G110" s="103" t="str">
        <f t="shared" si="80"/>
        <v xml:space="preserve"> </v>
      </c>
      <c r="H110" s="160"/>
      <c r="I110" s="153" t="str">
        <f>IF(H110="Y",IFERROR(VLOOKUP(CONCATENATE(C110,"/",D110),'Time Open'!A$4:F$165,5,FALSE),"Can't find in Open"),"")</f>
        <v/>
      </c>
      <c r="J110" s="153" t="str">
        <f>IF(H110="Y",IFERROR(VLOOKUP(CONCATENATE(C110,"/",D110),'Time Open'!A$4:F$165,6,FALSE),"Can't find in Open"),"")</f>
        <v/>
      </c>
      <c r="K110" s="34" t="str">
        <f t="shared" si="85"/>
        <v>n/a</v>
      </c>
      <c r="L110" s="36">
        <f t="shared" si="56"/>
        <v>0</v>
      </c>
      <c r="M110" s="36">
        <f t="shared" si="57"/>
        <v>0</v>
      </c>
      <c r="N110" s="36">
        <f t="shared" si="58"/>
        <v>0</v>
      </c>
      <c r="O110" s="103">
        <f t="shared" si="59"/>
        <v>0</v>
      </c>
      <c r="P110" s="118" t="str">
        <f t="shared" si="60"/>
        <v xml:space="preserve"> </v>
      </c>
      <c r="S110">
        <f t="shared" si="61"/>
        <v>0</v>
      </c>
      <c r="T110" s="70" t="str">
        <f t="shared" si="62"/>
        <v>n/a</v>
      </c>
      <c r="U110" s="71" t="b">
        <f t="shared" si="63"/>
        <v>0</v>
      </c>
      <c r="V110" s="70" t="str">
        <f t="shared" si="86"/>
        <v xml:space="preserve"> </v>
      </c>
      <c r="W110" s="70" t="str">
        <f t="shared" si="87"/>
        <v xml:space="preserve"> </v>
      </c>
      <c r="X110" s="71" t="str">
        <f t="shared" si="64"/>
        <v xml:space="preserve"> </v>
      </c>
      <c r="Y110" s="73" t="str">
        <f t="shared" si="65"/>
        <v>n/a</v>
      </c>
      <c r="Z110" s="74" t="b">
        <f t="shared" si="66"/>
        <v>0</v>
      </c>
      <c r="AA110" s="73" t="str">
        <f t="shared" si="67"/>
        <v xml:space="preserve"> </v>
      </c>
      <c r="AB110" s="73" t="str">
        <f t="shared" si="68"/>
        <v xml:space="preserve"> </v>
      </c>
      <c r="AC110" s="74" t="str">
        <f t="shared" si="69"/>
        <v xml:space="preserve"> </v>
      </c>
      <c r="AD110" s="70" t="str">
        <f t="shared" si="70"/>
        <v>n/a</v>
      </c>
      <c r="AE110" s="71" t="b">
        <f t="shared" si="71"/>
        <v>0</v>
      </c>
      <c r="AF110" s="70" t="str">
        <f t="shared" si="72"/>
        <v xml:space="preserve"> </v>
      </c>
      <c r="AG110" s="70" t="str">
        <f t="shared" si="73"/>
        <v xml:space="preserve"> </v>
      </c>
      <c r="AH110" s="71" t="str">
        <f t="shared" si="74"/>
        <v xml:space="preserve"> </v>
      </c>
      <c r="AI110" s="73" t="str">
        <f t="shared" si="75"/>
        <v>n/a</v>
      </c>
      <c r="AJ110" s="74" t="b">
        <f t="shared" si="76"/>
        <v>0</v>
      </c>
      <c r="AK110" s="73" t="str">
        <f t="shared" si="77"/>
        <v xml:space="preserve"> </v>
      </c>
      <c r="AL110" s="73" t="str">
        <f t="shared" si="78"/>
        <v xml:space="preserve"> </v>
      </c>
      <c r="AM110" s="74" t="str">
        <f t="shared" si="79"/>
        <v xml:space="preserve"> </v>
      </c>
    </row>
    <row r="111" spans="1:39" ht="18.75" customHeight="1" thickBot="1" x14ac:dyDescent="0.3">
      <c r="A111" t="str">
        <f t="shared" si="82"/>
        <v>/</v>
      </c>
      <c r="B111" s="134">
        <v>108</v>
      </c>
      <c r="C111" s="189"/>
      <c r="D111" s="189"/>
      <c r="E111" s="5"/>
      <c r="F111" s="5"/>
      <c r="G111" s="103" t="str">
        <f t="shared" si="80"/>
        <v xml:space="preserve"> </v>
      </c>
      <c r="H111" s="160"/>
      <c r="I111" s="153" t="str">
        <f>IF(H111="Y",IFERROR(VLOOKUP(CONCATENATE(C111,"/",D111),'Time Open'!A$4:F$165,5,FALSE),"Can't find in Open"),"")</f>
        <v/>
      </c>
      <c r="J111" s="153" t="str">
        <f>IF(H111="Y",IFERROR(VLOOKUP(CONCATENATE(C111,"/",D111),'Time Open'!A$4:F$165,6,FALSE),"Can't find in Open"),"")</f>
        <v/>
      </c>
      <c r="K111" s="34" t="str">
        <f t="shared" si="85"/>
        <v>n/a</v>
      </c>
      <c r="L111" s="36">
        <f t="shared" si="56"/>
        <v>0</v>
      </c>
      <c r="M111" s="36">
        <f t="shared" si="57"/>
        <v>0</v>
      </c>
      <c r="N111" s="36">
        <f t="shared" si="58"/>
        <v>0</v>
      </c>
      <c r="O111" s="103">
        <f t="shared" si="59"/>
        <v>0</v>
      </c>
      <c r="P111" s="118" t="str">
        <f t="shared" si="60"/>
        <v xml:space="preserve"> </v>
      </c>
      <c r="S111">
        <f t="shared" si="61"/>
        <v>0</v>
      </c>
      <c r="T111" s="70" t="str">
        <f t="shared" si="62"/>
        <v>n/a</v>
      </c>
      <c r="U111" s="71" t="b">
        <f t="shared" si="63"/>
        <v>0</v>
      </c>
      <c r="V111" s="70" t="str">
        <f t="shared" si="86"/>
        <v xml:space="preserve"> </v>
      </c>
      <c r="W111" s="70" t="str">
        <f t="shared" si="87"/>
        <v xml:space="preserve"> </v>
      </c>
      <c r="X111" s="71" t="str">
        <f t="shared" si="64"/>
        <v xml:space="preserve"> </v>
      </c>
      <c r="Y111" s="73" t="str">
        <f t="shared" si="65"/>
        <v>n/a</v>
      </c>
      <c r="Z111" s="74" t="b">
        <f t="shared" si="66"/>
        <v>0</v>
      </c>
      <c r="AA111" s="73" t="str">
        <f t="shared" si="67"/>
        <v xml:space="preserve"> </v>
      </c>
      <c r="AB111" s="73" t="str">
        <f t="shared" si="68"/>
        <v xml:space="preserve"> </v>
      </c>
      <c r="AC111" s="74" t="str">
        <f t="shared" si="69"/>
        <v xml:space="preserve"> </v>
      </c>
      <c r="AD111" s="70" t="str">
        <f t="shared" si="70"/>
        <v>n/a</v>
      </c>
      <c r="AE111" s="71" t="b">
        <f t="shared" si="71"/>
        <v>0</v>
      </c>
      <c r="AF111" s="70" t="str">
        <f t="shared" si="72"/>
        <v xml:space="preserve"> </v>
      </c>
      <c r="AG111" s="70" t="str">
        <f t="shared" si="73"/>
        <v xml:space="preserve"> </v>
      </c>
      <c r="AH111" s="71" t="str">
        <f t="shared" si="74"/>
        <v xml:space="preserve"> </v>
      </c>
      <c r="AI111" s="73" t="str">
        <f t="shared" si="75"/>
        <v>n/a</v>
      </c>
      <c r="AJ111" s="74" t="b">
        <f t="shared" si="76"/>
        <v>0</v>
      </c>
      <c r="AK111" s="73" t="str">
        <f t="shared" si="77"/>
        <v xml:space="preserve"> </v>
      </c>
      <c r="AL111" s="73" t="str">
        <f t="shared" si="78"/>
        <v xml:space="preserve"> </v>
      </c>
      <c r="AM111" s="74" t="str">
        <f t="shared" si="79"/>
        <v xml:space="preserve"> </v>
      </c>
    </row>
    <row r="112" spans="1:39" ht="18.75" customHeight="1" thickBot="1" x14ac:dyDescent="0.3">
      <c r="A112" t="str">
        <f t="shared" si="82"/>
        <v>/</v>
      </c>
      <c r="B112" s="134">
        <v>109</v>
      </c>
      <c r="C112" s="189"/>
      <c r="D112" s="189"/>
      <c r="E112" s="5"/>
      <c r="F112" s="5"/>
      <c r="G112" s="103" t="str">
        <f t="shared" si="80"/>
        <v xml:space="preserve"> </v>
      </c>
      <c r="H112" s="160"/>
      <c r="I112" s="153" t="str">
        <f>IF(H112="Y",IFERROR(VLOOKUP(CONCATENATE(C112,"/",D112),'Time Open'!A$4:F$165,5,FALSE),"Can't find in Open"),"")</f>
        <v/>
      </c>
      <c r="J112" s="153" t="str">
        <f>IF(H112="Y",IFERROR(VLOOKUP(CONCATENATE(C112,"/",D112),'Time Open'!A$4:F$165,6,FALSE),"Can't find in Open"),"")</f>
        <v/>
      </c>
      <c r="K112" s="34" t="str">
        <f t="shared" si="85"/>
        <v>n/a</v>
      </c>
      <c r="L112" s="36">
        <f t="shared" si="56"/>
        <v>0</v>
      </c>
      <c r="M112" s="36">
        <f t="shared" si="57"/>
        <v>0</v>
      </c>
      <c r="N112" s="36">
        <f t="shared" si="58"/>
        <v>0</v>
      </c>
      <c r="O112" s="103">
        <f t="shared" si="59"/>
        <v>0</v>
      </c>
      <c r="P112" s="118" t="str">
        <f t="shared" si="60"/>
        <v xml:space="preserve"> </v>
      </c>
      <c r="S112">
        <f t="shared" si="61"/>
        <v>0</v>
      </c>
      <c r="T112" s="70" t="str">
        <f t="shared" si="62"/>
        <v>n/a</v>
      </c>
      <c r="U112" s="71" t="b">
        <f t="shared" si="63"/>
        <v>0</v>
      </c>
      <c r="V112" s="70" t="str">
        <f t="shared" si="86"/>
        <v xml:space="preserve"> </v>
      </c>
      <c r="W112" s="70" t="str">
        <f t="shared" si="87"/>
        <v xml:space="preserve"> </v>
      </c>
      <c r="X112" s="71" t="str">
        <f t="shared" si="64"/>
        <v xml:space="preserve"> </v>
      </c>
      <c r="Y112" s="73" t="str">
        <f t="shared" si="65"/>
        <v>n/a</v>
      </c>
      <c r="Z112" s="74" t="b">
        <f t="shared" si="66"/>
        <v>0</v>
      </c>
      <c r="AA112" s="73" t="str">
        <f t="shared" si="67"/>
        <v xml:space="preserve"> </v>
      </c>
      <c r="AB112" s="73" t="str">
        <f t="shared" si="68"/>
        <v xml:space="preserve"> </v>
      </c>
      <c r="AC112" s="74" t="str">
        <f t="shared" si="69"/>
        <v xml:space="preserve"> </v>
      </c>
      <c r="AD112" s="70" t="str">
        <f t="shared" si="70"/>
        <v>n/a</v>
      </c>
      <c r="AE112" s="71" t="b">
        <f t="shared" si="71"/>
        <v>0</v>
      </c>
      <c r="AF112" s="70" t="str">
        <f t="shared" si="72"/>
        <v xml:space="preserve"> </v>
      </c>
      <c r="AG112" s="70" t="str">
        <f t="shared" si="73"/>
        <v xml:space="preserve"> </v>
      </c>
      <c r="AH112" s="71" t="str">
        <f t="shared" si="74"/>
        <v xml:space="preserve"> </v>
      </c>
      <c r="AI112" s="73" t="str">
        <f t="shared" si="75"/>
        <v>n/a</v>
      </c>
      <c r="AJ112" s="74" t="b">
        <f t="shared" si="76"/>
        <v>0</v>
      </c>
      <c r="AK112" s="73" t="str">
        <f t="shared" si="77"/>
        <v xml:space="preserve"> </v>
      </c>
      <c r="AL112" s="73" t="str">
        <f t="shared" si="78"/>
        <v xml:space="preserve"> </v>
      </c>
      <c r="AM112" s="74" t="str">
        <f t="shared" si="79"/>
        <v xml:space="preserve"> </v>
      </c>
    </row>
    <row r="113" spans="1:39" ht="18.75" customHeight="1" thickBot="1" x14ac:dyDescent="0.3">
      <c r="A113" t="str">
        <f t="shared" si="82"/>
        <v>/</v>
      </c>
      <c r="B113" s="134">
        <v>110</v>
      </c>
      <c r="C113" s="189"/>
      <c r="D113" s="189"/>
      <c r="E113" s="5"/>
      <c r="F113" s="5"/>
      <c r="G113" s="103" t="str">
        <f t="shared" si="80"/>
        <v xml:space="preserve"> </v>
      </c>
      <c r="H113" s="160"/>
      <c r="I113" s="153" t="str">
        <f>IF(H113="Y",IFERROR(VLOOKUP(CONCATENATE(C113,"/",D113),'Time Open'!A$4:F$165,5,FALSE),"Can't find in Open"),"")</f>
        <v/>
      </c>
      <c r="J113" s="153" t="str">
        <f>IF(H113="Y",IFERROR(VLOOKUP(CONCATENATE(C113,"/",D113),'Time Open'!A$4:F$165,6,FALSE),"Can't find in Open"),"")</f>
        <v/>
      </c>
      <c r="K113" s="34" t="str">
        <f t="shared" si="85"/>
        <v>n/a</v>
      </c>
      <c r="L113" s="36">
        <f t="shared" si="56"/>
        <v>0</v>
      </c>
      <c r="M113" s="36">
        <f t="shared" si="57"/>
        <v>0</v>
      </c>
      <c r="N113" s="36">
        <f t="shared" si="58"/>
        <v>0</v>
      </c>
      <c r="O113" s="103">
        <f t="shared" si="59"/>
        <v>0</v>
      </c>
      <c r="P113" s="118" t="str">
        <f t="shared" si="60"/>
        <v xml:space="preserve"> </v>
      </c>
      <c r="S113">
        <f t="shared" si="61"/>
        <v>0</v>
      </c>
      <c r="T113" s="70" t="str">
        <f t="shared" si="62"/>
        <v>n/a</v>
      </c>
      <c r="U113" s="71" t="b">
        <f t="shared" si="63"/>
        <v>0</v>
      </c>
      <c r="V113" s="70" t="str">
        <f t="shared" si="86"/>
        <v xml:space="preserve"> </v>
      </c>
      <c r="W113" s="70" t="str">
        <f t="shared" si="87"/>
        <v xml:space="preserve"> </v>
      </c>
      <c r="X113" s="71" t="str">
        <f t="shared" si="64"/>
        <v xml:space="preserve"> </v>
      </c>
      <c r="Y113" s="73" t="str">
        <f t="shared" si="65"/>
        <v>n/a</v>
      </c>
      <c r="Z113" s="74" t="b">
        <f t="shared" si="66"/>
        <v>0</v>
      </c>
      <c r="AA113" s="73" t="str">
        <f t="shared" si="67"/>
        <v xml:space="preserve"> </v>
      </c>
      <c r="AB113" s="73" t="str">
        <f t="shared" si="68"/>
        <v xml:space="preserve"> </v>
      </c>
      <c r="AC113" s="74" t="str">
        <f t="shared" si="69"/>
        <v xml:space="preserve"> </v>
      </c>
      <c r="AD113" s="70" t="str">
        <f t="shared" si="70"/>
        <v>n/a</v>
      </c>
      <c r="AE113" s="71" t="b">
        <f t="shared" si="71"/>
        <v>0</v>
      </c>
      <c r="AF113" s="70" t="str">
        <f t="shared" si="72"/>
        <v xml:space="preserve"> </v>
      </c>
      <c r="AG113" s="70" t="str">
        <f t="shared" si="73"/>
        <v xml:space="preserve"> </v>
      </c>
      <c r="AH113" s="71" t="str">
        <f t="shared" si="74"/>
        <v xml:space="preserve"> </v>
      </c>
      <c r="AI113" s="73" t="str">
        <f t="shared" si="75"/>
        <v>n/a</v>
      </c>
      <c r="AJ113" s="74" t="b">
        <f t="shared" si="76"/>
        <v>0</v>
      </c>
      <c r="AK113" s="73" t="str">
        <f t="shared" si="77"/>
        <v xml:space="preserve"> </v>
      </c>
      <c r="AL113" s="73" t="str">
        <f t="shared" si="78"/>
        <v xml:space="preserve"> </v>
      </c>
      <c r="AM113" s="74" t="str">
        <f t="shared" si="79"/>
        <v xml:space="preserve"> </v>
      </c>
    </row>
    <row r="114" spans="1:39" ht="18.75" customHeight="1" thickBot="1" x14ac:dyDescent="0.3">
      <c r="A114" t="str">
        <f t="shared" si="82"/>
        <v>/</v>
      </c>
      <c r="B114" s="134">
        <v>111</v>
      </c>
      <c r="C114" s="189"/>
      <c r="D114" s="189"/>
      <c r="E114" s="5"/>
      <c r="F114" s="5"/>
      <c r="G114" s="103" t="str">
        <f t="shared" si="80"/>
        <v xml:space="preserve"> </v>
      </c>
      <c r="H114" s="160"/>
      <c r="I114" s="153" t="str">
        <f>IF(H114="Y",IFERROR(VLOOKUP(CONCATENATE(C114,"/",D114),'Time Open'!A$4:F$165,5,FALSE),"Can't find in Open"),"")</f>
        <v/>
      </c>
      <c r="J114" s="153" t="str">
        <f>IF(H114="Y",IFERROR(VLOOKUP(CONCATENATE(C114,"/",D114),'Time Open'!A$4:F$165,6,FALSE),"Can't find in Open"),"")</f>
        <v/>
      </c>
      <c r="K114" s="34" t="str">
        <f t="shared" si="85"/>
        <v>n/a</v>
      </c>
      <c r="L114" s="36">
        <f t="shared" si="56"/>
        <v>0</v>
      </c>
      <c r="M114" s="36">
        <f t="shared" si="57"/>
        <v>0</v>
      </c>
      <c r="N114" s="36">
        <f t="shared" si="58"/>
        <v>0</v>
      </c>
      <c r="O114" s="103">
        <f t="shared" si="59"/>
        <v>0</v>
      </c>
      <c r="P114" s="118" t="str">
        <f t="shared" si="60"/>
        <v xml:space="preserve"> </v>
      </c>
      <c r="S114">
        <f t="shared" si="61"/>
        <v>0</v>
      </c>
      <c r="T114" s="70" t="str">
        <f t="shared" si="62"/>
        <v>n/a</v>
      </c>
      <c r="U114" s="71" t="b">
        <f t="shared" si="63"/>
        <v>0</v>
      </c>
      <c r="V114" s="70" t="str">
        <f t="shared" si="86"/>
        <v xml:space="preserve"> </v>
      </c>
      <c r="W114" s="70" t="str">
        <f t="shared" si="87"/>
        <v xml:space="preserve"> </v>
      </c>
      <c r="X114" s="71" t="str">
        <f t="shared" si="64"/>
        <v xml:space="preserve"> </v>
      </c>
      <c r="Y114" s="73" t="str">
        <f t="shared" si="65"/>
        <v>n/a</v>
      </c>
      <c r="Z114" s="74" t="b">
        <f t="shared" si="66"/>
        <v>0</v>
      </c>
      <c r="AA114" s="73" t="str">
        <f t="shared" si="67"/>
        <v xml:space="preserve"> </v>
      </c>
      <c r="AB114" s="73" t="str">
        <f t="shared" si="68"/>
        <v xml:space="preserve"> </v>
      </c>
      <c r="AC114" s="74" t="str">
        <f t="shared" si="69"/>
        <v xml:space="preserve"> </v>
      </c>
      <c r="AD114" s="70" t="str">
        <f t="shared" si="70"/>
        <v>n/a</v>
      </c>
      <c r="AE114" s="71" t="b">
        <f t="shared" si="71"/>
        <v>0</v>
      </c>
      <c r="AF114" s="70" t="str">
        <f t="shared" si="72"/>
        <v xml:space="preserve"> </v>
      </c>
      <c r="AG114" s="70" t="str">
        <f t="shared" si="73"/>
        <v xml:space="preserve"> </v>
      </c>
      <c r="AH114" s="71" t="str">
        <f t="shared" si="74"/>
        <v xml:space="preserve"> </v>
      </c>
      <c r="AI114" s="73" t="str">
        <f t="shared" si="75"/>
        <v>n/a</v>
      </c>
      <c r="AJ114" s="74" t="b">
        <f t="shared" si="76"/>
        <v>0</v>
      </c>
      <c r="AK114" s="73" t="str">
        <f t="shared" si="77"/>
        <v xml:space="preserve"> </v>
      </c>
      <c r="AL114" s="73" t="str">
        <f t="shared" si="78"/>
        <v xml:space="preserve"> </v>
      </c>
      <c r="AM114" s="74" t="str">
        <f t="shared" si="79"/>
        <v xml:space="preserve"> </v>
      </c>
    </row>
    <row r="115" spans="1:39" ht="18.75" customHeight="1" thickBot="1" x14ac:dyDescent="0.3">
      <c r="A115" t="str">
        <f t="shared" si="82"/>
        <v>/</v>
      </c>
      <c r="B115" s="134">
        <v>112</v>
      </c>
      <c r="C115" s="189"/>
      <c r="D115" s="189"/>
      <c r="E115" s="5"/>
      <c r="F115" s="5"/>
      <c r="G115" s="103" t="str">
        <f t="shared" si="80"/>
        <v xml:space="preserve"> </v>
      </c>
      <c r="H115" s="160"/>
      <c r="I115" s="153" t="str">
        <f>IF(H115="Y",IFERROR(VLOOKUP(CONCATENATE(C115,"/",D115),'Time Open'!A$4:F$165,5,FALSE),"Can't find in Open"),"")</f>
        <v/>
      </c>
      <c r="J115" s="153" t="str">
        <f>IF(H115="Y",IFERROR(VLOOKUP(CONCATENATE(C115,"/",D115),'Time Open'!A$4:F$165,6,FALSE),"Can't find in Open"),"")</f>
        <v/>
      </c>
      <c r="K115" s="34" t="str">
        <f t="shared" si="85"/>
        <v>n/a</v>
      </c>
      <c r="L115" s="36">
        <f t="shared" si="56"/>
        <v>0</v>
      </c>
      <c r="M115" s="36">
        <f t="shared" si="57"/>
        <v>0</v>
      </c>
      <c r="N115" s="36">
        <f t="shared" si="58"/>
        <v>0</v>
      </c>
      <c r="O115" s="103">
        <f t="shared" si="59"/>
        <v>0</v>
      </c>
      <c r="P115" s="118" t="str">
        <f t="shared" si="60"/>
        <v xml:space="preserve"> </v>
      </c>
      <c r="S115">
        <f t="shared" si="61"/>
        <v>0</v>
      </c>
      <c r="T115" s="70" t="str">
        <f t="shared" si="62"/>
        <v>n/a</v>
      </c>
      <c r="U115" s="71" t="b">
        <f t="shared" si="63"/>
        <v>0</v>
      </c>
      <c r="V115" s="70" t="str">
        <f t="shared" si="86"/>
        <v xml:space="preserve"> </v>
      </c>
      <c r="W115" s="70" t="str">
        <f t="shared" si="87"/>
        <v xml:space="preserve"> </v>
      </c>
      <c r="X115" s="71" t="str">
        <f t="shared" si="64"/>
        <v xml:space="preserve"> </v>
      </c>
      <c r="Y115" s="73" t="str">
        <f t="shared" si="65"/>
        <v>n/a</v>
      </c>
      <c r="Z115" s="74" t="b">
        <f t="shared" si="66"/>
        <v>0</v>
      </c>
      <c r="AA115" s="73" t="str">
        <f t="shared" si="67"/>
        <v xml:space="preserve"> </v>
      </c>
      <c r="AB115" s="73" t="str">
        <f t="shared" si="68"/>
        <v xml:space="preserve"> </v>
      </c>
      <c r="AC115" s="74" t="str">
        <f t="shared" si="69"/>
        <v xml:space="preserve"> </v>
      </c>
      <c r="AD115" s="70" t="str">
        <f t="shared" si="70"/>
        <v>n/a</v>
      </c>
      <c r="AE115" s="71" t="b">
        <f t="shared" si="71"/>
        <v>0</v>
      </c>
      <c r="AF115" s="70" t="str">
        <f t="shared" si="72"/>
        <v xml:space="preserve"> </v>
      </c>
      <c r="AG115" s="70" t="str">
        <f t="shared" si="73"/>
        <v xml:space="preserve"> </v>
      </c>
      <c r="AH115" s="71" t="str">
        <f t="shared" si="74"/>
        <v xml:space="preserve"> </v>
      </c>
      <c r="AI115" s="73" t="str">
        <f t="shared" si="75"/>
        <v>n/a</v>
      </c>
      <c r="AJ115" s="74" t="b">
        <f t="shared" si="76"/>
        <v>0</v>
      </c>
      <c r="AK115" s="73" t="str">
        <f t="shared" si="77"/>
        <v xml:space="preserve"> </v>
      </c>
      <c r="AL115" s="73" t="str">
        <f t="shared" si="78"/>
        <v xml:space="preserve"> </v>
      </c>
      <c r="AM115" s="74" t="str">
        <f t="shared" si="79"/>
        <v xml:space="preserve"> </v>
      </c>
    </row>
    <row r="116" spans="1:39" ht="18.75" customHeight="1" thickBot="1" x14ac:dyDescent="0.3">
      <c r="A116" t="str">
        <f t="shared" si="82"/>
        <v>/</v>
      </c>
      <c r="B116" s="134">
        <v>113</v>
      </c>
      <c r="C116" s="189"/>
      <c r="D116" s="189"/>
      <c r="E116" s="5"/>
      <c r="F116" s="5"/>
      <c r="G116" s="103" t="str">
        <f t="shared" si="80"/>
        <v xml:space="preserve"> </v>
      </c>
      <c r="H116" s="160"/>
      <c r="I116" s="153" t="str">
        <f>IF(H116="Y",IFERROR(VLOOKUP(CONCATENATE(C116,"/",D116),'Time Open'!A$4:F$165,5,FALSE),"Can't find in Open"),"")</f>
        <v/>
      </c>
      <c r="J116" s="153" t="str">
        <f>IF(H116="Y",IFERROR(VLOOKUP(CONCATENATE(C116,"/",D116),'Time Open'!A$4:F$165,6,FALSE),"Can't find in Open"),"")</f>
        <v/>
      </c>
      <c r="K116" s="34" t="str">
        <f t="shared" si="85"/>
        <v>n/a</v>
      </c>
      <c r="L116" s="36">
        <f t="shared" si="56"/>
        <v>0</v>
      </c>
      <c r="M116" s="36">
        <f t="shared" si="57"/>
        <v>0</v>
      </c>
      <c r="N116" s="36">
        <f t="shared" si="58"/>
        <v>0</v>
      </c>
      <c r="O116" s="103">
        <f t="shared" si="59"/>
        <v>0</v>
      </c>
      <c r="P116" s="118" t="str">
        <f t="shared" si="60"/>
        <v xml:space="preserve"> </v>
      </c>
      <c r="S116">
        <f t="shared" si="61"/>
        <v>0</v>
      </c>
      <c r="T116" s="70" t="str">
        <f t="shared" si="62"/>
        <v>n/a</v>
      </c>
      <c r="U116" s="71" t="b">
        <f t="shared" si="63"/>
        <v>0</v>
      </c>
      <c r="V116" s="70" t="str">
        <f t="shared" si="86"/>
        <v xml:space="preserve"> </v>
      </c>
      <c r="W116" s="70" t="str">
        <f t="shared" si="87"/>
        <v xml:space="preserve"> </v>
      </c>
      <c r="X116" s="71" t="str">
        <f t="shared" si="64"/>
        <v xml:space="preserve"> </v>
      </c>
      <c r="Y116" s="73" t="str">
        <f t="shared" si="65"/>
        <v>n/a</v>
      </c>
      <c r="Z116" s="74" t="b">
        <f t="shared" si="66"/>
        <v>0</v>
      </c>
      <c r="AA116" s="73" t="str">
        <f t="shared" si="67"/>
        <v xml:space="preserve"> </v>
      </c>
      <c r="AB116" s="73" t="str">
        <f t="shared" si="68"/>
        <v xml:space="preserve"> </v>
      </c>
      <c r="AC116" s="74" t="str">
        <f t="shared" si="69"/>
        <v xml:space="preserve"> </v>
      </c>
      <c r="AD116" s="70" t="str">
        <f t="shared" si="70"/>
        <v>n/a</v>
      </c>
      <c r="AE116" s="71" t="b">
        <f t="shared" si="71"/>
        <v>0</v>
      </c>
      <c r="AF116" s="70" t="str">
        <f t="shared" si="72"/>
        <v xml:space="preserve"> </v>
      </c>
      <c r="AG116" s="70" t="str">
        <f t="shared" si="73"/>
        <v xml:space="preserve"> </v>
      </c>
      <c r="AH116" s="71" t="str">
        <f t="shared" si="74"/>
        <v xml:space="preserve"> </v>
      </c>
      <c r="AI116" s="73" t="str">
        <f t="shared" si="75"/>
        <v>n/a</v>
      </c>
      <c r="AJ116" s="74" t="b">
        <f t="shared" si="76"/>
        <v>0</v>
      </c>
      <c r="AK116" s="73" t="str">
        <f t="shared" si="77"/>
        <v xml:space="preserve"> </v>
      </c>
      <c r="AL116" s="73" t="str">
        <f t="shared" si="78"/>
        <v xml:space="preserve"> </v>
      </c>
      <c r="AM116" s="74" t="str">
        <f t="shared" si="79"/>
        <v xml:space="preserve"> </v>
      </c>
    </row>
    <row r="117" spans="1:39" ht="18.75" customHeight="1" thickBot="1" x14ac:dyDescent="0.3">
      <c r="A117" t="str">
        <f t="shared" si="82"/>
        <v>/</v>
      </c>
      <c r="B117" s="134">
        <v>114</v>
      </c>
      <c r="C117" s="189"/>
      <c r="D117" s="189"/>
      <c r="E117" s="5"/>
      <c r="F117" s="5"/>
      <c r="G117" s="103" t="str">
        <f t="shared" si="80"/>
        <v xml:space="preserve"> </v>
      </c>
      <c r="H117" s="160"/>
      <c r="I117" s="153" t="str">
        <f>IF(H117="Y",IFERROR(VLOOKUP(CONCATENATE(C117,"/",D117),'Time Open'!A$4:F$165,5,FALSE),"Can't find in Open"),"")</f>
        <v/>
      </c>
      <c r="J117" s="153" t="str">
        <f>IF(H117="Y",IFERROR(VLOOKUP(CONCATENATE(C117,"/",D117),'Time Open'!A$4:F$165,6,FALSE),"Can't find in Open"),"")</f>
        <v/>
      </c>
      <c r="K117" s="34" t="str">
        <f t="shared" si="85"/>
        <v>n/a</v>
      </c>
      <c r="L117" s="36">
        <f t="shared" si="56"/>
        <v>0</v>
      </c>
      <c r="M117" s="36">
        <f t="shared" si="57"/>
        <v>0</v>
      </c>
      <c r="N117" s="36">
        <f t="shared" si="58"/>
        <v>0</v>
      </c>
      <c r="O117" s="103">
        <f t="shared" si="59"/>
        <v>0</v>
      </c>
      <c r="P117" s="118" t="str">
        <f t="shared" si="60"/>
        <v xml:space="preserve"> </v>
      </c>
      <c r="S117">
        <f t="shared" si="61"/>
        <v>0</v>
      </c>
      <c r="T117" s="70" t="str">
        <f t="shared" si="62"/>
        <v>n/a</v>
      </c>
      <c r="U117" s="71" t="b">
        <f t="shared" si="63"/>
        <v>0</v>
      </c>
      <c r="V117" s="70" t="str">
        <f t="shared" si="86"/>
        <v xml:space="preserve"> </v>
      </c>
      <c r="W117" s="70" t="str">
        <f t="shared" si="87"/>
        <v xml:space="preserve"> </v>
      </c>
      <c r="X117" s="71" t="str">
        <f t="shared" si="64"/>
        <v xml:space="preserve"> </v>
      </c>
      <c r="Y117" s="73" t="str">
        <f t="shared" si="65"/>
        <v>n/a</v>
      </c>
      <c r="Z117" s="74" t="b">
        <f t="shared" si="66"/>
        <v>0</v>
      </c>
      <c r="AA117" s="73" t="str">
        <f t="shared" si="67"/>
        <v xml:space="preserve"> </v>
      </c>
      <c r="AB117" s="73" t="str">
        <f t="shared" si="68"/>
        <v xml:space="preserve"> </v>
      </c>
      <c r="AC117" s="74" t="str">
        <f t="shared" si="69"/>
        <v xml:space="preserve"> </v>
      </c>
      <c r="AD117" s="70" t="str">
        <f t="shared" si="70"/>
        <v>n/a</v>
      </c>
      <c r="AE117" s="71" t="b">
        <f t="shared" si="71"/>
        <v>0</v>
      </c>
      <c r="AF117" s="70" t="str">
        <f t="shared" si="72"/>
        <v xml:space="preserve"> </v>
      </c>
      <c r="AG117" s="70" t="str">
        <f t="shared" si="73"/>
        <v xml:space="preserve"> </v>
      </c>
      <c r="AH117" s="71" t="str">
        <f t="shared" si="74"/>
        <v xml:space="preserve"> </v>
      </c>
      <c r="AI117" s="73" t="str">
        <f t="shared" si="75"/>
        <v>n/a</v>
      </c>
      <c r="AJ117" s="74" t="b">
        <f t="shared" si="76"/>
        <v>0</v>
      </c>
      <c r="AK117" s="73" t="str">
        <f t="shared" si="77"/>
        <v xml:space="preserve"> </v>
      </c>
      <c r="AL117" s="73" t="str">
        <f t="shared" si="78"/>
        <v xml:space="preserve"> </v>
      </c>
      <c r="AM117" s="74" t="str">
        <f t="shared" si="79"/>
        <v xml:space="preserve"> </v>
      </c>
    </row>
    <row r="118" spans="1:39" ht="18.75" customHeight="1" thickBot="1" x14ac:dyDescent="0.3">
      <c r="A118" t="str">
        <f t="shared" si="82"/>
        <v>/</v>
      </c>
      <c r="B118" s="134">
        <v>115</v>
      </c>
      <c r="C118" s="189"/>
      <c r="D118" s="189"/>
      <c r="E118" s="5"/>
      <c r="F118" s="5"/>
      <c r="G118" s="103" t="str">
        <f t="shared" si="80"/>
        <v xml:space="preserve"> </v>
      </c>
      <c r="H118" s="160"/>
      <c r="I118" s="153" t="str">
        <f>IF(H118="Y",IFERROR(VLOOKUP(CONCATENATE(C118,"/",D118),'Time Open'!A$4:F$165,5,FALSE),"Can't find in Open"),"")</f>
        <v/>
      </c>
      <c r="J118" s="153" t="str">
        <f>IF(H118="Y",IFERROR(VLOOKUP(CONCATENATE(C118,"/",D118),'Time Open'!A$4:F$165,6,FALSE),"Can't find in Open"),"")</f>
        <v/>
      </c>
      <c r="K118" s="34" t="str">
        <f t="shared" si="85"/>
        <v>n/a</v>
      </c>
      <c r="L118" s="36">
        <f t="shared" ref="L118:L165" si="88">IF(K118="1D",G118,0)</f>
        <v>0</v>
      </c>
      <c r="M118" s="36">
        <f t="shared" ref="M118:M165" si="89">IF(K118="2D",G118,0)</f>
        <v>0</v>
      </c>
      <c r="N118" s="36">
        <f t="shared" ref="N118:N165" si="90">IF(K118="3D",G118,0)</f>
        <v>0</v>
      </c>
      <c r="O118" s="103">
        <f t="shared" ref="O118:O165" si="91">IF(K118="4D",G118,0)</f>
        <v>0</v>
      </c>
      <c r="P118" s="118" t="str">
        <f t="shared" ref="P118:P165" si="92">IF(S118=0," ",S118)</f>
        <v xml:space="preserve"> </v>
      </c>
      <c r="S118">
        <f t="shared" ref="S118:S165" si="93">IF(G118=0,0,IF(G118=" ",0,RANK(G118,$G$4:$G$165)))</f>
        <v>0</v>
      </c>
      <c r="T118" s="70" t="str">
        <f t="shared" ref="T118:T165" si="94">IF(L118=0,"n/a",RANK(L118,$L$4:$L$165,40)-$Q$13)</f>
        <v>n/a</v>
      </c>
      <c r="U118" s="71" t="b">
        <f t="shared" ref="U118:U165" si="95">IF(L118&gt;0,(RANK(L118,L118:L279,1)+COUNTIF(L118,L118:L279)))</f>
        <v>0</v>
      </c>
      <c r="V118" s="70" t="str">
        <f t="shared" si="86"/>
        <v xml:space="preserve"> </v>
      </c>
      <c r="W118" s="70" t="str">
        <f t="shared" si="87"/>
        <v xml:space="preserve"> </v>
      </c>
      <c r="X118" s="71" t="str">
        <f t="shared" ref="X118:X165" si="96">IF(T118="n/a"," ",G118)</f>
        <v xml:space="preserve"> </v>
      </c>
      <c r="Y118" s="73" t="str">
        <f t="shared" ref="Y118:Y165" si="97">IF(M118=0,"n/a",RANK(M118,$M$4:$M$165,40)-$Q$22)</f>
        <v>n/a</v>
      </c>
      <c r="Z118" s="74" t="b">
        <f t="shared" ref="Z118:Z165" si="98">IF(M118&gt;0,(RANK(M118,$M$4:$M$165,1)+COUNTIF(M118,$M$4:$M$165)))</f>
        <v>0</v>
      </c>
      <c r="AA118" s="73" t="str">
        <f t="shared" ref="AA118:AA165" si="99">IF(Y118="n/a"," ",$C118)</f>
        <v xml:space="preserve"> </v>
      </c>
      <c r="AB118" s="73" t="str">
        <f t="shared" ref="AB118:AB165" si="100">IF(Y118="n/a"," ",$D118)</f>
        <v xml:space="preserve"> </v>
      </c>
      <c r="AC118" s="74" t="str">
        <f t="shared" ref="AC118:AC165" si="101">IF(Y118="n/a"," ",$G118)</f>
        <v xml:space="preserve"> </v>
      </c>
      <c r="AD118" s="70" t="str">
        <f t="shared" ref="AD118:AD165" si="102">IF(N118=0,"n/a",RANK(N118,$N$4:$N$165,40)-$Q$24)</f>
        <v>n/a</v>
      </c>
      <c r="AE118" s="71" t="b">
        <f t="shared" ref="AE118:AE165" si="103">IF(N118&gt;0,(RANK(N118,$N$4:$N$165,1)+COUNTIF(N118,$N$4:$N$165)))</f>
        <v>0</v>
      </c>
      <c r="AF118" s="70" t="str">
        <f t="shared" ref="AF118:AF165" si="104">IF(AD118="n/a"," ",$C118)</f>
        <v xml:space="preserve"> </v>
      </c>
      <c r="AG118" s="70" t="str">
        <f t="shared" ref="AG118:AG165" si="105">IF(AD118="n/a"," ",$D118)</f>
        <v xml:space="preserve"> </v>
      </c>
      <c r="AH118" s="71" t="str">
        <f t="shared" ref="AH118:AH165" si="106">IF(AD118="n/a"," ",$G118)</f>
        <v xml:space="preserve"> </v>
      </c>
      <c r="AI118" s="73" t="str">
        <f t="shared" ref="AI118:AI165" si="107">IF(O118=0,"n/a",RANK(O118,$O$4:$O$165,40)-$Q$26)</f>
        <v>n/a</v>
      </c>
      <c r="AJ118" s="74" t="b">
        <f t="shared" ref="AJ118:AJ165" si="108">IF(O118&gt;0,(RANK(O118,$O$4:$O$165,1)+COUNTIF(O118,$O$4:$O$165)))</f>
        <v>0</v>
      </c>
      <c r="AK118" s="73" t="str">
        <f t="shared" ref="AK118:AK165" si="109">IF(AI118="n/a"," ",$C118)</f>
        <v xml:space="preserve"> </v>
      </c>
      <c r="AL118" s="73" t="str">
        <f t="shared" ref="AL118:AL165" si="110">IF(AI118="n/a"," ",$D118)</f>
        <v xml:space="preserve"> </v>
      </c>
      <c r="AM118" s="74" t="str">
        <f t="shared" ref="AM118:AM165" si="111">IF(AI118="n/a"," ",$G118)</f>
        <v xml:space="preserve"> </v>
      </c>
    </row>
    <row r="119" spans="1:39" ht="18.75" customHeight="1" thickBot="1" x14ac:dyDescent="0.3">
      <c r="A119" t="str">
        <f t="shared" si="82"/>
        <v>/</v>
      </c>
      <c r="B119" s="134">
        <v>116</v>
      </c>
      <c r="C119" s="189"/>
      <c r="D119" s="189"/>
      <c r="E119" s="5"/>
      <c r="F119" s="5"/>
      <c r="G119" s="103" t="str">
        <f t="shared" si="80"/>
        <v xml:space="preserve"> </v>
      </c>
      <c r="H119" s="160"/>
      <c r="I119" s="153" t="str">
        <f>IF(H119="Y",IFERROR(VLOOKUP(CONCATENATE(C119,"/",D119),'Time Open'!A$4:F$165,5,FALSE),"Can't find in Open"),"")</f>
        <v/>
      </c>
      <c r="J119" s="153" t="str">
        <f>IF(H119="Y",IFERROR(VLOOKUP(CONCATENATE(C119,"/",D119),'Time Open'!A$4:F$165,6,FALSE),"Can't find in Open"),"")</f>
        <v/>
      </c>
      <c r="K119" s="34" t="str">
        <f t="shared" si="85"/>
        <v>n/a</v>
      </c>
      <c r="L119" s="36">
        <f t="shared" si="88"/>
        <v>0</v>
      </c>
      <c r="M119" s="36">
        <f t="shared" si="89"/>
        <v>0</v>
      </c>
      <c r="N119" s="36">
        <f t="shared" si="90"/>
        <v>0</v>
      </c>
      <c r="O119" s="103">
        <f t="shared" si="91"/>
        <v>0</v>
      </c>
      <c r="P119" s="118" t="str">
        <f t="shared" si="92"/>
        <v xml:space="preserve"> </v>
      </c>
      <c r="S119">
        <f t="shared" si="93"/>
        <v>0</v>
      </c>
      <c r="T119" s="70" t="str">
        <f t="shared" si="94"/>
        <v>n/a</v>
      </c>
      <c r="U119" s="71" t="b">
        <f t="shared" si="95"/>
        <v>0</v>
      </c>
      <c r="V119" s="70" t="str">
        <f t="shared" si="86"/>
        <v xml:space="preserve"> </v>
      </c>
      <c r="W119" s="70" t="str">
        <f t="shared" si="87"/>
        <v xml:space="preserve"> </v>
      </c>
      <c r="X119" s="71" t="str">
        <f t="shared" si="96"/>
        <v xml:space="preserve"> </v>
      </c>
      <c r="Y119" s="73" t="str">
        <f t="shared" si="97"/>
        <v>n/a</v>
      </c>
      <c r="Z119" s="74" t="b">
        <f t="shared" si="98"/>
        <v>0</v>
      </c>
      <c r="AA119" s="73" t="str">
        <f t="shared" si="99"/>
        <v xml:space="preserve"> </v>
      </c>
      <c r="AB119" s="73" t="str">
        <f t="shared" si="100"/>
        <v xml:space="preserve"> </v>
      </c>
      <c r="AC119" s="74" t="str">
        <f t="shared" si="101"/>
        <v xml:space="preserve"> </v>
      </c>
      <c r="AD119" s="70" t="str">
        <f t="shared" si="102"/>
        <v>n/a</v>
      </c>
      <c r="AE119" s="71" t="b">
        <f t="shared" si="103"/>
        <v>0</v>
      </c>
      <c r="AF119" s="70" t="str">
        <f t="shared" si="104"/>
        <v xml:space="preserve"> </v>
      </c>
      <c r="AG119" s="70" t="str">
        <f t="shared" si="105"/>
        <v xml:space="preserve"> </v>
      </c>
      <c r="AH119" s="71" t="str">
        <f t="shared" si="106"/>
        <v xml:space="preserve"> </v>
      </c>
      <c r="AI119" s="73" t="str">
        <f t="shared" si="107"/>
        <v>n/a</v>
      </c>
      <c r="AJ119" s="74" t="b">
        <f t="shared" si="108"/>
        <v>0</v>
      </c>
      <c r="AK119" s="73" t="str">
        <f t="shared" si="109"/>
        <v xml:space="preserve"> </v>
      </c>
      <c r="AL119" s="73" t="str">
        <f t="shared" si="110"/>
        <v xml:space="preserve"> </v>
      </c>
      <c r="AM119" s="74" t="str">
        <f t="shared" si="111"/>
        <v xml:space="preserve"> </v>
      </c>
    </row>
    <row r="120" spans="1:39" ht="18.75" customHeight="1" thickBot="1" x14ac:dyDescent="0.3">
      <c r="A120" t="str">
        <f t="shared" si="82"/>
        <v>/</v>
      </c>
      <c r="B120" s="134">
        <v>117</v>
      </c>
      <c r="C120" s="189"/>
      <c r="D120" s="189"/>
      <c r="E120" s="5"/>
      <c r="F120" s="5"/>
      <c r="G120" s="103" t="str">
        <f t="shared" si="80"/>
        <v xml:space="preserve"> </v>
      </c>
      <c r="H120" s="160"/>
      <c r="I120" s="153" t="str">
        <f>IF(H120="Y",IFERROR(VLOOKUP(CONCATENATE(C120,"/",D120),'Time Open'!A$4:F$165,5,FALSE),"Can't find in Open"),"")</f>
        <v/>
      </c>
      <c r="J120" s="153" t="str">
        <f>IF(H120="Y",IFERROR(VLOOKUP(CONCATENATE(C120,"/",D120),'Time Open'!A$4:F$165,6,FALSE),"Can't find in Open"),"")</f>
        <v/>
      </c>
      <c r="K120" s="34" t="str">
        <f t="shared" si="85"/>
        <v>n/a</v>
      </c>
      <c r="L120" s="36">
        <f t="shared" si="88"/>
        <v>0</v>
      </c>
      <c r="M120" s="36">
        <f t="shared" si="89"/>
        <v>0</v>
      </c>
      <c r="N120" s="36">
        <f t="shared" si="90"/>
        <v>0</v>
      </c>
      <c r="O120" s="103">
        <f t="shared" si="91"/>
        <v>0</v>
      </c>
      <c r="P120" s="118" t="str">
        <f t="shared" si="92"/>
        <v xml:space="preserve"> </v>
      </c>
      <c r="S120">
        <f t="shared" si="93"/>
        <v>0</v>
      </c>
      <c r="T120" s="70" t="str">
        <f t="shared" si="94"/>
        <v>n/a</v>
      </c>
      <c r="U120" s="71" t="b">
        <f t="shared" si="95"/>
        <v>0</v>
      </c>
      <c r="V120" s="70" t="str">
        <f t="shared" si="86"/>
        <v xml:space="preserve"> </v>
      </c>
      <c r="W120" s="70" t="str">
        <f t="shared" si="87"/>
        <v xml:space="preserve"> </v>
      </c>
      <c r="X120" s="71" t="str">
        <f t="shared" si="96"/>
        <v xml:space="preserve"> </v>
      </c>
      <c r="Y120" s="73" t="str">
        <f t="shared" si="97"/>
        <v>n/a</v>
      </c>
      <c r="Z120" s="74" t="b">
        <f t="shared" si="98"/>
        <v>0</v>
      </c>
      <c r="AA120" s="73" t="str">
        <f t="shared" si="99"/>
        <v xml:space="preserve"> </v>
      </c>
      <c r="AB120" s="73" t="str">
        <f t="shared" si="100"/>
        <v xml:space="preserve"> </v>
      </c>
      <c r="AC120" s="74" t="str">
        <f t="shared" si="101"/>
        <v xml:space="preserve"> </v>
      </c>
      <c r="AD120" s="70" t="str">
        <f t="shared" si="102"/>
        <v>n/a</v>
      </c>
      <c r="AE120" s="71" t="b">
        <f t="shared" si="103"/>
        <v>0</v>
      </c>
      <c r="AF120" s="70" t="str">
        <f t="shared" si="104"/>
        <v xml:space="preserve"> </v>
      </c>
      <c r="AG120" s="70" t="str">
        <f t="shared" si="105"/>
        <v xml:space="preserve"> </v>
      </c>
      <c r="AH120" s="71" t="str">
        <f t="shared" si="106"/>
        <v xml:space="preserve"> </v>
      </c>
      <c r="AI120" s="73" t="str">
        <f t="shared" si="107"/>
        <v>n/a</v>
      </c>
      <c r="AJ120" s="74" t="b">
        <f t="shared" si="108"/>
        <v>0</v>
      </c>
      <c r="AK120" s="73" t="str">
        <f t="shared" si="109"/>
        <v xml:space="preserve"> </v>
      </c>
      <c r="AL120" s="73" t="str">
        <f t="shared" si="110"/>
        <v xml:space="preserve"> </v>
      </c>
      <c r="AM120" s="74" t="str">
        <f t="shared" si="111"/>
        <v xml:space="preserve"> </v>
      </c>
    </row>
    <row r="121" spans="1:39" ht="18.75" customHeight="1" thickBot="1" x14ac:dyDescent="0.3">
      <c r="A121" t="str">
        <f t="shared" si="82"/>
        <v>/</v>
      </c>
      <c r="B121" s="134">
        <v>118</v>
      </c>
      <c r="C121" s="189"/>
      <c r="D121" s="189"/>
      <c r="E121" s="5"/>
      <c r="F121" s="5"/>
      <c r="G121" s="103" t="str">
        <f t="shared" si="80"/>
        <v xml:space="preserve"> </v>
      </c>
      <c r="H121" s="160"/>
      <c r="I121" s="153" t="str">
        <f>IF(H121="Y",IFERROR(VLOOKUP(CONCATENATE(C121,"/",D121),'Time Open'!A$4:F$165,5,FALSE),"Can't find in Open"),"")</f>
        <v/>
      </c>
      <c r="J121" s="153" t="str">
        <f>IF(H121="Y",IFERROR(VLOOKUP(CONCATENATE(C121,"/",D121),'Time Open'!A$4:F$165,6,FALSE),"Can't find in Open"),"")</f>
        <v/>
      </c>
      <c r="K121" s="34" t="str">
        <f t="shared" si="85"/>
        <v>n/a</v>
      </c>
      <c r="L121" s="36">
        <f t="shared" si="88"/>
        <v>0</v>
      </c>
      <c r="M121" s="36">
        <f t="shared" si="89"/>
        <v>0</v>
      </c>
      <c r="N121" s="36">
        <f t="shared" si="90"/>
        <v>0</v>
      </c>
      <c r="O121" s="103">
        <f t="shared" si="91"/>
        <v>0</v>
      </c>
      <c r="P121" s="118" t="str">
        <f t="shared" si="92"/>
        <v xml:space="preserve"> </v>
      </c>
      <c r="S121">
        <f t="shared" si="93"/>
        <v>0</v>
      </c>
      <c r="T121" s="70" t="str">
        <f t="shared" si="94"/>
        <v>n/a</v>
      </c>
      <c r="U121" s="71" t="b">
        <f t="shared" si="95"/>
        <v>0</v>
      </c>
      <c r="V121" s="70" t="str">
        <f t="shared" si="86"/>
        <v xml:space="preserve"> </v>
      </c>
      <c r="W121" s="70" t="str">
        <f t="shared" si="87"/>
        <v xml:space="preserve"> </v>
      </c>
      <c r="X121" s="71" t="str">
        <f t="shared" si="96"/>
        <v xml:space="preserve"> </v>
      </c>
      <c r="Y121" s="73" t="str">
        <f t="shared" si="97"/>
        <v>n/a</v>
      </c>
      <c r="Z121" s="74" t="b">
        <f t="shared" si="98"/>
        <v>0</v>
      </c>
      <c r="AA121" s="73" t="str">
        <f t="shared" si="99"/>
        <v xml:space="preserve"> </v>
      </c>
      <c r="AB121" s="73" t="str">
        <f t="shared" si="100"/>
        <v xml:space="preserve"> </v>
      </c>
      <c r="AC121" s="74" t="str">
        <f t="shared" si="101"/>
        <v xml:space="preserve"> </v>
      </c>
      <c r="AD121" s="70" t="str">
        <f t="shared" si="102"/>
        <v>n/a</v>
      </c>
      <c r="AE121" s="71" t="b">
        <f t="shared" si="103"/>
        <v>0</v>
      </c>
      <c r="AF121" s="70" t="str">
        <f t="shared" si="104"/>
        <v xml:space="preserve"> </v>
      </c>
      <c r="AG121" s="70" t="str">
        <f t="shared" si="105"/>
        <v xml:space="preserve"> </v>
      </c>
      <c r="AH121" s="71" t="str">
        <f t="shared" si="106"/>
        <v xml:space="preserve"> </v>
      </c>
      <c r="AI121" s="73" t="str">
        <f t="shared" si="107"/>
        <v>n/a</v>
      </c>
      <c r="AJ121" s="74" t="b">
        <f t="shared" si="108"/>
        <v>0</v>
      </c>
      <c r="AK121" s="73" t="str">
        <f t="shared" si="109"/>
        <v xml:space="preserve"> </v>
      </c>
      <c r="AL121" s="73" t="str">
        <f t="shared" si="110"/>
        <v xml:space="preserve"> </v>
      </c>
      <c r="AM121" s="74" t="str">
        <f t="shared" si="111"/>
        <v xml:space="preserve"> </v>
      </c>
    </row>
    <row r="122" spans="1:39" ht="18.75" customHeight="1" thickBot="1" x14ac:dyDescent="0.3">
      <c r="A122" t="str">
        <f t="shared" si="82"/>
        <v>/</v>
      </c>
      <c r="B122" s="134">
        <v>119</v>
      </c>
      <c r="C122" s="189"/>
      <c r="D122" s="189"/>
      <c r="E122" s="5"/>
      <c r="F122" s="5"/>
      <c r="G122" s="103" t="str">
        <f t="shared" si="80"/>
        <v xml:space="preserve"> </v>
      </c>
      <c r="H122" s="160"/>
      <c r="I122" s="153" t="str">
        <f>IF(H122="Y",IFERROR(VLOOKUP(CONCATENATE(C122,"/",D122),'Time Open'!A$4:F$165,5,FALSE),"Can't find in Open"),"")</f>
        <v/>
      </c>
      <c r="J122" s="153" t="str">
        <f>IF(H122="Y",IFERROR(VLOOKUP(CONCATENATE(C122,"/",D122),'Time Open'!A$4:F$165,6,FALSE),"Can't find in Open"),"")</f>
        <v/>
      </c>
      <c r="K122" s="34" t="str">
        <f t="shared" si="85"/>
        <v>n/a</v>
      </c>
      <c r="L122" s="36">
        <f t="shared" si="88"/>
        <v>0</v>
      </c>
      <c r="M122" s="36">
        <f t="shared" si="89"/>
        <v>0</v>
      </c>
      <c r="N122" s="36">
        <f t="shared" si="90"/>
        <v>0</v>
      </c>
      <c r="O122" s="103">
        <f t="shared" si="91"/>
        <v>0</v>
      </c>
      <c r="P122" s="118" t="str">
        <f t="shared" si="92"/>
        <v xml:space="preserve"> </v>
      </c>
      <c r="S122">
        <f t="shared" si="93"/>
        <v>0</v>
      </c>
      <c r="T122" s="70" t="str">
        <f t="shared" si="94"/>
        <v>n/a</v>
      </c>
      <c r="U122" s="71" t="b">
        <f t="shared" si="95"/>
        <v>0</v>
      </c>
      <c r="V122" s="70" t="str">
        <f t="shared" si="86"/>
        <v xml:space="preserve"> </v>
      </c>
      <c r="W122" s="70" t="str">
        <f t="shared" si="87"/>
        <v xml:space="preserve"> </v>
      </c>
      <c r="X122" s="71" t="str">
        <f t="shared" si="96"/>
        <v xml:space="preserve"> </v>
      </c>
      <c r="Y122" s="73" t="str">
        <f t="shared" si="97"/>
        <v>n/a</v>
      </c>
      <c r="Z122" s="74" t="b">
        <f t="shared" si="98"/>
        <v>0</v>
      </c>
      <c r="AA122" s="73" t="str">
        <f t="shared" si="99"/>
        <v xml:space="preserve"> </v>
      </c>
      <c r="AB122" s="73" t="str">
        <f t="shared" si="100"/>
        <v xml:space="preserve"> </v>
      </c>
      <c r="AC122" s="74" t="str">
        <f t="shared" si="101"/>
        <v xml:space="preserve"> </v>
      </c>
      <c r="AD122" s="70" t="str">
        <f t="shared" si="102"/>
        <v>n/a</v>
      </c>
      <c r="AE122" s="71" t="b">
        <f t="shared" si="103"/>
        <v>0</v>
      </c>
      <c r="AF122" s="70" t="str">
        <f t="shared" si="104"/>
        <v xml:space="preserve"> </v>
      </c>
      <c r="AG122" s="70" t="str">
        <f t="shared" si="105"/>
        <v xml:space="preserve"> </v>
      </c>
      <c r="AH122" s="71" t="str">
        <f t="shared" si="106"/>
        <v xml:space="preserve"> </v>
      </c>
      <c r="AI122" s="73" t="str">
        <f t="shared" si="107"/>
        <v>n/a</v>
      </c>
      <c r="AJ122" s="74" t="b">
        <f t="shared" si="108"/>
        <v>0</v>
      </c>
      <c r="AK122" s="73" t="str">
        <f t="shared" si="109"/>
        <v xml:space="preserve"> </v>
      </c>
      <c r="AL122" s="73" t="str">
        <f t="shared" si="110"/>
        <v xml:space="preserve"> </v>
      </c>
      <c r="AM122" s="74" t="str">
        <f t="shared" si="111"/>
        <v xml:space="preserve"> </v>
      </c>
    </row>
    <row r="123" spans="1:39" ht="18.75" customHeight="1" thickBot="1" x14ac:dyDescent="0.3">
      <c r="A123" t="str">
        <f t="shared" si="82"/>
        <v>/</v>
      </c>
      <c r="B123" s="134">
        <v>120</v>
      </c>
      <c r="C123" s="189"/>
      <c r="D123" s="189"/>
      <c r="E123" s="5"/>
      <c r="F123" s="5"/>
      <c r="G123" s="103" t="str">
        <f t="shared" si="80"/>
        <v xml:space="preserve"> </v>
      </c>
      <c r="H123" s="160"/>
      <c r="I123" s="153" t="str">
        <f>IF(H123="Y",IFERROR(VLOOKUP(CONCATENATE(C123,"/",D123),'Time Open'!A$4:F$165,5,FALSE),"Can't find in Open"),"")</f>
        <v/>
      </c>
      <c r="J123" s="153" t="str">
        <f>IF(H123="Y",IFERROR(VLOOKUP(CONCATENATE(C123,"/",D123),'Time Open'!A$4:F$165,6,FALSE),"Can't find in Open"),"")</f>
        <v/>
      </c>
      <c r="K123" s="34" t="str">
        <f t="shared" si="85"/>
        <v>n/a</v>
      </c>
      <c r="L123" s="36">
        <f t="shared" si="88"/>
        <v>0</v>
      </c>
      <c r="M123" s="36">
        <f t="shared" si="89"/>
        <v>0</v>
      </c>
      <c r="N123" s="36">
        <f t="shared" si="90"/>
        <v>0</v>
      </c>
      <c r="O123" s="103">
        <f t="shared" si="91"/>
        <v>0</v>
      </c>
      <c r="P123" s="118" t="str">
        <f t="shared" si="92"/>
        <v xml:space="preserve"> </v>
      </c>
      <c r="S123">
        <f t="shared" si="93"/>
        <v>0</v>
      </c>
      <c r="T123" s="70" t="str">
        <f t="shared" si="94"/>
        <v>n/a</v>
      </c>
      <c r="U123" s="71" t="b">
        <f t="shared" si="95"/>
        <v>0</v>
      </c>
      <c r="V123" s="70" t="str">
        <f t="shared" si="86"/>
        <v xml:space="preserve"> </v>
      </c>
      <c r="W123" s="70" t="str">
        <f t="shared" si="87"/>
        <v xml:space="preserve"> </v>
      </c>
      <c r="X123" s="71" t="str">
        <f t="shared" si="96"/>
        <v xml:space="preserve"> </v>
      </c>
      <c r="Y123" s="73" t="str">
        <f t="shared" si="97"/>
        <v>n/a</v>
      </c>
      <c r="Z123" s="74" t="b">
        <f t="shared" si="98"/>
        <v>0</v>
      </c>
      <c r="AA123" s="73" t="str">
        <f t="shared" si="99"/>
        <v xml:space="preserve"> </v>
      </c>
      <c r="AB123" s="73" t="str">
        <f t="shared" si="100"/>
        <v xml:space="preserve"> </v>
      </c>
      <c r="AC123" s="74" t="str">
        <f t="shared" si="101"/>
        <v xml:space="preserve"> </v>
      </c>
      <c r="AD123" s="70" t="str">
        <f t="shared" si="102"/>
        <v>n/a</v>
      </c>
      <c r="AE123" s="71" t="b">
        <f t="shared" si="103"/>
        <v>0</v>
      </c>
      <c r="AF123" s="70" t="str">
        <f t="shared" si="104"/>
        <v xml:space="preserve"> </v>
      </c>
      <c r="AG123" s="70" t="str">
        <f t="shared" si="105"/>
        <v xml:space="preserve"> </v>
      </c>
      <c r="AH123" s="71" t="str">
        <f t="shared" si="106"/>
        <v xml:space="preserve"> </v>
      </c>
      <c r="AI123" s="73" t="str">
        <f t="shared" si="107"/>
        <v>n/a</v>
      </c>
      <c r="AJ123" s="74" t="b">
        <f t="shared" si="108"/>
        <v>0</v>
      </c>
      <c r="AK123" s="73" t="str">
        <f t="shared" si="109"/>
        <v xml:space="preserve"> </v>
      </c>
      <c r="AL123" s="73" t="str">
        <f t="shared" si="110"/>
        <v xml:space="preserve"> </v>
      </c>
      <c r="AM123" s="74" t="str">
        <f t="shared" si="111"/>
        <v xml:space="preserve"> </v>
      </c>
    </row>
    <row r="124" spans="1:39" ht="18.75" customHeight="1" thickBot="1" x14ac:dyDescent="0.3">
      <c r="A124" t="str">
        <f t="shared" si="82"/>
        <v>/</v>
      </c>
      <c r="B124" s="134">
        <v>121</v>
      </c>
      <c r="C124" s="189"/>
      <c r="D124" s="189"/>
      <c r="E124" s="5"/>
      <c r="F124" s="5"/>
      <c r="G124" s="103" t="str">
        <f t="shared" si="80"/>
        <v xml:space="preserve"> </v>
      </c>
      <c r="H124" s="160"/>
      <c r="I124" s="153" t="str">
        <f>IF(H124="Y",IFERROR(VLOOKUP(CONCATENATE(C124,"/",D124),'Time Open'!A$4:F$165,5,FALSE),"Can't find in Open"),"")</f>
        <v/>
      </c>
      <c r="J124" s="153" t="str">
        <f>IF(H124="Y",IFERROR(VLOOKUP(CONCATENATE(C124,"/",D124),'Time Open'!A$4:F$165,6,FALSE),"Can't find in Open"),"")</f>
        <v/>
      </c>
      <c r="K124" s="34" t="str">
        <f t="shared" si="85"/>
        <v>n/a</v>
      </c>
      <c r="L124" s="36">
        <f t="shared" si="88"/>
        <v>0</v>
      </c>
      <c r="M124" s="36">
        <f t="shared" si="89"/>
        <v>0</v>
      </c>
      <c r="N124" s="36">
        <f t="shared" si="90"/>
        <v>0</v>
      </c>
      <c r="O124" s="103">
        <f t="shared" si="91"/>
        <v>0</v>
      </c>
      <c r="P124" s="118" t="str">
        <f t="shared" si="92"/>
        <v xml:space="preserve"> </v>
      </c>
      <c r="S124">
        <f t="shared" si="93"/>
        <v>0</v>
      </c>
      <c r="T124" s="70" t="str">
        <f t="shared" si="94"/>
        <v>n/a</v>
      </c>
      <c r="U124" s="71" t="b">
        <f t="shared" si="95"/>
        <v>0</v>
      </c>
      <c r="V124" s="70" t="str">
        <f t="shared" si="86"/>
        <v xml:space="preserve"> </v>
      </c>
      <c r="W124" s="70" t="str">
        <f t="shared" si="87"/>
        <v xml:space="preserve"> </v>
      </c>
      <c r="X124" s="71" t="str">
        <f t="shared" si="96"/>
        <v xml:space="preserve"> </v>
      </c>
      <c r="Y124" s="73" t="str">
        <f t="shared" si="97"/>
        <v>n/a</v>
      </c>
      <c r="Z124" s="74" t="b">
        <f t="shared" si="98"/>
        <v>0</v>
      </c>
      <c r="AA124" s="73" t="str">
        <f t="shared" si="99"/>
        <v xml:space="preserve"> </v>
      </c>
      <c r="AB124" s="73" t="str">
        <f t="shared" si="100"/>
        <v xml:space="preserve"> </v>
      </c>
      <c r="AC124" s="74" t="str">
        <f t="shared" si="101"/>
        <v xml:space="preserve"> </v>
      </c>
      <c r="AD124" s="70" t="str">
        <f t="shared" si="102"/>
        <v>n/a</v>
      </c>
      <c r="AE124" s="71" t="b">
        <f t="shared" si="103"/>
        <v>0</v>
      </c>
      <c r="AF124" s="70" t="str">
        <f t="shared" si="104"/>
        <v xml:space="preserve"> </v>
      </c>
      <c r="AG124" s="70" t="str">
        <f t="shared" si="105"/>
        <v xml:space="preserve"> </v>
      </c>
      <c r="AH124" s="71" t="str">
        <f t="shared" si="106"/>
        <v xml:space="preserve"> </v>
      </c>
      <c r="AI124" s="73" t="str">
        <f t="shared" si="107"/>
        <v>n/a</v>
      </c>
      <c r="AJ124" s="74" t="b">
        <f t="shared" si="108"/>
        <v>0</v>
      </c>
      <c r="AK124" s="73" t="str">
        <f t="shared" si="109"/>
        <v xml:space="preserve"> </v>
      </c>
      <c r="AL124" s="73" t="str">
        <f t="shared" si="110"/>
        <v xml:space="preserve"> </v>
      </c>
      <c r="AM124" s="74" t="str">
        <f t="shared" si="111"/>
        <v xml:space="preserve"> </v>
      </c>
    </row>
    <row r="125" spans="1:39" ht="18.75" customHeight="1" thickBot="1" x14ac:dyDescent="0.3">
      <c r="A125" t="str">
        <f t="shared" si="82"/>
        <v>/</v>
      </c>
      <c r="B125" s="134">
        <v>122</v>
      </c>
      <c r="C125" s="189"/>
      <c r="D125" s="189"/>
      <c r="E125" s="5"/>
      <c r="F125" s="5"/>
      <c r="G125" s="103" t="str">
        <f t="shared" si="80"/>
        <v xml:space="preserve"> </v>
      </c>
      <c r="H125" s="160"/>
      <c r="I125" s="153" t="str">
        <f>IF(H125="Y",IFERROR(VLOOKUP(CONCATENATE(C125,"/",D125),'Time Open'!A$4:F$165,5,FALSE),"Can't find in Open"),"")</f>
        <v/>
      </c>
      <c r="J125" s="153" t="str">
        <f>IF(H125="Y",IFERROR(VLOOKUP(CONCATENATE(C125,"/",D125),'Time Open'!A$4:F$165,6,FALSE),"Can't find in Open"),"")</f>
        <v/>
      </c>
      <c r="K125" s="34" t="str">
        <f t="shared" si="85"/>
        <v>n/a</v>
      </c>
      <c r="L125" s="36">
        <f t="shared" si="88"/>
        <v>0</v>
      </c>
      <c r="M125" s="36">
        <f t="shared" si="89"/>
        <v>0</v>
      </c>
      <c r="N125" s="36">
        <f t="shared" si="90"/>
        <v>0</v>
      </c>
      <c r="O125" s="103">
        <f t="shared" si="91"/>
        <v>0</v>
      </c>
      <c r="P125" s="118" t="str">
        <f t="shared" si="92"/>
        <v xml:space="preserve"> </v>
      </c>
      <c r="S125">
        <f t="shared" si="93"/>
        <v>0</v>
      </c>
      <c r="T125" s="70" t="str">
        <f t="shared" si="94"/>
        <v>n/a</v>
      </c>
      <c r="U125" s="71" t="b">
        <f t="shared" si="95"/>
        <v>0</v>
      </c>
      <c r="V125" s="70" t="str">
        <f t="shared" si="86"/>
        <v xml:space="preserve"> </v>
      </c>
      <c r="W125" s="70" t="str">
        <f t="shared" si="87"/>
        <v xml:space="preserve"> </v>
      </c>
      <c r="X125" s="71" t="str">
        <f t="shared" si="96"/>
        <v xml:space="preserve"> </v>
      </c>
      <c r="Y125" s="73" t="str">
        <f t="shared" si="97"/>
        <v>n/a</v>
      </c>
      <c r="Z125" s="74" t="b">
        <f t="shared" si="98"/>
        <v>0</v>
      </c>
      <c r="AA125" s="73" t="str">
        <f t="shared" si="99"/>
        <v xml:space="preserve"> </v>
      </c>
      <c r="AB125" s="73" t="str">
        <f t="shared" si="100"/>
        <v xml:space="preserve"> </v>
      </c>
      <c r="AC125" s="74" t="str">
        <f t="shared" si="101"/>
        <v xml:space="preserve"> </v>
      </c>
      <c r="AD125" s="70" t="str">
        <f t="shared" si="102"/>
        <v>n/a</v>
      </c>
      <c r="AE125" s="71" t="b">
        <f t="shared" si="103"/>
        <v>0</v>
      </c>
      <c r="AF125" s="70" t="str">
        <f t="shared" si="104"/>
        <v xml:space="preserve"> </v>
      </c>
      <c r="AG125" s="70" t="str">
        <f t="shared" si="105"/>
        <v xml:space="preserve"> </v>
      </c>
      <c r="AH125" s="71" t="str">
        <f t="shared" si="106"/>
        <v xml:space="preserve"> </v>
      </c>
      <c r="AI125" s="73" t="str">
        <f t="shared" si="107"/>
        <v>n/a</v>
      </c>
      <c r="AJ125" s="74" t="b">
        <f t="shared" si="108"/>
        <v>0</v>
      </c>
      <c r="AK125" s="73" t="str">
        <f t="shared" si="109"/>
        <v xml:space="preserve"> </v>
      </c>
      <c r="AL125" s="73" t="str">
        <f t="shared" si="110"/>
        <v xml:space="preserve"> </v>
      </c>
      <c r="AM125" s="74" t="str">
        <f t="shared" si="111"/>
        <v xml:space="preserve"> </v>
      </c>
    </row>
    <row r="126" spans="1:39" ht="18.75" customHeight="1" thickBot="1" x14ac:dyDescent="0.3">
      <c r="A126" t="str">
        <f t="shared" si="82"/>
        <v>/</v>
      </c>
      <c r="B126" s="134">
        <v>123</v>
      </c>
      <c r="C126" s="189"/>
      <c r="D126" s="189"/>
      <c r="E126" s="5"/>
      <c r="F126" s="5"/>
      <c r="G126" s="103" t="str">
        <f t="shared" si="80"/>
        <v xml:space="preserve"> </v>
      </c>
      <c r="H126" s="160"/>
      <c r="I126" s="153" t="str">
        <f>IF(H126="Y",IFERROR(VLOOKUP(CONCATENATE(C126,"/",D126),'Time Open'!A$4:F$165,5,FALSE),"Can't find in Open"),"")</f>
        <v/>
      </c>
      <c r="J126" s="153" t="str">
        <f>IF(H126="Y",IFERROR(VLOOKUP(CONCATENATE(C126,"/",D126),'Time Open'!A$4:F$165,6,FALSE),"Can't find in Open"),"")</f>
        <v/>
      </c>
      <c r="K126" s="34" t="str">
        <f t="shared" si="85"/>
        <v>n/a</v>
      </c>
      <c r="L126" s="36">
        <f t="shared" si="88"/>
        <v>0</v>
      </c>
      <c r="M126" s="36">
        <f t="shared" si="89"/>
        <v>0</v>
      </c>
      <c r="N126" s="36">
        <f t="shared" si="90"/>
        <v>0</v>
      </c>
      <c r="O126" s="103">
        <f t="shared" si="91"/>
        <v>0</v>
      </c>
      <c r="P126" s="118" t="str">
        <f t="shared" si="92"/>
        <v xml:space="preserve"> </v>
      </c>
      <c r="S126">
        <f t="shared" si="93"/>
        <v>0</v>
      </c>
      <c r="T126" s="70" t="str">
        <f t="shared" si="94"/>
        <v>n/a</v>
      </c>
      <c r="U126" s="71" t="b">
        <f t="shared" si="95"/>
        <v>0</v>
      </c>
      <c r="V126" s="70" t="str">
        <f t="shared" si="86"/>
        <v xml:space="preserve"> </v>
      </c>
      <c r="W126" s="70" t="str">
        <f t="shared" si="87"/>
        <v xml:space="preserve"> </v>
      </c>
      <c r="X126" s="71" t="str">
        <f t="shared" si="96"/>
        <v xml:space="preserve"> </v>
      </c>
      <c r="Y126" s="73" t="str">
        <f t="shared" si="97"/>
        <v>n/a</v>
      </c>
      <c r="Z126" s="74" t="b">
        <f t="shared" si="98"/>
        <v>0</v>
      </c>
      <c r="AA126" s="73" t="str">
        <f t="shared" si="99"/>
        <v xml:space="preserve"> </v>
      </c>
      <c r="AB126" s="73" t="str">
        <f t="shared" si="100"/>
        <v xml:space="preserve"> </v>
      </c>
      <c r="AC126" s="74" t="str">
        <f t="shared" si="101"/>
        <v xml:space="preserve"> </v>
      </c>
      <c r="AD126" s="70" t="str">
        <f t="shared" si="102"/>
        <v>n/a</v>
      </c>
      <c r="AE126" s="71" t="b">
        <f t="shared" si="103"/>
        <v>0</v>
      </c>
      <c r="AF126" s="70" t="str">
        <f t="shared" si="104"/>
        <v xml:space="preserve"> </v>
      </c>
      <c r="AG126" s="70" t="str">
        <f t="shared" si="105"/>
        <v xml:space="preserve"> </v>
      </c>
      <c r="AH126" s="71" t="str">
        <f t="shared" si="106"/>
        <v xml:space="preserve"> </v>
      </c>
      <c r="AI126" s="73" t="str">
        <f t="shared" si="107"/>
        <v>n/a</v>
      </c>
      <c r="AJ126" s="74" t="b">
        <f t="shared" si="108"/>
        <v>0</v>
      </c>
      <c r="AK126" s="73" t="str">
        <f t="shared" si="109"/>
        <v xml:space="preserve"> </v>
      </c>
      <c r="AL126" s="73" t="str">
        <f t="shared" si="110"/>
        <v xml:space="preserve"> </v>
      </c>
      <c r="AM126" s="74" t="str">
        <f t="shared" si="111"/>
        <v xml:space="preserve"> </v>
      </c>
    </row>
    <row r="127" spans="1:39" ht="18.75" customHeight="1" thickBot="1" x14ac:dyDescent="0.3">
      <c r="A127" t="str">
        <f t="shared" si="82"/>
        <v>/</v>
      </c>
      <c r="B127" s="134">
        <v>124</v>
      </c>
      <c r="C127" s="189"/>
      <c r="D127" s="189"/>
      <c r="E127" s="5"/>
      <c r="F127" s="5"/>
      <c r="G127" s="103" t="str">
        <f t="shared" si="80"/>
        <v xml:space="preserve"> </v>
      </c>
      <c r="H127" s="160"/>
      <c r="I127" s="153" t="str">
        <f>IF(H127="Y",IFERROR(VLOOKUP(CONCATENATE(C127,"/",D127),'Time Open'!A$4:F$165,5,FALSE),"Can't find in Open"),"")</f>
        <v/>
      </c>
      <c r="J127" s="153" t="str">
        <f>IF(H127="Y",IFERROR(VLOOKUP(CONCATENATE(C127,"/",D127),'Time Open'!A$4:F$165,6,FALSE),"Can't find in Open"),"")</f>
        <v/>
      </c>
      <c r="K127" s="34" t="str">
        <f t="shared" si="85"/>
        <v>n/a</v>
      </c>
      <c r="L127" s="36">
        <f t="shared" si="88"/>
        <v>0</v>
      </c>
      <c r="M127" s="36">
        <f t="shared" si="89"/>
        <v>0</v>
      </c>
      <c r="N127" s="36">
        <f t="shared" si="90"/>
        <v>0</v>
      </c>
      <c r="O127" s="103">
        <f t="shared" si="91"/>
        <v>0</v>
      </c>
      <c r="P127" s="118" t="str">
        <f t="shared" si="92"/>
        <v xml:space="preserve"> </v>
      </c>
      <c r="S127">
        <f t="shared" si="93"/>
        <v>0</v>
      </c>
      <c r="T127" s="70" t="str">
        <f t="shared" si="94"/>
        <v>n/a</v>
      </c>
      <c r="U127" s="71" t="b">
        <f t="shared" si="95"/>
        <v>0</v>
      </c>
      <c r="V127" s="70" t="str">
        <f t="shared" si="86"/>
        <v xml:space="preserve"> </v>
      </c>
      <c r="W127" s="70" t="str">
        <f t="shared" si="87"/>
        <v xml:space="preserve"> </v>
      </c>
      <c r="X127" s="71" t="str">
        <f t="shared" si="96"/>
        <v xml:space="preserve"> </v>
      </c>
      <c r="Y127" s="73" t="str">
        <f t="shared" si="97"/>
        <v>n/a</v>
      </c>
      <c r="Z127" s="74" t="b">
        <f t="shared" si="98"/>
        <v>0</v>
      </c>
      <c r="AA127" s="73" t="str">
        <f t="shared" si="99"/>
        <v xml:space="preserve"> </v>
      </c>
      <c r="AB127" s="73" t="str">
        <f t="shared" si="100"/>
        <v xml:space="preserve"> </v>
      </c>
      <c r="AC127" s="74" t="str">
        <f t="shared" si="101"/>
        <v xml:space="preserve"> </v>
      </c>
      <c r="AD127" s="70" t="str">
        <f t="shared" si="102"/>
        <v>n/a</v>
      </c>
      <c r="AE127" s="71" t="b">
        <f t="shared" si="103"/>
        <v>0</v>
      </c>
      <c r="AF127" s="70" t="str">
        <f t="shared" si="104"/>
        <v xml:space="preserve"> </v>
      </c>
      <c r="AG127" s="70" t="str">
        <f t="shared" si="105"/>
        <v xml:space="preserve"> </v>
      </c>
      <c r="AH127" s="71" t="str">
        <f t="shared" si="106"/>
        <v xml:space="preserve"> </v>
      </c>
      <c r="AI127" s="73" t="str">
        <f t="shared" si="107"/>
        <v>n/a</v>
      </c>
      <c r="AJ127" s="74" t="b">
        <f t="shared" si="108"/>
        <v>0</v>
      </c>
      <c r="AK127" s="73" t="str">
        <f t="shared" si="109"/>
        <v xml:space="preserve"> </v>
      </c>
      <c r="AL127" s="73" t="str">
        <f t="shared" si="110"/>
        <v xml:space="preserve"> </v>
      </c>
      <c r="AM127" s="74" t="str">
        <f t="shared" si="111"/>
        <v xml:space="preserve"> </v>
      </c>
    </row>
    <row r="128" spans="1:39" ht="18.75" customHeight="1" thickBot="1" x14ac:dyDescent="0.3">
      <c r="A128" t="str">
        <f t="shared" si="82"/>
        <v>/</v>
      </c>
      <c r="B128" s="134">
        <v>125</v>
      </c>
      <c r="C128" s="189"/>
      <c r="D128" s="189"/>
      <c r="E128" s="5"/>
      <c r="F128" s="5"/>
      <c r="G128" s="103" t="str">
        <f t="shared" si="80"/>
        <v xml:space="preserve"> </v>
      </c>
      <c r="H128" s="160"/>
      <c r="I128" s="153" t="str">
        <f>IF(H128="Y",IFERROR(VLOOKUP(CONCATENATE(C128,"/",D128),'Time Open'!A$4:F$165,5,FALSE),"Can't find in Open"),"")</f>
        <v/>
      </c>
      <c r="J128" s="153" t="str">
        <f>IF(H128="Y",IFERROR(VLOOKUP(CONCATENATE(C128,"/",D128),'Time Open'!A$4:F$165,6,FALSE),"Can't find in Open"),"")</f>
        <v/>
      </c>
      <c r="K128" s="34" t="str">
        <f t="shared" si="85"/>
        <v>n/a</v>
      </c>
      <c r="L128" s="36">
        <f t="shared" si="88"/>
        <v>0</v>
      </c>
      <c r="M128" s="36">
        <f t="shared" si="89"/>
        <v>0</v>
      </c>
      <c r="N128" s="36">
        <f t="shared" si="90"/>
        <v>0</v>
      </c>
      <c r="O128" s="103">
        <f t="shared" si="91"/>
        <v>0</v>
      </c>
      <c r="P128" s="118" t="str">
        <f t="shared" si="92"/>
        <v xml:space="preserve"> </v>
      </c>
      <c r="S128">
        <f t="shared" si="93"/>
        <v>0</v>
      </c>
      <c r="T128" s="70" t="str">
        <f t="shared" si="94"/>
        <v>n/a</v>
      </c>
      <c r="U128" s="71" t="b">
        <f t="shared" si="95"/>
        <v>0</v>
      </c>
      <c r="V128" s="70" t="str">
        <f t="shared" si="86"/>
        <v xml:space="preserve"> </v>
      </c>
      <c r="W128" s="70" t="str">
        <f t="shared" si="87"/>
        <v xml:space="preserve"> </v>
      </c>
      <c r="X128" s="71" t="str">
        <f t="shared" si="96"/>
        <v xml:space="preserve"> </v>
      </c>
      <c r="Y128" s="73" t="str">
        <f t="shared" si="97"/>
        <v>n/a</v>
      </c>
      <c r="Z128" s="74" t="b">
        <f t="shared" si="98"/>
        <v>0</v>
      </c>
      <c r="AA128" s="73" t="str">
        <f t="shared" si="99"/>
        <v xml:space="preserve"> </v>
      </c>
      <c r="AB128" s="73" t="str">
        <f t="shared" si="100"/>
        <v xml:space="preserve"> </v>
      </c>
      <c r="AC128" s="74" t="str">
        <f t="shared" si="101"/>
        <v xml:space="preserve"> </v>
      </c>
      <c r="AD128" s="70" t="str">
        <f t="shared" si="102"/>
        <v>n/a</v>
      </c>
      <c r="AE128" s="71" t="b">
        <f t="shared" si="103"/>
        <v>0</v>
      </c>
      <c r="AF128" s="70" t="str">
        <f t="shared" si="104"/>
        <v xml:space="preserve"> </v>
      </c>
      <c r="AG128" s="70" t="str">
        <f t="shared" si="105"/>
        <v xml:space="preserve"> </v>
      </c>
      <c r="AH128" s="71" t="str">
        <f t="shared" si="106"/>
        <v xml:space="preserve"> </v>
      </c>
      <c r="AI128" s="73" t="str">
        <f t="shared" si="107"/>
        <v>n/a</v>
      </c>
      <c r="AJ128" s="74" t="b">
        <f t="shared" si="108"/>
        <v>0</v>
      </c>
      <c r="AK128" s="73" t="str">
        <f t="shared" si="109"/>
        <v xml:space="preserve"> </v>
      </c>
      <c r="AL128" s="73" t="str">
        <f t="shared" si="110"/>
        <v xml:space="preserve"> </v>
      </c>
      <c r="AM128" s="74" t="str">
        <f t="shared" si="111"/>
        <v xml:space="preserve"> </v>
      </c>
    </row>
    <row r="129" spans="1:39" ht="18.75" customHeight="1" thickBot="1" x14ac:dyDescent="0.3">
      <c r="A129" t="str">
        <f t="shared" si="82"/>
        <v>/</v>
      </c>
      <c r="B129" s="134">
        <v>126</v>
      </c>
      <c r="C129" s="189"/>
      <c r="D129" s="189"/>
      <c r="E129" s="5"/>
      <c r="F129" s="5"/>
      <c r="G129" s="103" t="str">
        <f t="shared" si="80"/>
        <v xml:space="preserve"> </v>
      </c>
      <c r="H129" s="160"/>
      <c r="I129" s="153" t="str">
        <f>IF(H129="Y",IFERROR(VLOOKUP(CONCATENATE(C129,"/",D129),'Time Open'!A$4:F$165,5,FALSE),"Can't find in Open"),"")</f>
        <v/>
      </c>
      <c r="J129" s="153" t="str">
        <f>IF(H129="Y",IFERROR(VLOOKUP(CONCATENATE(C129,"/",D129),'Time Open'!A$4:F$165,6,FALSE),"Can't find in Open"),"")</f>
        <v/>
      </c>
      <c r="K129" s="34" t="str">
        <f t="shared" si="85"/>
        <v>n/a</v>
      </c>
      <c r="L129" s="36">
        <f t="shared" si="88"/>
        <v>0</v>
      </c>
      <c r="M129" s="36">
        <f t="shared" si="89"/>
        <v>0</v>
      </c>
      <c r="N129" s="36">
        <f t="shared" si="90"/>
        <v>0</v>
      </c>
      <c r="O129" s="103">
        <f t="shared" si="91"/>
        <v>0</v>
      </c>
      <c r="P129" s="118" t="str">
        <f t="shared" si="92"/>
        <v xml:space="preserve"> </v>
      </c>
      <c r="S129">
        <f t="shared" si="93"/>
        <v>0</v>
      </c>
      <c r="T129" s="70" t="str">
        <f t="shared" si="94"/>
        <v>n/a</v>
      </c>
      <c r="U129" s="71" t="b">
        <f t="shared" si="95"/>
        <v>0</v>
      </c>
      <c r="V129" s="70" t="str">
        <f t="shared" si="86"/>
        <v xml:space="preserve"> </v>
      </c>
      <c r="W129" s="70" t="str">
        <f t="shared" si="87"/>
        <v xml:space="preserve"> </v>
      </c>
      <c r="X129" s="71" t="str">
        <f t="shared" si="96"/>
        <v xml:space="preserve"> </v>
      </c>
      <c r="Y129" s="73" t="str">
        <f t="shared" si="97"/>
        <v>n/a</v>
      </c>
      <c r="Z129" s="74" t="b">
        <f t="shared" si="98"/>
        <v>0</v>
      </c>
      <c r="AA129" s="73" t="str">
        <f t="shared" si="99"/>
        <v xml:space="preserve"> </v>
      </c>
      <c r="AB129" s="73" t="str">
        <f t="shared" si="100"/>
        <v xml:space="preserve"> </v>
      </c>
      <c r="AC129" s="74" t="str">
        <f t="shared" si="101"/>
        <v xml:space="preserve"> </v>
      </c>
      <c r="AD129" s="70" t="str">
        <f t="shared" si="102"/>
        <v>n/a</v>
      </c>
      <c r="AE129" s="71" t="b">
        <f t="shared" si="103"/>
        <v>0</v>
      </c>
      <c r="AF129" s="70" t="str">
        <f t="shared" si="104"/>
        <v xml:space="preserve"> </v>
      </c>
      <c r="AG129" s="70" t="str">
        <f t="shared" si="105"/>
        <v xml:space="preserve"> </v>
      </c>
      <c r="AH129" s="71" t="str">
        <f t="shared" si="106"/>
        <v xml:space="preserve"> </v>
      </c>
      <c r="AI129" s="73" t="str">
        <f t="shared" si="107"/>
        <v>n/a</v>
      </c>
      <c r="AJ129" s="74" t="b">
        <f t="shared" si="108"/>
        <v>0</v>
      </c>
      <c r="AK129" s="73" t="str">
        <f t="shared" si="109"/>
        <v xml:space="preserve"> </v>
      </c>
      <c r="AL129" s="73" t="str">
        <f t="shared" si="110"/>
        <v xml:space="preserve"> </v>
      </c>
      <c r="AM129" s="74" t="str">
        <f t="shared" si="111"/>
        <v xml:space="preserve"> </v>
      </c>
    </row>
    <row r="130" spans="1:39" ht="18.75" customHeight="1" thickBot="1" x14ac:dyDescent="0.3">
      <c r="A130" t="str">
        <f t="shared" si="82"/>
        <v>/</v>
      </c>
      <c r="B130" s="134">
        <v>127</v>
      </c>
      <c r="C130" s="189"/>
      <c r="D130" s="189"/>
      <c r="E130" s="5"/>
      <c r="F130" s="5"/>
      <c r="G130" s="103" t="str">
        <f t="shared" si="80"/>
        <v xml:space="preserve"> </v>
      </c>
      <c r="H130" s="160"/>
      <c r="I130" s="153" t="str">
        <f>IF(H130="Y",IFERROR(VLOOKUP(CONCATENATE(C130,"/",D130),'Time Open'!A$4:F$165,5,FALSE),"Can't find in Open"),"")</f>
        <v/>
      </c>
      <c r="J130" s="153" t="str">
        <f>IF(H130="Y",IFERROR(VLOOKUP(CONCATENATE(C130,"/",D130),'Time Open'!A$4:F$165,6,FALSE),"Can't find in Open"),"")</f>
        <v/>
      </c>
      <c r="K130" s="34" t="str">
        <f t="shared" si="85"/>
        <v>n/a</v>
      </c>
      <c r="L130" s="36">
        <f t="shared" si="88"/>
        <v>0</v>
      </c>
      <c r="M130" s="36">
        <f t="shared" si="89"/>
        <v>0</v>
      </c>
      <c r="N130" s="36">
        <f t="shared" si="90"/>
        <v>0</v>
      </c>
      <c r="O130" s="103">
        <f t="shared" si="91"/>
        <v>0</v>
      </c>
      <c r="P130" s="118" t="str">
        <f t="shared" si="92"/>
        <v xml:space="preserve"> </v>
      </c>
      <c r="S130">
        <f t="shared" si="93"/>
        <v>0</v>
      </c>
      <c r="T130" s="70" t="str">
        <f t="shared" si="94"/>
        <v>n/a</v>
      </c>
      <c r="U130" s="71" t="b">
        <f t="shared" si="95"/>
        <v>0</v>
      </c>
      <c r="V130" s="70" t="str">
        <f t="shared" si="86"/>
        <v xml:space="preserve"> </v>
      </c>
      <c r="W130" s="70" t="str">
        <f t="shared" si="87"/>
        <v xml:space="preserve"> </v>
      </c>
      <c r="X130" s="71" t="str">
        <f t="shared" si="96"/>
        <v xml:space="preserve"> </v>
      </c>
      <c r="Y130" s="73" t="str">
        <f t="shared" si="97"/>
        <v>n/a</v>
      </c>
      <c r="Z130" s="74" t="b">
        <f t="shared" si="98"/>
        <v>0</v>
      </c>
      <c r="AA130" s="73" t="str">
        <f t="shared" si="99"/>
        <v xml:space="preserve"> </v>
      </c>
      <c r="AB130" s="73" t="str">
        <f t="shared" si="100"/>
        <v xml:space="preserve"> </v>
      </c>
      <c r="AC130" s="74" t="str">
        <f t="shared" si="101"/>
        <v xml:space="preserve"> </v>
      </c>
      <c r="AD130" s="70" t="str">
        <f t="shared" si="102"/>
        <v>n/a</v>
      </c>
      <c r="AE130" s="71" t="b">
        <f t="shared" si="103"/>
        <v>0</v>
      </c>
      <c r="AF130" s="70" t="str">
        <f t="shared" si="104"/>
        <v xml:space="preserve"> </v>
      </c>
      <c r="AG130" s="70" t="str">
        <f t="shared" si="105"/>
        <v xml:space="preserve"> </v>
      </c>
      <c r="AH130" s="71" t="str">
        <f t="shared" si="106"/>
        <v xml:space="preserve"> </v>
      </c>
      <c r="AI130" s="73" t="str">
        <f t="shared" si="107"/>
        <v>n/a</v>
      </c>
      <c r="AJ130" s="74" t="b">
        <f t="shared" si="108"/>
        <v>0</v>
      </c>
      <c r="AK130" s="73" t="str">
        <f t="shared" si="109"/>
        <v xml:space="preserve"> </v>
      </c>
      <c r="AL130" s="73" t="str">
        <f t="shared" si="110"/>
        <v xml:space="preserve"> </v>
      </c>
      <c r="AM130" s="74" t="str">
        <f t="shared" si="111"/>
        <v xml:space="preserve"> </v>
      </c>
    </row>
    <row r="131" spans="1:39" ht="18.75" customHeight="1" thickBot="1" x14ac:dyDescent="0.3">
      <c r="A131" t="str">
        <f t="shared" si="82"/>
        <v>/</v>
      </c>
      <c r="B131" s="134">
        <v>128</v>
      </c>
      <c r="C131" s="189"/>
      <c r="D131" s="189"/>
      <c r="E131" s="5"/>
      <c r="F131" s="5"/>
      <c r="G131" s="103" t="str">
        <f t="shared" si="80"/>
        <v xml:space="preserve"> </v>
      </c>
      <c r="H131" s="160"/>
      <c r="I131" s="153" t="str">
        <f>IF(H131="Y",IFERROR(VLOOKUP(CONCATENATE(C131,"/",D131),'Time Open'!A$4:F$165,5,FALSE),"Can't find in Open"),"")</f>
        <v/>
      </c>
      <c r="J131" s="153" t="str">
        <f>IF(H131="Y",IFERROR(VLOOKUP(CONCATENATE(C131,"/",D131),'Time Open'!A$4:F$165,6,FALSE),"Can't find in Open"),"")</f>
        <v/>
      </c>
      <c r="K131" s="34" t="str">
        <f t="shared" si="85"/>
        <v>n/a</v>
      </c>
      <c r="L131" s="36">
        <f t="shared" si="88"/>
        <v>0</v>
      </c>
      <c r="M131" s="36">
        <f t="shared" si="89"/>
        <v>0</v>
      </c>
      <c r="N131" s="36">
        <f t="shared" si="90"/>
        <v>0</v>
      </c>
      <c r="O131" s="103">
        <f t="shared" si="91"/>
        <v>0</v>
      </c>
      <c r="P131" s="118" t="str">
        <f t="shared" si="92"/>
        <v xml:space="preserve"> </v>
      </c>
      <c r="S131">
        <f t="shared" si="93"/>
        <v>0</v>
      </c>
      <c r="T131" s="70" t="str">
        <f t="shared" si="94"/>
        <v>n/a</v>
      </c>
      <c r="U131" s="71" t="b">
        <f t="shared" si="95"/>
        <v>0</v>
      </c>
      <c r="V131" s="70" t="str">
        <f t="shared" si="86"/>
        <v xml:space="preserve"> </v>
      </c>
      <c r="W131" s="70" t="str">
        <f t="shared" si="87"/>
        <v xml:space="preserve"> </v>
      </c>
      <c r="X131" s="71" t="str">
        <f t="shared" si="96"/>
        <v xml:space="preserve"> </v>
      </c>
      <c r="Y131" s="73" t="str">
        <f t="shared" si="97"/>
        <v>n/a</v>
      </c>
      <c r="Z131" s="74" t="b">
        <f t="shared" si="98"/>
        <v>0</v>
      </c>
      <c r="AA131" s="73" t="str">
        <f t="shared" si="99"/>
        <v xml:space="preserve"> </v>
      </c>
      <c r="AB131" s="73" t="str">
        <f t="shared" si="100"/>
        <v xml:space="preserve"> </v>
      </c>
      <c r="AC131" s="74" t="str">
        <f t="shared" si="101"/>
        <v xml:space="preserve"> </v>
      </c>
      <c r="AD131" s="70" t="str">
        <f t="shared" si="102"/>
        <v>n/a</v>
      </c>
      <c r="AE131" s="71" t="b">
        <f t="shared" si="103"/>
        <v>0</v>
      </c>
      <c r="AF131" s="70" t="str">
        <f t="shared" si="104"/>
        <v xml:space="preserve"> </v>
      </c>
      <c r="AG131" s="70" t="str">
        <f t="shared" si="105"/>
        <v xml:space="preserve"> </v>
      </c>
      <c r="AH131" s="71" t="str">
        <f t="shared" si="106"/>
        <v xml:space="preserve"> </v>
      </c>
      <c r="AI131" s="73" t="str">
        <f t="shared" si="107"/>
        <v>n/a</v>
      </c>
      <c r="AJ131" s="74" t="b">
        <f t="shared" si="108"/>
        <v>0</v>
      </c>
      <c r="AK131" s="73" t="str">
        <f t="shared" si="109"/>
        <v xml:space="preserve"> </v>
      </c>
      <c r="AL131" s="73" t="str">
        <f t="shared" si="110"/>
        <v xml:space="preserve"> </v>
      </c>
      <c r="AM131" s="74" t="str">
        <f t="shared" si="111"/>
        <v xml:space="preserve"> </v>
      </c>
    </row>
    <row r="132" spans="1:39" ht="18.75" customHeight="1" thickBot="1" x14ac:dyDescent="0.3">
      <c r="A132" t="str">
        <f t="shared" si="82"/>
        <v>/</v>
      </c>
      <c r="B132" s="134">
        <v>129</v>
      </c>
      <c r="C132" s="189"/>
      <c r="D132" s="189"/>
      <c r="E132" s="5"/>
      <c r="F132" s="5"/>
      <c r="G132" s="103" t="str">
        <f t="shared" ref="G132:G166" si="112">IF(H132="Y",MIN(I132,J132),IF(MIN(E132:F132)=0," ",IF(MIN(E132:F132)&gt;=99.99,"No Time",MIN(E132:F132))))</f>
        <v xml:space="preserve"> </v>
      </c>
      <c r="H132" s="160"/>
      <c r="I132" s="153" t="str">
        <f>IF(H132="Y",IFERROR(VLOOKUP(CONCATENATE(C132,"/",D132),'Time Open'!A$4:F$165,5,FALSE),"Can't find in Open"),"")</f>
        <v/>
      </c>
      <c r="J132" s="153" t="str">
        <f>IF(H132="Y",IFERROR(VLOOKUP(CONCATENATE(C132,"/",D132),'Time Open'!A$4:F$165,6,FALSE),"Can't find in Open"),"")</f>
        <v/>
      </c>
      <c r="K132" s="34" t="str">
        <f t="shared" ref="K132:K165" si="113">IF(G132="No Time","5D",IF($G132=" ","n/a",IF($G132&lt;$Q$5,"1D",IF($G132&lt;$Q$6,"2D",IF($G132&lt;$Q$7,"3D",IF($G132&gt;=$Q$7,IF(YouthDivisions="4D","4D","3D")))))))</f>
        <v>n/a</v>
      </c>
      <c r="L132" s="36">
        <f t="shared" si="88"/>
        <v>0</v>
      </c>
      <c r="M132" s="36">
        <f t="shared" si="89"/>
        <v>0</v>
      </c>
      <c r="N132" s="36">
        <f t="shared" si="90"/>
        <v>0</v>
      </c>
      <c r="O132" s="103">
        <f t="shared" si="91"/>
        <v>0</v>
      </c>
      <c r="P132" s="118" t="str">
        <f t="shared" si="92"/>
        <v xml:space="preserve"> </v>
      </c>
      <c r="S132">
        <f t="shared" si="93"/>
        <v>0</v>
      </c>
      <c r="T132" s="70" t="str">
        <f t="shared" si="94"/>
        <v>n/a</v>
      </c>
      <c r="U132" s="71" t="b">
        <f t="shared" si="95"/>
        <v>0</v>
      </c>
      <c r="V132" s="70" t="str">
        <f t="shared" si="86"/>
        <v xml:space="preserve"> </v>
      </c>
      <c r="W132" s="70" t="str">
        <f t="shared" si="87"/>
        <v xml:space="preserve"> </v>
      </c>
      <c r="X132" s="71" t="str">
        <f t="shared" si="96"/>
        <v xml:space="preserve"> </v>
      </c>
      <c r="Y132" s="73" t="str">
        <f t="shared" si="97"/>
        <v>n/a</v>
      </c>
      <c r="Z132" s="74" t="b">
        <f t="shared" si="98"/>
        <v>0</v>
      </c>
      <c r="AA132" s="73" t="str">
        <f t="shared" si="99"/>
        <v xml:space="preserve"> </v>
      </c>
      <c r="AB132" s="73" t="str">
        <f t="shared" si="100"/>
        <v xml:space="preserve"> </v>
      </c>
      <c r="AC132" s="74" t="str">
        <f t="shared" si="101"/>
        <v xml:space="preserve"> </v>
      </c>
      <c r="AD132" s="70" t="str">
        <f t="shared" si="102"/>
        <v>n/a</v>
      </c>
      <c r="AE132" s="71" t="b">
        <f t="shared" si="103"/>
        <v>0</v>
      </c>
      <c r="AF132" s="70" t="str">
        <f t="shared" si="104"/>
        <v xml:space="preserve"> </v>
      </c>
      <c r="AG132" s="70" t="str">
        <f t="shared" si="105"/>
        <v xml:space="preserve"> </v>
      </c>
      <c r="AH132" s="71" t="str">
        <f t="shared" si="106"/>
        <v xml:space="preserve"> </v>
      </c>
      <c r="AI132" s="73" t="str">
        <f t="shared" si="107"/>
        <v>n/a</v>
      </c>
      <c r="AJ132" s="74" t="b">
        <f t="shared" si="108"/>
        <v>0</v>
      </c>
      <c r="AK132" s="73" t="str">
        <f t="shared" si="109"/>
        <v xml:space="preserve"> </v>
      </c>
      <c r="AL132" s="73" t="str">
        <f t="shared" si="110"/>
        <v xml:space="preserve"> </v>
      </c>
      <c r="AM132" s="74" t="str">
        <f t="shared" si="111"/>
        <v xml:space="preserve"> </v>
      </c>
    </row>
    <row r="133" spans="1:39" ht="18.75" customHeight="1" thickBot="1" x14ac:dyDescent="0.3">
      <c r="A133" t="str">
        <f t="shared" ref="A133:A165" si="114">CONCATENATE(C133,"/",D133)</f>
        <v>/</v>
      </c>
      <c r="B133" s="134">
        <v>130</v>
      </c>
      <c r="C133" s="189"/>
      <c r="D133" s="189"/>
      <c r="E133" s="5"/>
      <c r="F133" s="5"/>
      <c r="G133" s="103" t="str">
        <f t="shared" si="112"/>
        <v xml:space="preserve"> </v>
      </c>
      <c r="H133" s="160"/>
      <c r="I133" s="153" t="str">
        <f>IF(H133="Y",IFERROR(VLOOKUP(CONCATENATE(C133,"/",D133),'Time Open'!A$4:F$165,5,FALSE),"Can't find in Open"),"")</f>
        <v/>
      </c>
      <c r="J133" s="153" t="str">
        <f>IF(H133="Y",IFERROR(VLOOKUP(CONCATENATE(C133,"/",D133),'Time Open'!A$4:F$165,6,FALSE),"Can't find in Open"),"")</f>
        <v/>
      </c>
      <c r="K133" s="34" t="str">
        <f t="shared" si="113"/>
        <v>n/a</v>
      </c>
      <c r="L133" s="36">
        <f t="shared" si="88"/>
        <v>0</v>
      </c>
      <c r="M133" s="36">
        <f t="shared" si="89"/>
        <v>0</v>
      </c>
      <c r="N133" s="36">
        <f t="shared" si="90"/>
        <v>0</v>
      </c>
      <c r="O133" s="103">
        <f t="shared" si="91"/>
        <v>0</v>
      </c>
      <c r="P133" s="118" t="str">
        <f t="shared" si="92"/>
        <v xml:space="preserve"> </v>
      </c>
      <c r="S133">
        <f t="shared" si="93"/>
        <v>0</v>
      </c>
      <c r="T133" s="70" t="str">
        <f t="shared" si="94"/>
        <v>n/a</v>
      </c>
      <c r="U133" s="71" t="b">
        <f t="shared" si="95"/>
        <v>0</v>
      </c>
      <c r="V133" s="70" t="str">
        <f t="shared" ref="V133:V165" si="115">IF(T133="n/a"," ",C133)</f>
        <v xml:space="preserve"> </v>
      </c>
      <c r="W133" s="70" t="str">
        <f t="shared" ref="W133:W165" si="116">IF(T133="n/a"," ",D133)</f>
        <v xml:space="preserve"> </v>
      </c>
      <c r="X133" s="71" t="str">
        <f t="shared" si="96"/>
        <v xml:space="preserve"> </v>
      </c>
      <c r="Y133" s="73" t="str">
        <f t="shared" si="97"/>
        <v>n/a</v>
      </c>
      <c r="Z133" s="74" t="b">
        <f t="shared" si="98"/>
        <v>0</v>
      </c>
      <c r="AA133" s="73" t="str">
        <f t="shared" si="99"/>
        <v xml:space="preserve"> </v>
      </c>
      <c r="AB133" s="73" t="str">
        <f t="shared" si="100"/>
        <v xml:space="preserve"> </v>
      </c>
      <c r="AC133" s="74" t="str">
        <f t="shared" si="101"/>
        <v xml:space="preserve"> </v>
      </c>
      <c r="AD133" s="70" t="str">
        <f t="shared" si="102"/>
        <v>n/a</v>
      </c>
      <c r="AE133" s="71" t="b">
        <f t="shared" si="103"/>
        <v>0</v>
      </c>
      <c r="AF133" s="70" t="str">
        <f t="shared" si="104"/>
        <v xml:space="preserve"> </v>
      </c>
      <c r="AG133" s="70" t="str">
        <f t="shared" si="105"/>
        <v xml:space="preserve"> </v>
      </c>
      <c r="AH133" s="71" t="str">
        <f t="shared" si="106"/>
        <v xml:space="preserve"> </v>
      </c>
      <c r="AI133" s="73" t="str">
        <f t="shared" si="107"/>
        <v>n/a</v>
      </c>
      <c r="AJ133" s="74" t="b">
        <f t="shared" si="108"/>
        <v>0</v>
      </c>
      <c r="AK133" s="73" t="str">
        <f t="shared" si="109"/>
        <v xml:space="preserve"> </v>
      </c>
      <c r="AL133" s="73" t="str">
        <f t="shared" si="110"/>
        <v xml:space="preserve"> </v>
      </c>
      <c r="AM133" s="74" t="str">
        <f t="shared" si="111"/>
        <v xml:space="preserve"> </v>
      </c>
    </row>
    <row r="134" spans="1:39" ht="18.75" customHeight="1" thickBot="1" x14ac:dyDescent="0.3">
      <c r="A134" t="str">
        <f t="shared" si="114"/>
        <v>/</v>
      </c>
      <c r="B134" s="134">
        <v>131</v>
      </c>
      <c r="C134" s="189"/>
      <c r="D134" s="189"/>
      <c r="E134" s="5"/>
      <c r="F134" s="5"/>
      <c r="G134" s="103" t="str">
        <f t="shared" si="112"/>
        <v xml:space="preserve"> </v>
      </c>
      <c r="H134" s="160"/>
      <c r="I134" s="153" t="str">
        <f>IF(H134="Y",IFERROR(VLOOKUP(CONCATENATE(C134,"/",D134),'Time Open'!A$4:F$165,5,FALSE),"Can't find in Open"),"")</f>
        <v/>
      </c>
      <c r="J134" s="153" t="str">
        <f>IF(H134="Y",IFERROR(VLOOKUP(CONCATENATE(C134,"/",D134),'Time Open'!A$4:F$165,6,FALSE),"Can't find in Open"),"")</f>
        <v/>
      </c>
      <c r="K134" s="34" t="str">
        <f t="shared" si="113"/>
        <v>n/a</v>
      </c>
      <c r="L134" s="36">
        <f t="shared" si="88"/>
        <v>0</v>
      </c>
      <c r="M134" s="36">
        <f t="shared" si="89"/>
        <v>0</v>
      </c>
      <c r="N134" s="36">
        <f t="shared" si="90"/>
        <v>0</v>
      </c>
      <c r="O134" s="103">
        <f t="shared" si="91"/>
        <v>0</v>
      </c>
      <c r="P134" s="118" t="str">
        <f t="shared" si="92"/>
        <v xml:space="preserve"> </v>
      </c>
      <c r="S134">
        <f t="shared" si="93"/>
        <v>0</v>
      </c>
      <c r="T134" s="70" t="str">
        <f t="shared" si="94"/>
        <v>n/a</v>
      </c>
      <c r="U134" s="71" t="b">
        <f t="shared" si="95"/>
        <v>0</v>
      </c>
      <c r="V134" s="70" t="str">
        <f t="shared" si="115"/>
        <v xml:space="preserve"> </v>
      </c>
      <c r="W134" s="70" t="str">
        <f t="shared" si="116"/>
        <v xml:space="preserve"> </v>
      </c>
      <c r="X134" s="71" t="str">
        <f t="shared" si="96"/>
        <v xml:space="preserve"> </v>
      </c>
      <c r="Y134" s="73" t="str">
        <f t="shared" si="97"/>
        <v>n/a</v>
      </c>
      <c r="Z134" s="74" t="b">
        <f t="shared" si="98"/>
        <v>0</v>
      </c>
      <c r="AA134" s="73" t="str">
        <f t="shared" si="99"/>
        <v xml:space="preserve"> </v>
      </c>
      <c r="AB134" s="73" t="str">
        <f t="shared" si="100"/>
        <v xml:space="preserve"> </v>
      </c>
      <c r="AC134" s="74" t="str">
        <f t="shared" si="101"/>
        <v xml:space="preserve"> </v>
      </c>
      <c r="AD134" s="70" t="str">
        <f t="shared" si="102"/>
        <v>n/a</v>
      </c>
      <c r="AE134" s="71" t="b">
        <f t="shared" si="103"/>
        <v>0</v>
      </c>
      <c r="AF134" s="70" t="str">
        <f t="shared" si="104"/>
        <v xml:space="preserve"> </v>
      </c>
      <c r="AG134" s="70" t="str">
        <f t="shared" si="105"/>
        <v xml:space="preserve"> </v>
      </c>
      <c r="AH134" s="71" t="str">
        <f t="shared" si="106"/>
        <v xml:space="preserve"> </v>
      </c>
      <c r="AI134" s="73" t="str">
        <f t="shared" si="107"/>
        <v>n/a</v>
      </c>
      <c r="AJ134" s="74" t="b">
        <f t="shared" si="108"/>
        <v>0</v>
      </c>
      <c r="AK134" s="73" t="str">
        <f t="shared" si="109"/>
        <v xml:space="preserve"> </v>
      </c>
      <c r="AL134" s="73" t="str">
        <f t="shared" si="110"/>
        <v xml:space="preserve"> </v>
      </c>
      <c r="AM134" s="74" t="str">
        <f t="shared" si="111"/>
        <v xml:space="preserve"> </v>
      </c>
    </row>
    <row r="135" spans="1:39" ht="18.75" customHeight="1" thickBot="1" x14ac:dyDescent="0.3">
      <c r="A135" t="str">
        <f t="shared" si="114"/>
        <v>/</v>
      </c>
      <c r="B135" s="134">
        <v>132</v>
      </c>
      <c r="C135" s="189"/>
      <c r="D135" s="189"/>
      <c r="E135" s="5"/>
      <c r="F135" s="5"/>
      <c r="G135" s="103" t="str">
        <f t="shared" si="112"/>
        <v xml:space="preserve"> </v>
      </c>
      <c r="H135" s="160"/>
      <c r="I135" s="153" t="str">
        <f>IF(H135="Y",IFERROR(VLOOKUP(CONCATENATE(C135,"/",D135),'Time Open'!A$4:F$165,5,FALSE),"Can't find in Open"),"")</f>
        <v/>
      </c>
      <c r="J135" s="153" t="str">
        <f>IF(H135="Y",IFERROR(VLOOKUP(CONCATENATE(C135,"/",D135),'Time Open'!A$4:F$165,6,FALSE),"Can't find in Open"),"")</f>
        <v/>
      </c>
      <c r="K135" s="34" t="str">
        <f t="shared" si="113"/>
        <v>n/a</v>
      </c>
      <c r="L135" s="36">
        <f t="shared" si="88"/>
        <v>0</v>
      </c>
      <c r="M135" s="36">
        <f t="shared" si="89"/>
        <v>0</v>
      </c>
      <c r="N135" s="36">
        <f t="shared" si="90"/>
        <v>0</v>
      </c>
      <c r="O135" s="103">
        <f t="shared" si="91"/>
        <v>0</v>
      </c>
      <c r="P135" s="118" t="str">
        <f t="shared" si="92"/>
        <v xml:space="preserve"> </v>
      </c>
      <c r="S135">
        <f t="shared" si="93"/>
        <v>0</v>
      </c>
      <c r="T135" s="70" t="str">
        <f t="shared" si="94"/>
        <v>n/a</v>
      </c>
      <c r="U135" s="71" t="b">
        <f t="shared" si="95"/>
        <v>0</v>
      </c>
      <c r="V135" s="70" t="str">
        <f t="shared" si="115"/>
        <v xml:space="preserve"> </v>
      </c>
      <c r="W135" s="70" t="str">
        <f t="shared" si="116"/>
        <v xml:space="preserve"> </v>
      </c>
      <c r="X135" s="71" t="str">
        <f t="shared" si="96"/>
        <v xml:space="preserve"> </v>
      </c>
      <c r="Y135" s="73" t="str">
        <f t="shared" si="97"/>
        <v>n/a</v>
      </c>
      <c r="Z135" s="74" t="b">
        <f t="shared" si="98"/>
        <v>0</v>
      </c>
      <c r="AA135" s="73" t="str">
        <f t="shared" si="99"/>
        <v xml:space="preserve"> </v>
      </c>
      <c r="AB135" s="73" t="str">
        <f t="shared" si="100"/>
        <v xml:space="preserve"> </v>
      </c>
      <c r="AC135" s="74" t="str">
        <f t="shared" si="101"/>
        <v xml:space="preserve"> </v>
      </c>
      <c r="AD135" s="70" t="str">
        <f t="shared" si="102"/>
        <v>n/a</v>
      </c>
      <c r="AE135" s="71" t="b">
        <f t="shared" si="103"/>
        <v>0</v>
      </c>
      <c r="AF135" s="70" t="str">
        <f t="shared" si="104"/>
        <v xml:space="preserve"> </v>
      </c>
      <c r="AG135" s="70" t="str">
        <f t="shared" si="105"/>
        <v xml:space="preserve"> </v>
      </c>
      <c r="AH135" s="71" t="str">
        <f t="shared" si="106"/>
        <v xml:space="preserve"> </v>
      </c>
      <c r="AI135" s="73" t="str">
        <f t="shared" si="107"/>
        <v>n/a</v>
      </c>
      <c r="AJ135" s="74" t="b">
        <f t="shared" si="108"/>
        <v>0</v>
      </c>
      <c r="AK135" s="73" t="str">
        <f t="shared" si="109"/>
        <v xml:space="preserve"> </v>
      </c>
      <c r="AL135" s="73" t="str">
        <f t="shared" si="110"/>
        <v xml:space="preserve"> </v>
      </c>
      <c r="AM135" s="74" t="str">
        <f t="shared" si="111"/>
        <v xml:space="preserve"> </v>
      </c>
    </row>
    <row r="136" spans="1:39" ht="18.75" customHeight="1" thickBot="1" x14ac:dyDescent="0.3">
      <c r="A136" t="str">
        <f t="shared" si="114"/>
        <v>/</v>
      </c>
      <c r="B136" s="134">
        <v>133</v>
      </c>
      <c r="C136" s="189"/>
      <c r="D136" s="189"/>
      <c r="E136" s="5"/>
      <c r="F136" s="5"/>
      <c r="G136" s="103" t="str">
        <f t="shared" si="112"/>
        <v xml:space="preserve"> </v>
      </c>
      <c r="H136" s="160"/>
      <c r="I136" s="153" t="str">
        <f>IF(H136="Y",IFERROR(VLOOKUP(CONCATENATE(C136,"/",D136),'Time Open'!A$4:F$165,5,FALSE),"Can't find in Open"),"")</f>
        <v/>
      </c>
      <c r="J136" s="153" t="str">
        <f>IF(H136="Y",IFERROR(VLOOKUP(CONCATENATE(C136,"/",D136),'Time Open'!A$4:F$165,6,FALSE),"Can't find in Open"),"")</f>
        <v/>
      </c>
      <c r="K136" s="34" t="str">
        <f t="shared" si="113"/>
        <v>n/a</v>
      </c>
      <c r="L136" s="36">
        <f t="shared" si="88"/>
        <v>0</v>
      </c>
      <c r="M136" s="36">
        <f t="shared" si="89"/>
        <v>0</v>
      </c>
      <c r="N136" s="36">
        <f t="shared" si="90"/>
        <v>0</v>
      </c>
      <c r="O136" s="103">
        <f t="shared" si="91"/>
        <v>0</v>
      </c>
      <c r="P136" s="118" t="str">
        <f t="shared" si="92"/>
        <v xml:space="preserve"> </v>
      </c>
      <c r="S136">
        <f t="shared" si="93"/>
        <v>0</v>
      </c>
      <c r="T136" s="70" t="str">
        <f t="shared" si="94"/>
        <v>n/a</v>
      </c>
      <c r="U136" s="71" t="b">
        <f t="shared" si="95"/>
        <v>0</v>
      </c>
      <c r="V136" s="70" t="str">
        <f t="shared" si="115"/>
        <v xml:space="preserve"> </v>
      </c>
      <c r="W136" s="70" t="str">
        <f t="shared" si="116"/>
        <v xml:space="preserve"> </v>
      </c>
      <c r="X136" s="71" t="str">
        <f t="shared" si="96"/>
        <v xml:space="preserve"> </v>
      </c>
      <c r="Y136" s="73" t="str">
        <f t="shared" si="97"/>
        <v>n/a</v>
      </c>
      <c r="Z136" s="74" t="b">
        <f t="shared" si="98"/>
        <v>0</v>
      </c>
      <c r="AA136" s="73" t="str">
        <f t="shared" si="99"/>
        <v xml:space="preserve"> </v>
      </c>
      <c r="AB136" s="73" t="str">
        <f t="shared" si="100"/>
        <v xml:space="preserve"> </v>
      </c>
      <c r="AC136" s="74" t="str">
        <f t="shared" si="101"/>
        <v xml:space="preserve"> </v>
      </c>
      <c r="AD136" s="70" t="str">
        <f t="shared" si="102"/>
        <v>n/a</v>
      </c>
      <c r="AE136" s="71" t="b">
        <f t="shared" si="103"/>
        <v>0</v>
      </c>
      <c r="AF136" s="70" t="str">
        <f t="shared" si="104"/>
        <v xml:space="preserve"> </v>
      </c>
      <c r="AG136" s="70" t="str">
        <f t="shared" si="105"/>
        <v xml:space="preserve"> </v>
      </c>
      <c r="AH136" s="71" t="str">
        <f t="shared" si="106"/>
        <v xml:space="preserve"> </v>
      </c>
      <c r="AI136" s="73" t="str">
        <f t="shared" si="107"/>
        <v>n/a</v>
      </c>
      <c r="AJ136" s="74" t="b">
        <f t="shared" si="108"/>
        <v>0</v>
      </c>
      <c r="AK136" s="73" t="str">
        <f t="shared" si="109"/>
        <v xml:space="preserve"> </v>
      </c>
      <c r="AL136" s="73" t="str">
        <f t="shared" si="110"/>
        <v xml:space="preserve"> </v>
      </c>
      <c r="AM136" s="74" t="str">
        <f t="shared" si="111"/>
        <v xml:space="preserve"> </v>
      </c>
    </row>
    <row r="137" spans="1:39" ht="18.75" customHeight="1" thickBot="1" x14ac:dyDescent="0.3">
      <c r="A137" t="str">
        <f t="shared" si="114"/>
        <v>/</v>
      </c>
      <c r="B137" s="134">
        <v>134</v>
      </c>
      <c r="C137" s="189"/>
      <c r="D137" s="189"/>
      <c r="E137" s="5"/>
      <c r="F137" s="5"/>
      <c r="G137" s="103" t="str">
        <f t="shared" si="112"/>
        <v xml:space="preserve"> </v>
      </c>
      <c r="H137" s="160"/>
      <c r="I137" s="153" t="str">
        <f>IF(H137="Y",IFERROR(VLOOKUP(CONCATENATE(C137,"/",D137),'Time Open'!A$4:F$165,5,FALSE),"Can't find in Open"),"")</f>
        <v/>
      </c>
      <c r="J137" s="153" t="str">
        <f>IF(H137="Y",IFERROR(VLOOKUP(CONCATENATE(C137,"/",D137),'Time Open'!A$4:F$165,6,FALSE),"Can't find in Open"),"")</f>
        <v/>
      </c>
      <c r="K137" s="34" t="str">
        <f t="shared" si="113"/>
        <v>n/a</v>
      </c>
      <c r="L137" s="36">
        <f t="shared" si="88"/>
        <v>0</v>
      </c>
      <c r="M137" s="36">
        <f t="shared" si="89"/>
        <v>0</v>
      </c>
      <c r="N137" s="36">
        <f t="shared" si="90"/>
        <v>0</v>
      </c>
      <c r="O137" s="103">
        <f t="shared" si="91"/>
        <v>0</v>
      </c>
      <c r="P137" s="118" t="str">
        <f t="shared" si="92"/>
        <v xml:space="preserve"> </v>
      </c>
      <c r="S137">
        <f t="shared" si="93"/>
        <v>0</v>
      </c>
      <c r="T137" s="70" t="str">
        <f t="shared" si="94"/>
        <v>n/a</v>
      </c>
      <c r="U137" s="71" t="b">
        <f t="shared" si="95"/>
        <v>0</v>
      </c>
      <c r="V137" s="70" t="str">
        <f t="shared" si="115"/>
        <v xml:space="preserve"> </v>
      </c>
      <c r="W137" s="70" t="str">
        <f t="shared" si="116"/>
        <v xml:space="preserve"> </v>
      </c>
      <c r="X137" s="71" t="str">
        <f t="shared" si="96"/>
        <v xml:space="preserve"> </v>
      </c>
      <c r="Y137" s="73" t="str">
        <f t="shared" si="97"/>
        <v>n/a</v>
      </c>
      <c r="Z137" s="74" t="b">
        <f t="shared" si="98"/>
        <v>0</v>
      </c>
      <c r="AA137" s="73" t="str">
        <f t="shared" si="99"/>
        <v xml:space="preserve"> </v>
      </c>
      <c r="AB137" s="73" t="str">
        <f t="shared" si="100"/>
        <v xml:space="preserve"> </v>
      </c>
      <c r="AC137" s="74" t="str">
        <f t="shared" si="101"/>
        <v xml:space="preserve"> </v>
      </c>
      <c r="AD137" s="70" t="str">
        <f t="shared" si="102"/>
        <v>n/a</v>
      </c>
      <c r="AE137" s="71" t="b">
        <f t="shared" si="103"/>
        <v>0</v>
      </c>
      <c r="AF137" s="70" t="str">
        <f t="shared" si="104"/>
        <v xml:space="preserve"> </v>
      </c>
      <c r="AG137" s="70" t="str">
        <f t="shared" si="105"/>
        <v xml:space="preserve"> </v>
      </c>
      <c r="AH137" s="71" t="str">
        <f t="shared" si="106"/>
        <v xml:space="preserve"> </v>
      </c>
      <c r="AI137" s="73" t="str">
        <f t="shared" si="107"/>
        <v>n/a</v>
      </c>
      <c r="AJ137" s="74" t="b">
        <f t="shared" si="108"/>
        <v>0</v>
      </c>
      <c r="AK137" s="73" t="str">
        <f t="shared" si="109"/>
        <v xml:space="preserve"> </v>
      </c>
      <c r="AL137" s="73" t="str">
        <f t="shared" si="110"/>
        <v xml:space="preserve"> </v>
      </c>
      <c r="AM137" s="74" t="str">
        <f t="shared" si="111"/>
        <v xml:space="preserve"> </v>
      </c>
    </row>
    <row r="138" spans="1:39" ht="18.75" customHeight="1" thickBot="1" x14ac:dyDescent="0.3">
      <c r="A138" t="str">
        <f t="shared" si="114"/>
        <v>/</v>
      </c>
      <c r="B138" s="134">
        <v>135</v>
      </c>
      <c r="C138" s="189"/>
      <c r="D138" s="189"/>
      <c r="E138" s="5"/>
      <c r="F138" s="5"/>
      <c r="G138" s="103" t="str">
        <f t="shared" si="112"/>
        <v xml:space="preserve"> </v>
      </c>
      <c r="H138" s="160"/>
      <c r="I138" s="153" t="str">
        <f>IF(H138="Y",IFERROR(VLOOKUP(CONCATENATE(C138,"/",D138),'Time Open'!A$4:F$165,5,FALSE),"Can't find in Open"),"")</f>
        <v/>
      </c>
      <c r="J138" s="153" t="str">
        <f>IF(H138="Y",IFERROR(VLOOKUP(CONCATENATE(C138,"/",D138),'Time Open'!A$4:F$165,6,FALSE),"Can't find in Open"),"")</f>
        <v/>
      </c>
      <c r="K138" s="34" t="str">
        <f t="shared" si="113"/>
        <v>n/a</v>
      </c>
      <c r="L138" s="36">
        <f t="shared" si="88"/>
        <v>0</v>
      </c>
      <c r="M138" s="36">
        <f t="shared" si="89"/>
        <v>0</v>
      </c>
      <c r="N138" s="36">
        <f t="shared" si="90"/>
        <v>0</v>
      </c>
      <c r="O138" s="103">
        <f t="shared" si="91"/>
        <v>0</v>
      </c>
      <c r="P138" s="118" t="str">
        <f t="shared" si="92"/>
        <v xml:space="preserve"> </v>
      </c>
      <c r="S138">
        <f t="shared" si="93"/>
        <v>0</v>
      </c>
      <c r="T138" s="70" t="str">
        <f t="shared" si="94"/>
        <v>n/a</v>
      </c>
      <c r="U138" s="71" t="b">
        <f t="shared" si="95"/>
        <v>0</v>
      </c>
      <c r="V138" s="70" t="str">
        <f t="shared" si="115"/>
        <v xml:space="preserve"> </v>
      </c>
      <c r="W138" s="70" t="str">
        <f t="shared" si="116"/>
        <v xml:space="preserve"> </v>
      </c>
      <c r="X138" s="71" t="str">
        <f t="shared" si="96"/>
        <v xml:space="preserve"> </v>
      </c>
      <c r="Y138" s="73" t="str">
        <f t="shared" si="97"/>
        <v>n/a</v>
      </c>
      <c r="Z138" s="74" t="b">
        <f t="shared" si="98"/>
        <v>0</v>
      </c>
      <c r="AA138" s="73" t="str">
        <f t="shared" si="99"/>
        <v xml:space="preserve"> </v>
      </c>
      <c r="AB138" s="73" t="str">
        <f t="shared" si="100"/>
        <v xml:space="preserve"> </v>
      </c>
      <c r="AC138" s="74" t="str">
        <f t="shared" si="101"/>
        <v xml:space="preserve"> </v>
      </c>
      <c r="AD138" s="70" t="str">
        <f t="shared" si="102"/>
        <v>n/a</v>
      </c>
      <c r="AE138" s="71" t="b">
        <f t="shared" si="103"/>
        <v>0</v>
      </c>
      <c r="AF138" s="70" t="str">
        <f t="shared" si="104"/>
        <v xml:space="preserve"> </v>
      </c>
      <c r="AG138" s="70" t="str">
        <f t="shared" si="105"/>
        <v xml:space="preserve"> </v>
      </c>
      <c r="AH138" s="71" t="str">
        <f t="shared" si="106"/>
        <v xml:space="preserve"> </v>
      </c>
      <c r="AI138" s="73" t="str">
        <f t="shared" si="107"/>
        <v>n/a</v>
      </c>
      <c r="AJ138" s="74" t="b">
        <f t="shared" si="108"/>
        <v>0</v>
      </c>
      <c r="AK138" s="73" t="str">
        <f t="shared" si="109"/>
        <v xml:space="preserve"> </v>
      </c>
      <c r="AL138" s="73" t="str">
        <f t="shared" si="110"/>
        <v xml:space="preserve"> </v>
      </c>
      <c r="AM138" s="74" t="str">
        <f t="shared" si="111"/>
        <v xml:space="preserve"> </v>
      </c>
    </row>
    <row r="139" spans="1:39" ht="18.75" customHeight="1" thickBot="1" x14ac:dyDescent="0.3">
      <c r="A139" t="str">
        <f t="shared" si="114"/>
        <v>/</v>
      </c>
      <c r="B139" s="134">
        <v>136</v>
      </c>
      <c r="C139" s="189"/>
      <c r="D139" s="189"/>
      <c r="E139" s="5"/>
      <c r="F139" s="5"/>
      <c r="G139" s="103" t="str">
        <f t="shared" si="112"/>
        <v xml:space="preserve"> </v>
      </c>
      <c r="H139" s="160"/>
      <c r="I139" s="153" t="str">
        <f>IF(H139="Y",IFERROR(VLOOKUP(CONCATENATE(C139,"/",D139),'Time Open'!A$4:F$165,5,FALSE),"Can't find in Open"),"")</f>
        <v/>
      </c>
      <c r="J139" s="153" t="str">
        <f>IF(H139="Y",IFERROR(VLOOKUP(CONCATENATE(C139,"/",D139),'Time Open'!A$4:F$165,6,FALSE),"Can't find in Open"),"")</f>
        <v/>
      </c>
      <c r="K139" s="34" t="str">
        <f t="shared" si="113"/>
        <v>n/a</v>
      </c>
      <c r="L139" s="36">
        <f t="shared" si="88"/>
        <v>0</v>
      </c>
      <c r="M139" s="36">
        <f t="shared" si="89"/>
        <v>0</v>
      </c>
      <c r="N139" s="36">
        <f t="shared" si="90"/>
        <v>0</v>
      </c>
      <c r="O139" s="103">
        <f t="shared" si="91"/>
        <v>0</v>
      </c>
      <c r="P139" s="118" t="str">
        <f t="shared" si="92"/>
        <v xml:space="preserve"> </v>
      </c>
      <c r="S139">
        <f t="shared" si="93"/>
        <v>0</v>
      </c>
      <c r="T139" s="70" t="str">
        <f t="shared" si="94"/>
        <v>n/a</v>
      </c>
      <c r="U139" s="71" t="b">
        <f t="shared" si="95"/>
        <v>0</v>
      </c>
      <c r="V139" s="70" t="str">
        <f t="shared" si="115"/>
        <v xml:space="preserve"> </v>
      </c>
      <c r="W139" s="70" t="str">
        <f t="shared" si="116"/>
        <v xml:space="preserve"> </v>
      </c>
      <c r="X139" s="71" t="str">
        <f t="shared" si="96"/>
        <v xml:space="preserve"> </v>
      </c>
      <c r="Y139" s="73" t="str">
        <f t="shared" si="97"/>
        <v>n/a</v>
      </c>
      <c r="Z139" s="74" t="b">
        <f t="shared" si="98"/>
        <v>0</v>
      </c>
      <c r="AA139" s="73" t="str">
        <f t="shared" si="99"/>
        <v xml:space="preserve"> </v>
      </c>
      <c r="AB139" s="73" t="str">
        <f t="shared" si="100"/>
        <v xml:space="preserve"> </v>
      </c>
      <c r="AC139" s="74" t="str">
        <f t="shared" si="101"/>
        <v xml:space="preserve"> </v>
      </c>
      <c r="AD139" s="70" t="str">
        <f t="shared" si="102"/>
        <v>n/a</v>
      </c>
      <c r="AE139" s="71" t="b">
        <f t="shared" si="103"/>
        <v>0</v>
      </c>
      <c r="AF139" s="70" t="str">
        <f t="shared" si="104"/>
        <v xml:space="preserve"> </v>
      </c>
      <c r="AG139" s="70" t="str">
        <f t="shared" si="105"/>
        <v xml:space="preserve"> </v>
      </c>
      <c r="AH139" s="71" t="str">
        <f t="shared" si="106"/>
        <v xml:space="preserve"> </v>
      </c>
      <c r="AI139" s="73" t="str">
        <f t="shared" si="107"/>
        <v>n/a</v>
      </c>
      <c r="AJ139" s="74" t="b">
        <f t="shared" si="108"/>
        <v>0</v>
      </c>
      <c r="AK139" s="73" t="str">
        <f t="shared" si="109"/>
        <v xml:space="preserve"> </v>
      </c>
      <c r="AL139" s="73" t="str">
        <f t="shared" si="110"/>
        <v xml:space="preserve"> </v>
      </c>
      <c r="AM139" s="74" t="str">
        <f t="shared" si="111"/>
        <v xml:space="preserve"> </v>
      </c>
    </row>
    <row r="140" spans="1:39" ht="18.75" customHeight="1" thickBot="1" x14ac:dyDescent="0.3">
      <c r="A140" t="str">
        <f t="shared" si="114"/>
        <v>/</v>
      </c>
      <c r="B140" s="134">
        <v>137</v>
      </c>
      <c r="C140" s="189"/>
      <c r="D140" s="189"/>
      <c r="E140" s="5"/>
      <c r="F140" s="5"/>
      <c r="G140" s="103" t="str">
        <f t="shared" si="112"/>
        <v xml:space="preserve"> </v>
      </c>
      <c r="H140" s="160"/>
      <c r="I140" s="153" t="str">
        <f>IF(H140="Y",IFERROR(VLOOKUP(CONCATENATE(C140,"/",D140),'Time Open'!A$4:F$165,5,FALSE),"Can't find in Open"),"")</f>
        <v/>
      </c>
      <c r="J140" s="153" t="str">
        <f>IF(H140="Y",IFERROR(VLOOKUP(CONCATENATE(C140,"/",D140),'Time Open'!A$4:F$165,6,FALSE),"Can't find in Open"),"")</f>
        <v/>
      </c>
      <c r="K140" s="34" t="str">
        <f t="shared" si="113"/>
        <v>n/a</v>
      </c>
      <c r="L140" s="36">
        <f t="shared" si="88"/>
        <v>0</v>
      </c>
      <c r="M140" s="36">
        <f t="shared" si="89"/>
        <v>0</v>
      </c>
      <c r="N140" s="36">
        <f t="shared" si="90"/>
        <v>0</v>
      </c>
      <c r="O140" s="103">
        <f t="shared" si="91"/>
        <v>0</v>
      </c>
      <c r="P140" s="118" t="str">
        <f t="shared" si="92"/>
        <v xml:space="preserve"> </v>
      </c>
      <c r="S140">
        <f t="shared" si="93"/>
        <v>0</v>
      </c>
      <c r="T140" s="70" t="str">
        <f t="shared" si="94"/>
        <v>n/a</v>
      </c>
      <c r="U140" s="71" t="b">
        <f t="shared" si="95"/>
        <v>0</v>
      </c>
      <c r="V140" s="70" t="str">
        <f t="shared" si="115"/>
        <v xml:space="preserve"> </v>
      </c>
      <c r="W140" s="70" t="str">
        <f t="shared" si="116"/>
        <v xml:space="preserve"> </v>
      </c>
      <c r="X140" s="71" t="str">
        <f t="shared" si="96"/>
        <v xml:space="preserve"> </v>
      </c>
      <c r="Y140" s="73" t="str">
        <f t="shared" si="97"/>
        <v>n/a</v>
      </c>
      <c r="Z140" s="74" t="b">
        <f t="shared" si="98"/>
        <v>0</v>
      </c>
      <c r="AA140" s="73" t="str">
        <f t="shared" si="99"/>
        <v xml:space="preserve"> </v>
      </c>
      <c r="AB140" s="73" t="str">
        <f t="shared" si="100"/>
        <v xml:space="preserve"> </v>
      </c>
      <c r="AC140" s="74" t="str">
        <f t="shared" si="101"/>
        <v xml:space="preserve"> </v>
      </c>
      <c r="AD140" s="70" t="str">
        <f t="shared" si="102"/>
        <v>n/a</v>
      </c>
      <c r="AE140" s="71" t="b">
        <f t="shared" si="103"/>
        <v>0</v>
      </c>
      <c r="AF140" s="70" t="str">
        <f t="shared" si="104"/>
        <v xml:space="preserve"> </v>
      </c>
      <c r="AG140" s="70" t="str">
        <f t="shared" si="105"/>
        <v xml:space="preserve"> </v>
      </c>
      <c r="AH140" s="71" t="str">
        <f t="shared" si="106"/>
        <v xml:space="preserve"> </v>
      </c>
      <c r="AI140" s="73" t="str">
        <f t="shared" si="107"/>
        <v>n/a</v>
      </c>
      <c r="AJ140" s="74" t="b">
        <f t="shared" si="108"/>
        <v>0</v>
      </c>
      <c r="AK140" s="73" t="str">
        <f t="shared" si="109"/>
        <v xml:space="preserve"> </v>
      </c>
      <c r="AL140" s="73" t="str">
        <f t="shared" si="110"/>
        <v xml:space="preserve"> </v>
      </c>
      <c r="AM140" s="74" t="str">
        <f t="shared" si="111"/>
        <v xml:space="preserve"> </v>
      </c>
    </row>
    <row r="141" spans="1:39" ht="18.75" customHeight="1" thickBot="1" x14ac:dyDescent="0.3">
      <c r="A141" t="str">
        <f t="shared" si="114"/>
        <v>/</v>
      </c>
      <c r="B141" s="134">
        <v>138</v>
      </c>
      <c r="C141" s="189"/>
      <c r="D141" s="189"/>
      <c r="E141" s="5"/>
      <c r="F141" s="5"/>
      <c r="G141" s="103" t="str">
        <f t="shared" si="112"/>
        <v xml:space="preserve"> </v>
      </c>
      <c r="H141" s="160"/>
      <c r="I141" s="153" t="str">
        <f>IF(H141="Y",IFERROR(VLOOKUP(CONCATENATE(C141,"/",D141),'Time Open'!A$4:F$165,5,FALSE),"Can't find in Open"),"")</f>
        <v/>
      </c>
      <c r="J141" s="153" t="str">
        <f>IF(H141="Y",IFERROR(VLOOKUP(CONCATENATE(C141,"/",D141),'Time Open'!A$4:F$165,6,FALSE),"Can't find in Open"),"")</f>
        <v/>
      </c>
      <c r="K141" s="34" t="str">
        <f t="shared" si="113"/>
        <v>n/a</v>
      </c>
      <c r="L141" s="36">
        <f t="shared" si="88"/>
        <v>0</v>
      </c>
      <c r="M141" s="36">
        <f t="shared" si="89"/>
        <v>0</v>
      </c>
      <c r="N141" s="36">
        <f t="shared" si="90"/>
        <v>0</v>
      </c>
      <c r="O141" s="103">
        <f t="shared" si="91"/>
        <v>0</v>
      </c>
      <c r="P141" s="118" t="str">
        <f t="shared" si="92"/>
        <v xml:space="preserve"> </v>
      </c>
      <c r="S141">
        <f t="shared" si="93"/>
        <v>0</v>
      </c>
      <c r="T141" s="70" t="str">
        <f t="shared" si="94"/>
        <v>n/a</v>
      </c>
      <c r="U141" s="71" t="b">
        <f t="shared" si="95"/>
        <v>0</v>
      </c>
      <c r="V141" s="70" t="str">
        <f t="shared" si="115"/>
        <v xml:space="preserve"> </v>
      </c>
      <c r="W141" s="70" t="str">
        <f t="shared" si="116"/>
        <v xml:space="preserve"> </v>
      </c>
      <c r="X141" s="71" t="str">
        <f t="shared" si="96"/>
        <v xml:space="preserve"> </v>
      </c>
      <c r="Y141" s="73" t="str">
        <f t="shared" si="97"/>
        <v>n/a</v>
      </c>
      <c r="Z141" s="74" t="b">
        <f t="shared" si="98"/>
        <v>0</v>
      </c>
      <c r="AA141" s="73" t="str">
        <f t="shared" si="99"/>
        <v xml:space="preserve"> </v>
      </c>
      <c r="AB141" s="73" t="str">
        <f t="shared" si="100"/>
        <v xml:space="preserve"> </v>
      </c>
      <c r="AC141" s="74" t="str">
        <f t="shared" si="101"/>
        <v xml:space="preserve"> </v>
      </c>
      <c r="AD141" s="70" t="str">
        <f t="shared" si="102"/>
        <v>n/a</v>
      </c>
      <c r="AE141" s="71" t="b">
        <f t="shared" si="103"/>
        <v>0</v>
      </c>
      <c r="AF141" s="70" t="str">
        <f t="shared" si="104"/>
        <v xml:space="preserve"> </v>
      </c>
      <c r="AG141" s="70" t="str">
        <f t="shared" si="105"/>
        <v xml:space="preserve"> </v>
      </c>
      <c r="AH141" s="71" t="str">
        <f t="shared" si="106"/>
        <v xml:space="preserve"> </v>
      </c>
      <c r="AI141" s="73" t="str">
        <f t="shared" si="107"/>
        <v>n/a</v>
      </c>
      <c r="AJ141" s="74" t="b">
        <f t="shared" si="108"/>
        <v>0</v>
      </c>
      <c r="AK141" s="73" t="str">
        <f t="shared" si="109"/>
        <v xml:space="preserve"> </v>
      </c>
      <c r="AL141" s="73" t="str">
        <f t="shared" si="110"/>
        <v xml:space="preserve"> </v>
      </c>
      <c r="AM141" s="74" t="str">
        <f t="shared" si="111"/>
        <v xml:space="preserve"> </v>
      </c>
    </row>
    <row r="142" spans="1:39" ht="18.75" customHeight="1" thickBot="1" x14ac:dyDescent="0.3">
      <c r="A142" t="str">
        <f t="shared" si="114"/>
        <v>/</v>
      </c>
      <c r="B142" s="134">
        <v>139</v>
      </c>
      <c r="C142" s="189"/>
      <c r="D142" s="189"/>
      <c r="E142" s="5"/>
      <c r="F142" s="5"/>
      <c r="G142" s="103" t="str">
        <f t="shared" si="112"/>
        <v xml:space="preserve"> </v>
      </c>
      <c r="H142" s="160"/>
      <c r="I142" s="153" t="str">
        <f>IF(H142="Y",IFERROR(VLOOKUP(CONCATENATE(C142,"/",D142),'Time Open'!A$4:F$165,5,FALSE),"Can't find in Open"),"")</f>
        <v/>
      </c>
      <c r="J142" s="153" t="str">
        <f>IF(H142="Y",IFERROR(VLOOKUP(CONCATENATE(C142,"/",D142),'Time Open'!A$4:F$165,6,FALSE),"Can't find in Open"),"")</f>
        <v/>
      </c>
      <c r="K142" s="34" t="str">
        <f t="shared" si="113"/>
        <v>n/a</v>
      </c>
      <c r="L142" s="36">
        <f t="shared" si="88"/>
        <v>0</v>
      </c>
      <c r="M142" s="36">
        <f t="shared" si="89"/>
        <v>0</v>
      </c>
      <c r="N142" s="36">
        <f t="shared" si="90"/>
        <v>0</v>
      </c>
      <c r="O142" s="103">
        <f t="shared" si="91"/>
        <v>0</v>
      </c>
      <c r="P142" s="118" t="str">
        <f t="shared" si="92"/>
        <v xml:space="preserve"> </v>
      </c>
      <c r="S142">
        <f t="shared" si="93"/>
        <v>0</v>
      </c>
      <c r="T142" s="70" t="str">
        <f t="shared" si="94"/>
        <v>n/a</v>
      </c>
      <c r="U142" s="71" t="b">
        <f t="shared" si="95"/>
        <v>0</v>
      </c>
      <c r="V142" s="70" t="str">
        <f t="shared" si="115"/>
        <v xml:space="preserve"> </v>
      </c>
      <c r="W142" s="70" t="str">
        <f t="shared" si="116"/>
        <v xml:space="preserve"> </v>
      </c>
      <c r="X142" s="71" t="str">
        <f t="shared" si="96"/>
        <v xml:space="preserve"> </v>
      </c>
      <c r="Y142" s="73" t="str">
        <f t="shared" si="97"/>
        <v>n/a</v>
      </c>
      <c r="Z142" s="74" t="b">
        <f t="shared" si="98"/>
        <v>0</v>
      </c>
      <c r="AA142" s="73" t="str">
        <f t="shared" si="99"/>
        <v xml:space="preserve"> </v>
      </c>
      <c r="AB142" s="73" t="str">
        <f t="shared" si="100"/>
        <v xml:space="preserve"> </v>
      </c>
      <c r="AC142" s="74" t="str">
        <f t="shared" si="101"/>
        <v xml:space="preserve"> </v>
      </c>
      <c r="AD142" s="70" t="str">
        <f t="shared" si="102"/>
        <v>n/a</v>
      </c>
      <c r="AE142" s="71" t="b">
        <f t="shared" si="103"/>
        <v>0</v>
      </c>
      <c r="AF142" s="70" t="str">
        <f t="shared" si="104"/>
        <v xml:space="preserve"> </v>
      </c>
      <c r="AG142" s="70" t="str">
        <f t="shared" si="105"/>
        <v xml:space="preserve"> </v>
      </c>
      <c r="AH142" s="71" t="str">
        <f t="shared" si="106"/>
        <v xml:space="preserve"> </v>
      </c>
      <c r="AI142" s="73" t="str">
        <f t="shared" si="107"/>
        <v>n/a</v>
      </c>
      <c r="AJ142" s="74" t="b">
        <f t="shared" si="108"/>
        <v>0</v>
      </c>
      <c r="AK142" s="73" t="str">
        <f t="shared" si="109"/>
        <v xml:space="preserve"> </v>
      </c>
      <c r="AL142" s="73" t="str">
        <f t="shared" si="110"/>
        <v xml:space="preserve"> </v>
      </c>
      <c r="AM142" s="74" t="str">
        <f t="shared" si="111"/>
        <v xml:space="preserve"> </v>
      </c>
    </row>
    <row r="143" spans="1:39" ht="18.75" customHeight="1" thickBot="1" x14ac:dyDescent="0.3">
      <c r="A143" t="str">
        <f t="shared" si="114"/>
        <v>/</v>
      </c>
      <c r="B143" s="134">
        <v>140</v>
      </c>
      <c r="C143" s="189"/>
      <c r="D143" s="189"/>
      <c r="E143" s="5"/>
      <c r="F143" s="5"/>
      <c r="G143" s="103" t="str">
        <f t="shared" si="112"/>
        <v xml:space="preserve"> </v>
      </c>
      <c r="H143" s="160"/>
      <c r="I143" s="153" t="str">
        <f>IF(H143="Y",IFERROR(VLOOKUP(CONCATENATE(C143,"/",D143),'Time Open'!A$4:F$165,5,FALSE),"Can't find in Open"),"")</f>
        <v/>
      </c>
      <c r="J143" s="153" t="str">
        <f>IF(H143="Y",IFERROR(VLOOKUP(CONCATENATE(C143,"/",D143),'Time Open'!A$4:F$165,6,FALSE),"Can't find in Open"),"")</f>
        <v/>
      </c>
      <c r="K143" s="34" t="str">
        <f t="shared" si="113"/>
        <v>n/a</v>
      </c>
      <c r="L143" s="36">
        <f t="shared" si="88"/>
        <v>0</v>
      </c>
      <c r="M143" s="36">
        <f t="shared" si="89"/>
        <v>0</v>
      </c>
      <c r="N143" s="36">
        <f t="shared" si="90"/>
        <v>0</v>
      </c>
      <c r="O143" s="103">
        <f t="shared" si="91"/>
        <v>0</v>
      </c>
      <c r="P143" s="118" t="str">
        <f t="shared" si="92"/>
        <v xml:space="preserve"> </v>
      </c>
      <c r="S143">
        <f t="shared" si="93"/>
        <v>0</v>
      </c>
      <c r="T143" s="70" t="str">
        <f t="shared" si="94"/>
        <v>n/a</v>
      </c>
      <c r="U143" s="71" t="b">
        <f t="shared" si="95"/>
        <v>0</v>
      </c>
      <c r="V143" s="70" t="str">
        <f t="shared" si="115"/>
        <v xml:space="preserve"> </v>
      </c>
      <c r="W143" s="70" t="str">
        <f t="shared" si="116"/>
        <v xml:space="preserve"> </v>
      </c>
      <c r="X143" s="71" t="str">
        <f t="shared" si="96"/>
        <v xml:space="preserve"> </v>
      </c>
      <c r="Y143" s="73" t="str">
        <f t="shared" si="97"/>
        <v>n/a</v>
      </c>
      <c r="Z143" s="74" t="b">
        <f t="shared" si="98"/>
        <v>0</v>
      </c>
      <c r="AA143" s="73" t="str">
        <f t="shared" si="99"/>
        <v xml:space="preserve"> </v>
      </c>
      <c r="AB143" s="73" t="str">
        <f t="shared" si="100"/>
        <v xml:space="preserve"> </v>
      </c>
      <c r="AC143" s="74" t="str">
        <f t="shared" si="101"/>
        <v xml:space="preserve"> </v>
      </c>
      <c r="AD143" s="70" t="str">
        <f t="shared" si="102"/>
        <v>n/a</v>
      </c>
      <c r="AE143" s="71" t="b">
        <f t="shared" si="103"/>
        <v>0</v>
      </c>
      <c r="AF143" s="70" t="str">
        <f t="shared" si="104"/>
        <v xml:space="preserve"> </v>
      </c>
      <c r="AG143" s="70" t="str">
        <f t="shared" si="105"/>
        <v xml:space="preserve"> </v>
      </c>
      <c r="AH143" s="71" t="str">
        <f t="shared" si="106"/>
        <v xml:space="preserve"> </v>
      </c>
      <c r="AI143" s="73" t="str">
        <f t="shared" si="107"/>
        <v>n/a</v>
      </c>
      <c r="AJ143" s="74" t="b">
        <f t="shared" si="108"/>
        <v>0</v>
      </c>
      <c r="AK143" s="73" t="str">
        <f t="shared" si="109"/>
        <v xml:space="preserve"> </v>
      </c>
      <c r="AL143" s="73" t="str">
        <f t="shared" si="110"/>
        <v xml:space="preserve"> </v>
      </c>
      <c r="AM143" s="74" t="str">
        <f t="shared" si="111"/>
        <v xml:space="preserve"> </v>
      </c>
    </row>
    <row r="144" spans="1:39" ht="18.75" customHeight="1" thickBot="1" x14ac:dyDescent="0.3">
      <c r="A144" t="str">
        <f t="shared" si="114"/>
        <v>/</v>
      </c>
      <c r="B144" s="134">
        <v>141</v>
      </c>
      <c r="C144" s="189"/>
      <c r="D144" s="189"/>
      <c r="E144" s="5"/>
      <c r="F144" s="5"/>
      <c r="G144" s="103" t="str">
        <f t="shared" si="112"/>
        <v xml:space="preserve"> </v>
      </c>
      <c r="H144" s="160"/>
      <c r="I144" s="153" t="str">
        <f>IF(H144="Y",IFERROR(VLOOKUP(CONCATENATE(C144,"/",D144),'Time Open'!A$4:F$165,5,FALSE),"Can't find in Open"),"")</f>
        <v/>
      </c>
      <c r="J144" s="153" t="str">
        <f>IF(H144="Y",IFERROR(VLOOKUP(CONCATENATE(C144,"/",D144),'Time Open'!A$4:F$165,6,FALSE),"Can't find in Open"),"")</f>
        <v/>
      </c>
      <c r="K144" s="34" t="str">
        <f t="shared" si="113"/>
        <v>n/a</v>
      </c>
      <c r="L144" s="36">
        <f t="shared" si="88"/>
        <v>0</v>
      </c>
      <c r="M144" s="36">
        <f t="shared" si="89"/>
        <v>0</v>
      </c>
      <c r="N144" s="36">
        <f t="shared" si="90"/>
        <v>0</v>
      </c>
      <c r="O144" s="103">
        <f t="shared" si="91"/>
        <v>0</v>
      </c>
      <c r="P144" s="118" t="str">
        <f t="shared" si="92"/>
        <v xml:space="preserve"> </v>
      </c>
      <c r="S144">
        <f t="shared" si="93"/>
        <v>0</v>
      </c>
      <c r="T144" s="70" t="str">
        <f t="shared" si="94"/>
        <v>n/a</v>
      </c>
      <c r="U144" s="71" t="b">
        <f t="shared" si="95"/>
        <v>0</v>
      </c>
      <c r="V144" s="70" t="str">
        <f t="shared" si="115"/>
        <v xml:space="preserve"> </v>
      </c>
      <c r="W144" s="70" t="str">
        <f t="shared" si="116"/>
        <v xml:space="preserve"> </v>
      </c>
      <c r="X144" s="71" t="str">
        <f t="shared" si="96"/>
        <v xml:space="preserve"> </v>
      </c>
      <c r="Y144" s="73" t="str">
        <f t="shared" si="97"/>
        <v>n/a</v>
      </c>
      <c r="Z144" s="74" t="b">
        <f t="shared" si="98"/>
        <v>0</v>
      </c>
      <c r="AA144" s="73" t="str">
        <f t="shared" si="99"/>
        <v xml:space="preserve"> </v>
      </c>
      <c r="AB144" s="73" t="str">
        <f t="shared" si="100"/>
        <v xml:space="preserve"> </v>
      </c>
      <c r="AC144" s="74" t="str">
        <f t="shared" si="101"/>
        <v xml:space="preserve"> </v>
      </c>
      <c r="AD144" s="70" t="str">
        <f t="shared" si="102"/>
        <v>n/a</v>
      </c>
      <c r="AE144" s="71" t="b">
        <f t="shared" si="103"/>
        <v>0</v>
      </c>
      <c r="AF144" s="70" t="str">
        <f t="shared" si="104"/>
        <v xml:space="preserve"> </v>
      </c>
      <c r="AG144" s="70" t="str">
        <f t="shared" si="105"/>
        <v xml:space="preserve"> </v>
      </c>
      <c r="AH144" s="71" t="str">
        <f t="shared" si="106"/>
        <v xml:space="preserve"> </v>
      </c>
      <c r="AI144" s="73" t="str">
        <f t="shared" si="107"/>
        <v>n/a</v>
      </c>
      <c r="AJ144" s="74" t="b">
        <f t="shared" si="108"/>
        <v>0</v>
      </c>
      <c r="AK144" s="73" t="str">
        <f t="shared" si="109"/>
        <v xml:space="preserve"> </v>
      </c>
      <c r="AL144" s="73" t="str">
        <f t="shared" si="110"/>
        <v xml:space="preserve"> </v>
      </c>
      <c r="AM144" s="74" t="str">
        <f t="shared" si="111"/>
        <v xml:space="preserve"> </v>
      </c>
    </row>
    <row r="145" spans="1:39" ht="18.75" customHeight="1" thickBot="1" x14ac:dyDescent="0.3">
      <c r="A145" t="str">
        <f t="shared" si="114"/>
        <v>/</v>
      </c>
      <c r="B145" s="134">
        <v>142</v>
      </c>
      <c r="C145" s="189"/>
      <c r="D145" s="189"/>
      <c r="E145" s="5"/>
      <c r="F145" s="5"/>
      <c r="G145" s="103" t="str">
        <f t="shared" si="112"/>
        <v xml:space="preserve"> </v>
      </c>
      <c r="H145" s="160"/>
      <c r="I145" s="153" t="str">
        <f>IF(H145="Y",IFERROR(VLOOKUP(CONCATENATE(C145,"/",D145),'Time Open'!A$4:F$165,5,FALSE),"Can't find in Open"),"")</f>
        <v/>
      </c>
      <c r="J145" s="153" t="str">
        <f>IF(H145="Y",IFERROR(VLOOKUP(CONCATENATE(C145,"/",D145),'Time Open'!A$4:F$165,6,FALSE),"Can't find in Open"),"")</f>
        <v/>
      </c>
      <c r="K145" s="34" t="str">
        <f t="shared" si="113"/>
        <v>n/a</v>
      </c>
      <c r="L145" s="36">
        <f t="shared" si="88"/>
        <v>0</v>
      </c>
      <c r="M145" s="36">
        <f t="shared" si="89"/>
        <v>0</v>
      </c>
      <c r="N145" s="36">
        <f t="shared" si="90"/>
        <v>0</v>
      </c>
      <c r="O145" s="103">
        <f t="shared" si="91"/>
        <v>0</v>
      </c>
      <c r="P145" s="118" t="str">
        <f t="shared" si="92"/>
        <v xml:space="preserve"> </v>
      </c>
      <c r="S145">
        <f t="shared" si="93"/>
        <v>0</v>
      </c>
      <c r="T145" s="70" t="str">
        <f t="shared" si="94"/>
        <v>n/a</v>
      </c>
      <c r="U145" s="71" t="b">
        <f t="shared" si="95"/>
        <v>0</v>
      </c>
      <c r="V145" s="70" t="str">
        <f t="shared" si="115"/>
        <v xml:space="preserve"> </v>
      </c>
      <c r="W145" s="70" t="str">
        <f t="shared" si="116"/>
        <v xml:space="preserve"> </v>
      </c>
      <c r="X145" s="71" t="str">
        <f t="shared" si="96"/>
        <v xml:space="preserve"> </v>
      </c>
      <c r="Y145" s="73" t="str">
        <f t="shared" si="97"/>
        <v>n/a</v>
      </c>
      <c r="Z145" s="74" t="b">
        <f t="shared" si="98"/>
        <v>0</v>
      </c>
      <c r="AA145" s="73" t="str">
        <f t="shared" si="99"/>
        <v xml:space="preserve"> </v>
      </c>
      <c r="AB145" s="73" t="str">
        <f t="shared" si="100"/>
        <v xml:space="preserve"> </v>
      </c>
      <c r="AC145" s="74" t="str">
        <f t="shared" si="101"/>
        <v xml:space="preserve"> </v>
      </c>
      <c r="AD145" s="70" t="str">
        <f t="shared" si="102"/>
        <v>n/a</v>
      </c>
      <c r="AE145" s="71" t="b">
        <f t="shared" si="103"/>
        <v>0</v>
      </c>
      <c r="AF145" s="70" t="str">
        <f t="shared" si="104"/>
        <v xml:space="preserve"> </v>
      </c>
      <c r="AG145" s="70" t="str">
        <f t="shared" si="105"/>
        <v xml:space="preserve"> </v>
      </c>
      <c r="AH145" s="71" t="str">
        <f t="shared" si="106"/>
        <v xml:space="preserve"> </v>
      </c>
      <c r="AI145" s="73" t="str">
        <f t="shared" si="107"/>
        <v>n/a</v>
      </c>
      <c r="AJ145" s="74" t="b">
        <f t="shared" si="108"/>
        <v>0</v>
      </c>
      <c r="AK145" s="73" t="str">
        <f t="shared" si="109"/>
        <v xml:space="preserve"> </v>
      </c>
      <c r="AL145" s="73" t="str">
        <f t="shared" si="110"/>
        <v xml:space="preserve"> </v>
      </c>
      <c r="AM145" s="74" t="str">
        <f t="shared" si="111"/>
        <v xml:space="preserve"> </v>
      </c>
    </row>
    <row r="146" spans="1:39" ht="18.75" customHeight="1" thickBot="1" x14ac:dyDescent="0.3">
      <c r="A146" t="str">
        <f t="shared" si="114"/>
        <v>/</v>
      </c>
      <c r="B146" s="134">
        <v>143</v>
      </c>
      <c r="C146" s="189"/>
      <c r="D146" s="189"/>
      <c r="E146" s="5"/>
      <c r="F146" s="5"/>
      <c r="G146" s="103" t="str">
        <f t="shared" si="112"/>
        <v xml:space="preserve"> </v>
      </c>
      <c r="H146" s="160"/>
      <c r="I146" s="153" t="str">
        <f>IF(H146="Y",IFERROR(VLOOKUP(CONCATENATE(C146,"/",D146),'Time Open'!A$4:F$165,5,FALSE),"Can't find in Open"),"")</f>
        <v/>
      </c>
      <c r="J146" s="153" t="str">
        <f>IF(H146="Y",IFERROR(VLOOKUP(CONCATENATE(C146,"/",D146),'Time Open'!A$4:F$165,6,FALSE),"Can't find in Open"),"")</f>
        <v/>
      </c>
      <c r="K146" s="34" t="str">
        <f t="shared" si="113"/>
        <v>n/a</v>
      </c>
      <c r="L146" s="36">
        <f t="shared" si="88"/>
        <v>0</v>
      </c>
      <c r="M146" s="36">
        <f t="shared" si="89"/>
        <v>0</v>
      </c>
      <c r="N146" s="36">
        <f t="shared" si="90"/>
        <v>0</v>
      </c>
      <c r="O146" s="103">
        <f t="shared" si="91"/>
        <v>0</v>
      </c>
      <c r="P146" s="118" t="str">
        <f t="shared" si="92"/>
        <v xml:space="preserve"> </v>
      </c>
      <c r="S146">
        <f t="shared" si="93"/>
        <v>0</v>
      </c>
      <c r="T146" s="70" t="str">
        <f t="shared" si="94"/>
        <v>n/a</v>
      </c>
      <c r="U146" s="71" t="b">
        <f t="shared" si="95"/>
        <v>0</v>
      </c>
      <c r="V146" s="70" t="str">
        <f t="shared" si="115"/>
        <v xml:space="preserve"> </v>
      </c>
      <c r="W146" s="70" t="str">
        <f t="shared" si="116"/>
        <v xml:space="preserve"> </v>
      </c>
      <c r="X146" s="71" t="str">
        <f t="shared" si="96"/>
        <v xml:space="preserve"> </v>
      </c>
      <c r="Y146" s="73" t="str">
        <f t="shared" si="97"/>
        <v>n/a</v>
      </c>
      <c r="Z146" s="74" t="b">
        <f t="shared" si="98"/>
        <v>0</v>
      </c>
      <c r="AA146" s="73" t="str">
        <f t="shared" si="99"/>
        <v xml:space="preserve"> </v>
      </c>
      <c r="AB146" s="73" t="str">
        <f t="shared" si="100"/>
        <v xml:space="preserve"> </v>
      </c>
      <c r="AC146" s="74" t="str">
        <f t="shared" si="101"/>
        <v xml:space="preserve"> </v>
      </c>
      <c r="AD146" s="70" t="str">
        <f t="shared" si="102"/>
        <v>n/a</v>
      </c>
      <c r="AE146" s="71" t="b">
        <f t="shared" si="103"/>
        <v>0</v>
      </c>
      <c r="AF146" s="70" t="str">
        <f t="shared" si="104"/>
        <v xml:space="preserve"> </v>
      </c>
      <c r="AG146" s="70" t="str">
        <f t="shared" si="105"/>
        <v xml:space="preserve"> </v>
      </c>
      <c r="AH146" s="71" t="str">
        <f t="shared" si="106"/>
        <v xml:space="preserve"> </v>
      </c>
      <c r="AI146" s="73" t="str">
        <f t="shared" si="107"/>
        <v>n/a</v>
      </c>
      <c r="AJ146" s="74" t="b">
        <f t="shared" si="108"/>
        <v>0</v>
      </c>
      <c r="AK146" s="73" t="str">
        <f t="shared" si="109"/>
        <v xml:space="preserve"> </v>
      </c>
      <c r="AL146" s="73" t="str">
        <f t="shared" si="110"/>
        <v xml:space="preserve"> </v>
      </c>
      <c r="AM146" s="74" t="str">
        <f t="shared" si="111"/>
        <v xml:space="preserve"> </v>
      </c>
    </row>
    <row r="147" spans="1:39" ht="18.75" customHeight="1" thickBot="1" x14ac:dyDescent="0.3">
      <c r="A147" t="str">
        <f t="shared" si="114"/>
        <v>/</v>
      </c>
      <c r="B147" s="134">
        <v>144</v>
      </c>
      <c r="C147" s="189"/>
      <c r="D147" s="189"/>
      <c r="E147" s="5"/>
      <c r="F147" s="5"/>
      <c r="G147" s="103" t="str">
        <f t="shared" si="112"/>
        <v xml:space="preserve"> </v>
      </c>
      <c r="H147" s="160"/>
      <c r="I147" s="153" t="str">
        <f>IF(H147="Y",IFERROR(VLOOKUP(CONCATENATE(C147,"/",D147),'Time Open'!A$4:F$165,5,FALSE),"Can't find in Open"),"")</f>
        <v/>
      </c>
      <c r="J147" s="153" t="str">
        <f>IF(H147="Y",IFERROR(VLOOKUP(CONCATENATE(C147,"/",D147),'Time Open'!A$4:F$165,6,FALSE),"Can't find in Open"),"")</f>
        <v/>
      </c>
      <c r="K147" s="34" t="str">
        <f t="shared" si="113"/>
        <v>n/a</v>
      </c>
      <c r="L147" s="36">
        <f t="shared" si="88"/>
        <v>0</v>
      </c>
      <c r="M147" s="36">
        <f t="shared" si="89"/>
        <v>0</v>
      </c>
      <c r="N147" s="36">
        <f t="shared" si="90"/>
        <v>0</v>
      </c>
      <c r="O147" s="103">
        <f t="shared" si="91"/>
        <v>0</v>
      </c>
      <c r="P147" s="118" t="str">
        <f t="shared" si="92"/>
        <v xml:space="preserve"> </v>
      </c>
      <c r="S147">
        <f t="shared" si="93"/>
        <v>0</v>
      </c>
      <c r="T147" s="70" t="str">
        <f t="shared" si="94"/>
        <v>n/a</v>
      </c>
      <c r="U147" s="71" t="b">
        <f t="shared" si="95"/>
        <v>0</v>
      </c>
      <c r="V147" s="70" t="str">
        <f t="shared" si="115"/>
        <v xml:space="preserve"> </v>
      </c>
      <c r="W147" s="70" t="str">
        <f t="shared" si="116"/>
        <v xml:space="preserve"> </v>
      </c>
      <c r="X147" s="71" t="str">
        <f t="shared" si="96"/>
        <v xml:space="preserve"> </v>
      </c>
      <c r="Y147" s="73" t="str">
        <f t="shared" si="97"/>
        <v>n/a</v>
      </c>
      <c r="Z147" s="74" t="b">
        <f t="shared" si="98"/>
        <v>0</v>
      </c>
      <c r="AA147" s="73" t="str">
        <f t="shared" si="99"/>
        <v xml:space="preserve"> </v>
      </c>
      <c r="AB147" s="73" t="str">
        <f t="shared" si="100"/>
        <v xml:space="preserve"> </v>
      </c>
      <c r="AC147" s="74" t="str">
        <f t="shared" si="101"/>
        <v xml:space="preserve"> </v>
      </c>
      <c r="AD147" s="70" t="str">
        <f t="shared" si="102"/>
        <v>n/a</v>
      </c>
      <c r="AE147" s="71" t="b">
        <f t="shared" si="103"/>
        <v>0</v>
      </c>
      <c r="AF147" s="70" t="str">
        <f t="shared" si="104"/>
        <v xml:space="preserve"> </v>
      </c>
      <c r="AG147" s="70" t="str">
        <f t="shared" si="105"/>
        <v xml:space="preserve"> </v>
      </c>
      <c r="AH147" s="71" t="str">
        <f t="shared" si="106"/>
        <v xml:space="preserve"> </v>
      </c>
      <c r="AI147" s="73" t="str">
        <f t="shared" si="107"/>
        <v>n/a</v>
      </c>
      <c r="AJ147" s="74" t="b">
        <f t="shared" si="108"/>
        <v>0</v>
      </c>
      <c r="AK147" s="73" t="str">
        <f t="shared" si="109"/>
        <v xml:space="preserve"> </v>
      </c>
      <c r="AL147" s="73" t="str">
        <f t="shared" si="110"/>
        <v xml:space="preserve"> </v>
      </c>
      <c r="AM147" s="74" t="str">
        <f t="shared" si="111"/>
        <v xml:space="preserve"> </v>
      </c>
    </row>
    <row r="148" spans="1:39" ht="18.75" customHeight="1" thickBot="1" x14ac:dyDescent="0.3">
      <c r="A148" t="str">
        <f t="shared" si="114"/>
        <v>/</v>
      </c>
      <c r="B148" s="134">
        <v>145</v>
      </c>
      <c r="C148" s="189"/>
      <c r="D148" s="189"/>
      <c r="E148" s="5"/>
      <c r="F148" s="5"/>
      <c r="G148" s="103" t="str">
        <f t="shared" si="112"/>
        <v xml:space="preserve"> </v>
      </c>
      <c r="H148" s="160"/>
      <c r="I148" s="153" t="str">
        <f>IF(H148="Y",IFERROR(VLOOKUP(CONCATENATE(C148,"/",D148),'Time Open'!A$4:F$165,5,FALSE),"Can't find in Open"),"")</f>
        <v/>
      </c>
      <c r="J148" s="153" t="str">
        <f>IF(H148="Y",IFERROR(VLOOKUP(CONCATENATE(C148,"/",D148),'Time Open'!A$4:F$165,6,FALSE),"Can't find in Open"),"")</f>
        <v/>
      </c>
      <c r="K148" s="34" t="str">
        <f t="shared" si="113"/>
        <v>n/a</v>
      </c>
      <c r="L148" s="36">
        <f t="shared" si="88"/>
        <v>0</v>
      </c>
      <c r="M148" s="36">
        <f t="shared" si="89"/>
        <v>0</v>
      </c>
      <c r="N148" s="36">
        <f t="shared" si="90"/>
        <v>0</v>
      </c>
      <c r="O148" s="103">
        <f t="shared" si="91"/>
        <v>0</v>
      </c>
      <c r="P148" s="118" t="str">
        <f t="shared" si="92"/>
        <v xml:space="preserve"> </v>
      </c>
      <c r="S148">
        <f t="shared" si="93"/>
        <v>0</v>
      </c>
      <c r="T148" s="70" t="str">
        <f t="shared" si="94"/>
        <v>n/a</v>
      </c>
      <c r="U148" s="71" t="b">
        <f t="shared" si="95"/>
        <v>0</v>
      </c>
      <c r="V148" s="70" t="str">
        <f t="shared" si="115"/>
        <v xml:space="preserve"> </v>
      </c>
      <c r="W148" s="70" t="str">
        <f t="shared" si="116"/>
        <v xml:space="preserve"> </v>
      </c>
      <c r="X148" s="71" t="str">
        <f t="shared" si="96"/>
        <v xml:space="preserve"> </v>
      </c>
      <c r="Y148" s="73" t="str">
        <f t="shared" si="97"/>
        <v>n/a</v>
      </c>
      <c r="Z148" s="74" t="b">
        <f t="shared" si="98"/>
        <v>0</v>
      </c>
      <c r="AA148" s="73" t="str">
        <f t="shared" si="99"/>
        <v xml:space="preserve"> </v>
      </c>
      <c r="AB148" s="73" t="str">
        <f t="shared" si="100"/>
        <v xml:space="preserve"> </v>
      </c>
      <c r="AC148" s="74" t="str">
        <f t="shared" si="101"/>
        <v xml:space="preserve"> </v>
      </c>
      <c r="AD148" s="70" t="str">
        <f t="shared" si="102"/>
        <v>n/a</v>
      </c>
      <c r="AE148" s="71" t="b">
        <f t="shared" si="103"/>
        <v>0</v>
      </c>
      <c r="AF148" s="70" t="str">
        <f t="shared" si="104"/>
        <v xml:space="preserve"> </v>
      </c>
      <c r="AG148" s="70" t="str">
        <f t="shared" si="105"/>
        <v xml:space="preserve"> </v>
      </c>
      <c r="AH148" s="71" t="str">
        <f t="shared" si="106"/>
        <v xml:space="preserve"> </v>
      </c>
      <c r="AI148" s="73" t="str">
        <f t="shared" si="107"/>
        <v>n/a</v>
      </c>
      <c r="AJ148" s="74" t="b">
        <f t="shared" si="108"/>
        <v>0</v>
      </c>
      <c r="AK148" s="73" t="str">
        <f t="shared" si="109"/>
        <v xml:space="preserve"> </v>
      </c>
      <c r="AL148" s="73" t="str">
        <f t="shared" si="110"/>
        <v xml:space="preserve"> </v>
      </c>
      <c r="AM148" s="74" t="str">
        <f t="shared" si="111"/>
        <v xml:space="preserve"> </v>
      </c>
    </row>
    <row r="149" spans="1:39" ht="18.75" customHeight="1" thickBot="1" x14ac:dyDescent="0.3">
      <c r="A149" t="str">
        <f t="shared" si="114"/>
        <v>/</v>
      </c>
      <c r="B149" s="134">
        <v>146</v>
      </c>
      <c r="C149" s="189"/>
      <c r="D149" s="189"/>
      <c r="E149" s="5"/>
      <c r="F149" s="5"/>
      <c r="G149" s="103" t="str">
        <f t="shared" si="112"/>
        <v xml:space="preserve"> </v>
      </c>
      <c r="H149" s="160"/>
      <c r="I149" s="153" t="str">
        <f>IF(H149="Y",IFERROR(VLOOKUP(CONCATENATE(C149,"/",D149),'Time Open'!A$4:F$165,5,FALSE),"Can't find in Open"),"")</f>
        <v/>
      </c>
      <c r="J149" s="153" t="str">
        <f>IF(H149="Y",IFERROR(VLOOKUP(CONCATENATE(C149,"/",D149),'Time Open'!A$4:F$165,6,FALSE),"Can't find in Open"),"")</f>
        <v/>
      </c>
      <c r="K149" s="34" t="str">
        <f t="shared" si="113"/>
        <v>n/a</v>
      </c>
      <c r="L149" s="36">
        <f t="shared" si="88"/>
        <v>0</v>
      </c>
      <c r="M149" s="36">
        <f t="shared" si="89"/>
        <v>0</v>
      </c>
      <c r="N149" s="36">
        <f t="shared" si="90"/>
        <v>0</v>
      </c>
      <c r="O149" s="103">
        <f t="shared" si="91"/>
        <v>0</v>
      </c>
      <c r="P149" s="118" t="str">
        <f t="shared" si="92"/>
        <v xml:space="preserve"> </v>
      </c>
      <c r="S149">
        <f t="shared" si="93"/>
        <v>0</v>
      </c>
      <c r="T149" s="70" t="str">
        <f t="shared" si="94"/>
        <v>n/a</v>
      </c>
      <c r="U149" s="71" t="b">
        <f t="shared" si="95"/>
        <v>0</v>
      </c>
      <c r="V149" s="70" t="str">
        <f t="shared" si="115"/>
        <v xml:space="preserve"> </v>
      </c>
      <c r="W149" s="70" t="str">
        <f t="shared" si="116"/>
        <v xml:space="preserve"> </v>
      </c>
      <c r="X149" s="71" t="str">
        <f t="shared" si="96"/>
        <v xml:space="preserve"> </v>
      </c>
      <c r="Y149" s="73" t="str">
        <f t="shared" si="97"/>
        <v>n/a</v>
      </c>
      <c r="Z149" s="74" t="b">
        <f t="shared" si="98"/>
        <v>0</v>
      </c>
      <c r="AA149" s="73" t="str">
        <f t="shared" si="99"/>
        <v xml:space="preserve"> </v>
      </c>
      <c r="AB149" s="73" t="str">
        <f t="shared" si="100"/>
        <v xml:space="preserve"> </v>
      </c>
      <c r="AC149" s="74" t="str">
        <f t="shared" si="101"/>
        <v xml:space="preserve"> </v>
      </c>
      <c r="AD149" s="70" t="str">
        <f t="shared" si="102"/>
        <v>n/a</v>
      </c>
      <c r="AE149" s="71" t="b">
        <f t="shared" si="103"/>
        <v>0</v>
      </c>
      <c r="AF149" s="70" t="str">
        <f t="shared" si="104"/>
        <v xml:space="preserve"> </v>
      </c>
      <c r="AG149" s="70" t="str">
        <f t="shared" si="105"/>
        <v xml:space="preserve"> </v>
      </c>
      <c r="AH149" s="71" t="str">
        <f t="shared" si="106"/>
        <v xml:space="preserve"> </v>
      </c>
      <c r="AI149" s="73" t="str">
        <f t="shared" si="107"/>
        <v>n/a</v>
      </c>
      <c r="AJ149" s="74" t="b">
        <f t="shared" si="108"/>
        <v>0</v>
      </c>
      <c r="AK149" s="73" t="str">
        <f t="shared" si="109"/>
        <v xml:space="preserve"> </v>
      </c>
      <c r="AL149" s="73" t="str">
        <f t="shared" si="110"/>
        <v xml:space="preserve"> </v>
      </c>
      <c r="AM149" s="74" t="str">
        <f t="shared" si="111"/>
        <v xml:space="preserve"> </v>
      </c>
    </row>
    <row r="150" spans="1:39" ht="18.75" customHeight="1" thickBot="1" x14ac:dyDescent="0.3">
      <c r="A150" t="str">
        <f t="shared" si="114"/>
        <v>/</v>
      </c>
      <c r="B150" s="134">
        <v>147</v>
      </c>
      <c r="C150" s="189"/>
      <c r="D150" s="189"/>
      <c r="E150" s="5"/>
      <c r="F150" s="5"/>
      <c r="G150" s="103" t="str">
        <f t="shared" si="112"/>
        <v xml:space="preserve"> </v>
      </c>
      <c r="H150" s="160"/>
      <c r="I150" s="153" t="str">
        <f>IF(H150="Y",IFERROR(VLOOKUP(CONCATENATE(C150,"/",D150),'Time Open'!A$4:F$165,5,FALSE),"Can't find in Open"),"")</f>
        <v/>
      </c>
      <c r="J150" s="153" t="str">
        <f>IF(H150="Y",IFERROR(VLOOKUP(CONCATENATE(C150,"/",D150),'Time Open'!A$4:F$165,6,FALSE),"Can't find in Open"),"")</f>
        <v/>
      </c>
      <c r="K150" s="34" t="str">
        <f t="shared" si="113"/>
        <v>n/a</v>
      </c>
      <c r="L150" s="36">
        <f t="shared" si="88"/>
        <v>0</v>
      </c>
      <c r="M150" s="36">
        <f t="shared" si="89"/>
        <v>0</v>
      </c>
      <c r="N150" s="36">
        <f t="shared" si="90"/>
        <v>0</v>
      </c>
      <c r="O150" s="103">
        <f t="shared" si="91"/>
        <v>0</v>
      </c>
      <c r="P150" s="118" t="str">
        <f t="shared" si="92"/>
        <v xml:space="preserve"> </v>
      </c>
      <c r="S150">
        <f t="shared" si="93"/>
        <v>0</v>
      </c>
      <c r="T150" s="70" t="str">
        <f t="shared" si="94"/>
        <v>n/a</v>
      </c>
      <c r="U150" s="71" t="b">
        <f t="shared" si="95"/>
        <v>0</v>
      </c>
      <c r="V150" s="70" t="str">
        <f t="shared" si="115"/>
        <v xml:space="preserve"> </v>
      </c>
      <c r="W150" s="70" t="str">
        <f t="shared" si="116"/>
        <v xml:space="preserve"> </v>
      </c>
      <c r="X150" s="71" t="str">
        <f t="shared" si="96"/>
        <v xml:space="preserve"> </v>
      </c>
      <c r="Y150" s="73" t="str">
        <f t="shared" si="97"/>
        <v>n/a</v>
      </c>
      <c r="Z150" s="74" t="b">
        <f t="shared" si="98"/>
        <v>0</v>
      </c>
      <c r="AA150" s="73" t="str">
        <f t="shared" si="99"/>
        <v xml:space="preserve"> </v>
      </c>
      <c r="AB150" s="73" t="str">
        <f t="shared" si="100"/>
        <v xml:space="preserve"> </v>
      </c>
      <c r="AC150" s="74" t="str">
        <f t="shared" si="101"/>
        <v xml:space="preserve"> </v>
      </c>
      <c r="AD150" s="70" t="str">
        <f t="shared" si="102"/>
        <v>n/a</v>
      </c>
      <c r="AE150" s="71" t="b">
        <f t="shared" si="103"/>
        <v>0</v>
      </c>
      <c r="AF150" s="70" t="str">
        <f t="shared" si="104"/>
        <v xml:space="preserve"> </v>
      </c>
      <c r="AG150" s="70" t="str">
        <f t="shared" si="105"/>
        <v xml:space="preserve"> </v>
      </c>
      <c r="AH150" s="71" t="str">
        <f t="shared" si="106"/>
        <v xml:space="preserve"> </v>
      </c>
      <c r="AI150" s="73" t="str">
        <f t="shared" si="107"/>
        <v>n/a</v>
      </c>
      <c r="AJ150" s="74" t="b">
        <f t="shared" si="108"/>
        <v>0</v>
      </c>
      <c r="AK150" s="73" t="str">
        <f t="shared" si="109"/>
        <v xml:space="preserve"> </v>
      </c>
      <c r="AL150" s="73" t="str">
        <f t="shared" si="110"/>
        <v xml:space="preserve"> </v>
      </c>
      <c r="AM150" s="74" t="str">
        <f t="shared" si="111"/>
        <v xml:space="preserve"> </v>
      </c>
    </row>
    <row r="151" spans="1:39" ht="18.75" customHeight="1" thickBot="1" x14ac:dyDescent="0.3">
      <c r="A151" t="str">
        <f t="shared" si="114"/>
        <v>/</v>
      </c>
      <c r="B151" s="134">
        <v>148</v>
      </c>
      <c r="C151" s="189"/>
      <c r="D151" s="189"/>
      <c r="E151" s="5"/>
      <c r="F151" s="5"/>
      <c r="G151" s="103" t="str">
        <f t="shared" si="112"/>
        <v xml:space="preserve"> </v>
      </c>
      <c r="H151" s="160"/>
      <c r="I151" s="153" t="str">
        <f>IF(H151="Y",IFERROR(VLOOKUP(CONCATENATE(C151,"/",D151),'Time Open'!A$4:F$165,5,FALSE),"Can't find in Open"),"")</f>
        <v/>
      </c>
      <c r="J151" s="153" t="str">
        <f>IF(H151="Y",IFERROR(VLOOKUP(CONCATENATE(C151,"/",D151),'Time Open'!A$4:F$165,6,FALSE),"Can't find in Open"),"")</f>
        <v/>
      </c>
      <c r="K151" s="34" t="str">
        <f t="shared" si="113"/>
        <v>n/a</v>
      </c>
      <c r="L151" s="36">
        <f t="shared" si="88"/>
        <v>0</v>
      </c>
      <c r="M151" s="36">
        <f t="shared" si="89"/>
        <v>0</v>
      </c>
      <c r="N151" s="36">
        <f t="shared" si="90"/>
        <v>0</v>
      </c>
      <c r="O151" s="103">
        <f t="shared" si="91"/>
        <v>0</v>
      </c>
      <c r="P151" s="118" t="str">
        <f t="shared" si="92"/>
        <v xml:space="preserve"> </v>
      </c>
      <c r="S151">
        <f t="shared" si="93"/>
        <v>0</v>
      </c>
      <c r="T151" s="70" t="str">
        <f t="shared" si="94"/>
        <v>n/a</v>
      </c>
      <c r="U151" s="71" t="b">
        <f t="shared" si="95"/>
        <v>0</v>
      </c>
      <c r="V151" s="70" t="str">
        <f t="shared" si="115"/>
        <v xml:space="preserve"> </v>
      </c>
      <c r="W151" s="70" t="str">
        <f t="shared" si="116"/>
        <v xml:space="preserve"> </v>
      </c>
      <c r="X151" s="71" t="str">
        <f t="shared" si="96"/>
        <v xml:space="preserve"> </v>
      </c>
      <c r="Y151" s="73" t="str">
        <f t="shared" si="97"/>
        <v>n/a</v>
      </c>
      <c r="Z151" s="74" t="b">
        <f t="shared" si="98"/>
        <v>0</v>
      </c>
      <c r="AA151" s="73" t="str">
        <f t="shared" si="99"/>
        <v xml:space="preserve"> </v>
      </c>
      <c r="AB151" s="73" t="str">
        <f t="shared" si="100"/>
        <v xml:space="preserve"> </v>
      </c>
      <c r="AC151" s="74" t="str">
        <f t="shared" si="101"/>
        <v xml:space="preserve"> </v>
      </c>
      <c r="AD151" s="70" t="str">
        <f t="shared" si="102"/>
        <v>n/a</v>
      </c>
      <c r="AE151" s="71" t="b">
        <f t="shared" si="103"/>
        <v>0</v>
      </c>
      <c r="AF151" s="70" t="str">
        <f t="shared" si="104"/>
        <v xml:space="preserve"> </v>
      </c>
      <c r="AG151" s="70" t="str">
        <f t="shared" si="105"/>
        <v xml:space="preserve"> </v>
      </c>
      <c r="AH151" s="71" t="str">
        <f t="shared" si="106"/>
        <v xml:space="preserve"> </v>
      </c>
      <c r="AI151" s="73" t="str">
        <f t="shared" si="107"/>
        <v>n/a</v>
      </c>
      <c r="AJ151" s="74" t="b">
        <f t="shared" si="108"/>
        <v>0</v>
      </c>
      <c r="AK151" s="73" t="str">
        <f t="shared" si="109"/>
        <v xml:space="preserve"> </v>
      </c>
      <c r="AL151" s="73" t="str">
        <f t="shared" si="110"/>
        <v xml:space="preserve"> </v>
      </c>
      <c r="AM151" s="74" t="str">
        <f t="shared" si="111"/>
        <v xml:space="preserve"> </v>
      </c>
    </row>
    <row r="152" spans="1:39" ht="18.75" customHeight="1" thickBot="1" x14ac:dyDescent="0.3">
      <c r="A152" t="str">
        <f t="shared" si="114"/>
        <v>/</v>
      </c>
      <c r="B152" s="134">
        <v>149</v>
      </c>
      <c r="C152" s="189"/>
      <c r="D152" s="189"/>
      <c r="E152" s="5"/>
      <c r="F152" s="5"/>
      <c r="G152" s="103" t="str">
        <f t="shared" si="112"/>
        <v xml:space="preserve"> </v>
      </c>
      <c r="H152" s="160"/>
      <c r="I152" s="153" t="str">
        <f>IF(H152="Y",IFERROR(VLOOKUP(CONCATENATE(C152,"/",D152),'Time Open'!A$4:F$165,5,FALSE),"Can't find in Open"),"")</f>
        <v/>
      </c>
      <c r="J152" s="153" t="str">
        <f>IF(H152="Y",IFERROR(VLOOKUP(CONCATENATE(C152,"/",D152),'Time Open'!A$4:F$165,6,FALSE),"Can't find in Open"),"")</f>
        <v/>
      </c>
      <c r="K152" s="34" t="str">
        <f t="shared" si="113"/>
        <v>n/a</v>
      </c>
      <c r="L152" s="36">
        <f t="shared" si="88"/>
        <v>0</v>
      </c>
      <c r="M152" s="36">
        <f t="shared" si="89"/>
        <v>0</v>
      </c>
      <c r="N152" s="36">
        <f t="shared" si="90"/>
        <v>0</v>
      </c>
      <c r="O152" s="103">
        <f t="shared" si="91"/>
        <v>0</v>
      </c>
      <c r="P152" s="118" t="str">
        <f t="shared" si="92"/>
        <v xml:space="preserve"> </v>
      </c>
      <c r="S152">
        <f t="shared" si="93"/>
        <v>0</v>
      </c>
      <c r="T152" s="70" t="str">
        <f t="shared" si="94"/>
        <v>n/a</v>
      </c>
      <c r="U152" s="71" t="b">
        <f t="shared" si="95"/>
        <v>0</v>
      </c>
      <c r="V152" s="70" t="str">
        <f t="shared" si="115"/>
        <v xml:space="preserve"> </v>
      </c>
      <c r="W152" s="70" t="str">
        <f t="shared" si="116"/>
        <v xml:space="preserve"> </v>
      </c>
      <c r="X152" s="71" t="str">
        <f t="shared" si="96"/>
        <v xml:space="preserve"> </v>
      </c>
      <c r="Y152" s="73" t="str">
        <f t="shared" si="97"/>
        <v>n/a</v>
      </c>
      <c r="Z152" s="74" t="b">
        <f t="shared" si="98"/>
        <v>0</v>
      </c>
      <c r="AA152" s="73" t="str">
        <f t="shared" si="99"/>
        <v xml:space="preserve"> </v>
      </c>
      <c r="AB152" s="73" t="str">
        <f t="shared" si="100"/>
        <v xml:space="preserve"> </v>
      </c>
      <c r="AC152" s="74" t="str">
        <f t="shared" si="101"/>
        <v xml:space="preserve"> </v>
      </c>
      <c r="AD152" s="70" t="str">
        <f t="shared" si="102"/>
        <v>n/a</v>
      </c>
      <c r="AE152" s="71" t="b">
        <f t="shared" si="103"/>
        <v>0</v>
      </c>
      <c r="AF152" s="70" t="str">
        <f t="shared" si="104"/>
        <v xml:space="preserve"> </v>
      </c>
      <c r="AG152" s="70" t="str">
        <f t="shared" si="105"/>
        <v xml:space="preserve"> </v>
      </c>
      <c r="AH152" s="71" t="str">
        <f t="shared" si="106"/>
        <v xml:space="preserve"> </v>
      </c>
      <c r="AI152" s="73" t="str">
        <f t="shared" si="107"/>
        <v>n/a</v>
      </c>
      <c r="AJ152" s="74" t="b">
        <f t="shared" si="108"/>
        <v>0</v>
      </c>
      <c r="AK152" s="73" t="str">
        <f t="shared" si="109"/>
        <v xml:space="preserve"> </v>
      </c>
      <c r="AL152" s="73" t="str">
        <f t="shared" si="110"/>
        <v xml:space="preserve"> </v>
      </c>
      <c r="AM152" s="74" t="str">
        <f t="shared" si="111"/>
        <v xml:space="preserve"> </v>
      </c>
    </row>
    <row r="153" spans="1:39" ht="18.75" customHeight="1" thickBot="1" x14ac:dyDescent="0.3">
      <c r="A153" t="str">
        <f t="shared" si="114"/>
        <v>/</v>
      </c>
      <c r="B153" s="134">
        <v>150</v>
      </c>
      <c r="C153" s="189"/>
      <c r="D153" s="189"/>
      <c r="E153" s="5"/>
      <c r="F153" s="5"/>
      <c r="G153" s="103" t="str">
        <f t="shared" si="112"/>
        <v xml:space="preserve"> </v>
      </c>
      <c r="H153" s="160"/>
      <c r="I153" s="153" t="str">
        <f>IF(H153="Y",IFERROR(VLOOKUP(CONCATENATE(C153,"/",D153),'Time Open'!A$4:F$165,5,FALSE),"Can't find in Open"),"")</f>
        <v/>
      </c>
      <c r="J153" s="153" t="str">
        <f>IF(H153="Y",IFERROR(VLOOKUP(CONCATENATE(C153,"/",D153),'Time Open'!A$4:F$165,6,FALSE),"Can't find in Open"),"")</f>
        <v/>
      </c>
      <c r="K153" s="34" t="str">
        <f t="shared" si="113"/>
        <v>n/a</v>
      </c>
      <c r="L153" s="36">
        <f t="shared" si="88"/>
        <v>0</v>
      </c>
      <c r="M153" s="36">
        <f t="shared" si="89"/>
        <v>0</v>
      </c>
      <c r="N153" s="36">
        <f t="shared" si="90"/>
        <v>0</v>
      </c>
      <c r="O153" s="103">
        <f t="shared" si="91"/>
        <v>0</v>
      </c>
      <c r="P153" s="118" t="str">
        <f t="shared" si="92"/>
        <v xml:space="preserve"> </v>
      </c>
      <c r="S153">
        <f t="shared" si="93"/>
        <v>0</v>
      </c>
      <c r="T153" s="70" t="str">
        <f t="shared" si="94"/>
        <v>n/a</v>
      </c>
      <c r="U153" s="71" t="b">
        <f t="shared" si="95"/>
        <v>0</v>
      </c>
      <c r="V153" s="70" t="str">
        <f t="shared" si="115"/>
        <v xml:space="preserve"> </v>
      </c>
      <c r="W153" s="70" t="str">
        <f t="shared" si="116"/>
        <v xml:space="preserve"> </v>
      </c>
      <c r="X153" s="71" t="str">
        <f t="shared" si="96"/>
        <v xml:space="preserve"> </v>
      </c>
      <c r="Y153" s="73" t="str">
        <f t="shared" si="97"/>
        <v>n/a</v>
      </c>
      <c r="Z153" s="74" t="b">
        <f t="shared" si="98"/>
        <v>0</v>
      </c>
      <c r="AA153" s="73" t="str">
        <f t="shared" si="99"/>
        <v xml:space="preserve"> </v>
      </c>
      <c r="AB153" s="73" t="str">
        <f t="shared" si="100"/>
        <v xml:space="preserve"> </v>
      </c>
      <c r="AC153" s="74" t="str">
        <f t="shared" si="101"/>
        <v xml:space="preserve"> </v>
      </c>
      <c r="AD153" s="70" t="str">
        <f t="shared" si="102"/>
        <v>n/a</v>
      </c>
      <c r="AE153" s="71" t="b">
        <f t="shared" si="103"/>
        <v>0</v>
      </c>
      <c r="AF153" s="70" t="str">
        <f t="shared" si="104"/>
        <v xml:space="preserve"> </v>
      </c>
      <c r="AG153" s="70" t="str">
        <f t="shared" si="105"/>
        <v xml:space="preserve"> </v>
      </c>
      <c r="AH153" s="71" t="str">
        <f t="shared" si="106"/>
        <v xml:space="preserve"> </v>
      </c>
      <c r="AI153" s="73" t="str">
        <f t="shared" si="107"/>
        <v>n/a</v>
      </c>
      <c r="AJ153" s="74" t="b">
        <f t="shared" si="108"/>
        <v>0</v>
      </c>
      <c r="AK153" s="73" t="str">
        <f t="shared" si="109"/>
        <v xml:space="preserve"> </v>
      </c>
      <c r="AL153" s="73" t="str">
        <f t="shared" si="110"/>
        <v xml:space="preserve"> </v>
      </c>
      <c r="AM153" s="74" t="str">
        <f t="shared" si="111"/>
        <v xml:space="preserve"> </v>
      </c>
    </row>
    <row r="154" spans="1:39" ht="18.75" customHeight="1" thickBot="1" x14ac:dyDescent="0.3">
      <c r="A154" t="str">
        <f t="shared" si="114"/>
        <v>/</v>
      </c>
      <c r="B154" s="134">
        <v>151</v>
      </c>
      <c r="C154" s="189"/>
      <c r="D154" s="189"/>
      <c r="E154" s="5"/>
      <c r="F154" s="5"/>
      <c r="G154" s="103" t="str">
        <f t="shared" si="112"/>
        <v xml:space="preserve"> </v>
      </c>
      <c r="H154" s="160"/>
      <c r="I154" s="153" t="str">
        <f>IF(H154="Y",IFERROR(VLOOKUP(CONCATENATE(C154,"/",D154),'Time Open'!A$4:F$165,5,FALSE),"Can't find in Open"),"")</f>
        <v/>
      </c>
      <c r="J154" s="153" t="str">
        <f>IF(H154="Y",IFERROR(VLOOKUP(CONCATENATE(C154,"/",D154),'Time Open'!A$4:F$165,6,FALSE),"Can't find in Open"),"")</f>
        <v/>
      </c>
      <c r="K154" s="34" t="str">
        <f t="shared" si="113"/>
        <v>n/a</v>
      </c>
      <c r="L154" s="36">
        <f t="shared" si="88"/>
        <v>0</v>
      </c>
      <c r="M154" s="36">
        <f t="shared" si="89"/>
        <v>0</v>
      </c>
      <c r="N154" s="36">
        <f t="shared" si="90"/>
        <v>0</v>
      </c>
      <c r="O154" s="103">
        <f t="shared" si="91"/>
        <v>0</v>
      </c>
      <c r="P154" s="118" t="str">
        <f t="shared" si="92"/>
        <v xml:space="preserve"> </v>
      </c>
      <c r="S154">
        <f t="shared" si="93"/>
        <v>0</v>
      </c>
      <c r="T154" s="70" t="str">
        <f t="shared" si="94"/>
        <v>n/a</v>
      </c>
      <c r="U154" s="71" t="b">
        <f t="shared" si="95"/>
        <v>0</v>
      </c>
      <c r="V154" s="70" t="str">
        <f t="shared" si="115"/>
        <v xml:space="preserve"> </v>
      </c>
      <c r="W154" s="70" t="str">
        <f t="shared" si="116"/>
        <v xml:space="preserve"> </v>
      </c>
      <c r="X154" s="71" t="str">
        <f t="shared" si="96"/>
        <v xml:space="preserve"> </v>
      </c>
      <c r="Y154" s="73" t="str">
        <f t="shared" si="97"/>
        <v>n/a</v>
      </c>
      <c r="Z154" s="74" t="b">
        <f t="shared" si="98"/>
        <v>0</v>
      </c>
      <c r="AA154" s="73" t="str">
        <f t="shared" si="99"/>
        <v xml:space="preserve"> </v>
      </c>
      <c r="AB154" s="73" t="str">
        <f t="shared" si="100"/>
        <v xml:space="preserve"> </v>
      </c>
      <c r="AC154" s="74" t="str">
        <f t="shared" si="101"/>
        <v xml:space="preserve"> </v>
      </c>
      <c r="AD154" s="70" t="str">
        <f t="shared" si="102"/>
        <v>n/a</v>
      </c>
      <c r="AE154" s="71" t="b">
        <f t="shared" si="103"/>
        <v>0</v>
      </c>
      <c r="AF154" s="70" t="str">
        <f t="shared" si="104"/>
        <v xml:space="preserve"> </v>
      </c>
      <c r="AG154" s="70" t="str">
        <f t="shared" si="105"/>
        <v xml:space="preserve"> </v>
      </c>
      <c r="AH154" s="71" t="str">
        <f t="shared" si="106"/>
        <v xml:space="preserve"> </v>
      </c>
      <c r="AI154" s="73" t="str">
        <f t="shared" si="107"/>
        <v>n/a</v>
      </c>
      <c r="AJ154" s="74" t="b">
        <f t="shared" si="108"/>
        <v>0</v>
      </c>
      <c r="AK154" s="73" t="str">
        <f t="shared" si="109"/>
        <v xml:space="preserve"> </v>
      </c>
      <c r="AL154" s="73" t="str">
        <f t="shared" si="110"/>
        <v xml:space="preserve"> </v>
      </c>
      <c r="AM154" s="74" t="str">
        <f t="shared" si="111"/>
        <v xml:space="preserve"> </v>
      </c>
    </row>
    <row r="155" spans="1:39" ht="18.75" customHeight="1" thickBot="1" x14ac:dyDescent="0.3">
      <c r="A155" t="str">
        <f t="shared" si="114"/>
        <v>/</v>
      </c>
      <c r="B155" s="134">
        <v>152</v>
      </c>
      <c r="C155" s="189"/>
      <c r="D155" s="189"/>
      <c r="E155" s="5"/>
      <c r="F155" s="5"/>
      <c r="G155" s="103" t="str">
        <f t="shared" si="112"/>
        <v xml:space="preserve"> </v>
      </c>
      <c r="H155" s="160"/>
      <c r="I155" s="153" t="str">
        <f>IF(H155="Y",IFERROR(VLOOKUP(CONCATENATE(C155,"/",D155),'Time Open'!A$4:F$165,5,FALSE),"Can't find in Open"),"")</f>
        <v/>
      </c>
      <c r="J155" s="153" t="str">
        <f>IF(H155="Y",IFERROR(VLOOKUP(CONCATENATE(C155,"/",D155),'Time Open'!A$4:F$165,6,FALSE),"Can't find in Open"),"")</f>
        <v/>
      </c>
      <c r="K155" s="34" t="str">
        <f t="shared" si="113"/>
        <v>n/a</v>
      </c>
      <c r="L155" s="36">
        <f t="shared" si="88"/>
        <v>0</v>
      </c>
      <c r="M155" s="36">
        <f t="shared" si="89"/>
        <v>0</v>
      </c>
      <c r="N155" s="36">
        <f t="shared" si="90"/>
        <v>0</v>
      </c>
      <c r="O155" s="103">
        <f t="shared" si="91"/>
        <v>0</v>
      </c>
      <c r="P155" s="118" t="str">
        <f t="shared" si="92"/>
        <v xml:space="preserve"> </v>
      </c>
      <c r="S155">
        <f t="shared" si="93"/>
        <v>0</v>
      </c>
      <c r="T155" s="70" t="str">
        <f t="shared" si="94"/>
        <v>n/a</v>
      </c>
      <c r="U155" s="71" t="b">
        <f t="shared" si="95"/>
        <v>0</v>
      </c>
      <c r="V155" s="70" t="str">
        <f t="shared" si="115"/>
        <v xml:space="preserve"> </v>
      </c>
      <c r="W155" s="70" t="str">
        <f t="shared" si="116"/>
        <v xml:space="preserve"> </v>
      </c>
      <c r="X155" s="71" t="str">
        <f t="shared" si="96"/>
        <v xml:space="preserve"> </v>
      </c>
      <c r="Y155" s="73" t="str">
        <f t="shared" si="97"/>
        <v>n/a</v>
      </c>
      <c r="Z155" s="74" t="b">
        <f t="shared" si="98"/>
        <v>0</v>
      </c>
      <c r="AA155" s="73" t="str">
        <f t="shared" si="99"/>
        <v xml:space="preserve"> </v>
      </c>
      <c r="AB155" s="73" t="str">
        <f t="shared" si="100"/>
        <v xml:space="preserve"> </v>
      </c>
      <c r="AC155" s="74" t="str">
        <f t="shared" si="101"/>
        <v xml:space="preserve"> </v>
      </c>
      <c r="AD155" s="70" t="str">
        <f t="shared" si="102"/>
        <v>n/a</v>
      </c>
      <c r="AE155" s="71" t="b">
        <f t="shared" si="103"/>
        <v>0</v>
      </c>
      <c r="AF155" s="70" t="str">
        <f t="shared" si="104"/>
        <v xml:space="preserve"> </v>
      </c>
      <c r="AG155" s="70" t="str">
        <f t="shared" si="105"/>
        <v xml:space="preserve"> </v>
      </c>
      <c r="AH155" s="71" t="str">
        <f t="shared" si="106"/>
        <v xml:space="preserve"> </v>
      </c>
      <c r="AI155" s="73" t="str">
        <f t="shared" si="107"/>
        <v>n/a</v>
      </c>
      <c r="AJ155" s="74" t="b">
        <f t="shared" si="108"/>
        <v>0</v>
      </c>
      <c r="AK155" s="73" t="str">
        <f t="shared" si="109"/>
        <v xml:space="preserve"> </v>
      </c>
      <c r="AL155" s="73" t="str">
        <f t="shared" si="110"/>
        <v xml:space="preserve"> </v>
      </c>
      <c r="AM155" s="74" t="str">
        <f t="shared" si="111"/>
        <v xml:space="preserve"> </v>
      </c>
    </row>
    <row r="156" spans="1:39" ht="18.75" customHeight="1" thickBot="1" x14ac:dyDescent="0.3">
      <c r="A156" t="str">
        <f t="shared" si="114"/>
        <v>/</v>
      </c>
      <c r="B156" s="134">
        <v>153</v>
      </c>
      <c r="C156" s="189"/>
      <c r="D156" s="189"/>
      <c r="E156" s="5"/>
      <c r="F156" s="5"/>
      <c r="G156" s="103" t="str">
        <f t="shared" si="112"/>
        <v xml:space="preserve"> </v>
      </c>
      <c r="H156" s="160"/>
      <c r="I156" s="153" t="str">
        <f>IF(H156="Y",IFERROR(VLOOKUP(CONCATENATE(C156,"/",D156),'Time Open'!A$4:F$165,5,FALSE),"Can't find in Open"),"")</f>
        <v/>
      </c>
      <c r="J156" s="153" t="str">
        <f>IF(H156="Y",IFERROR(VLOOKUP(CONCATENATE(C156,"/",D156),'Time Open'!A$4:F$165,6,FALSE),"Can't find in Open"),"")</f>
        <v/>
      </c>
      <c r="K156" s="34" t="str">
        <f t="shared" si="113"/>
        <v>n/a</v>
      </c>
      <c r="L156" s="36">
        <f t="shared" si="88"/>
        <v>0</v>
      </c>
      <c r="M156" s="36">
        <f t="shared" si="89"/>
        <v>0</v>
      </c>
      <c r="N156" s="36">
        <f t="shared" si="90"/>
        <v>0</v>
      </c>
      <c r="O156" s="103">
        <f t="shared" si="91"/>
        <v>0</v>
      </c>
      <c r="P156" s="118" t="str">
        <f t="shared" si="92"/>
        <v xml:space="preserve"> </v>
      </c>
      <c r="S156">
        <f t="shared" si="93"/>
        <v>0</v>
      </c>
      <c r="T156" s="70" t="str">
        <f t="shared" si="94"/>
        <v>n/a</v>
      </c>
      <c r="U156" s="71" t="b">
        <f t="shared" si="95"/>
        <v>0</v>
      </c>
      <c r="V156" s="70" t="str">
        <f t="shared" si="115"/>
        <v xml:space="preserve"> </v>
      </c>
      <c r="W156" s="70" t="str">
        <f t="shared" si="116"/>
        <v xml:space="preserve"> </v>
      </c>
      <c r="X156" s="71" t="str">
        <f t="shared" si="96"/>
        <v xml:space="preserve"> </v>
      </c>
      <c r="Y156" s="73" t="str">
        <f t="shared" si="97"/>
        <v>n/a</v>
      </c>
      <c r="Z156" s="74" t="b">
        <f t="shared" si="98"/>
        <v>0</v>
      </c>
      <c r="AA156" s="73" t="str">
        <f t="shared" si="99"/>
        <v xml:space="preserve"> </v>
      </c>
      <c r="AB156" s="73" t="str">
        <f t="shared" si="100"/>
        <v xml:space="preserve"> </v>
      </c>
      <c r="AC156" s="74" t="str">
        <f t="shared" si="101"/>
        <v xml:space="preserve"> </v>
      </c>
      <c r="AD156" s="70" t="str">
        <f t="shared" si="102"/>
        <v>n/a</v>
      </c>
      <c r="AE156" s="71" t="b">
        <f t="shared" si="103"/>
        <v>0</v>
      </c>
      <c r="AF156" s="70" t="str">
        <f t="shared" si="104"/>
        <v xml:space="preserve"> </v>
      </c>
      <c r="AG156" s="70" t="str">
        <f t="shared" si="105"/>
        <v xml:space="preserve"> </v>
      </c>
      <c r="AH156" s="71" t="str">
        <f t="shared" si="106"/>
        <v xml:space="preserve"> </v>
      </c>
      <c r="AI156" s="73" t="str">
        <f t="shared" si="107"/>
        <v>n/a</v>
      </c>
      <c r="AJ156" s="74" t="b">
        <f t="shared" si="108"/>
        <v>0</v>
      </c>
      <c r="AK156" s="73" t="str">
        <f t="shared" si="109"/>
        <v xml:space="preserve"> </v>
      </c>
      <c r="AL156" s="73" t="str">
        <f t="shared" si="110"/>
        <v xml:space="preserve"> </v>
      </c>
      <c r="AM156" s="74" t="str">
        <f t="shared" si="111"/>
        <v xml:space="preserve"> </v>
      </c>
    </row>
    <row r="157" spans="1:39" ht="18.75" customHeight="1" thickBot="1" x14ac:dyDescent="0.3">
      <c r="A157" t="str">
        <f t="shared" si="114"/>
        <v>/</v>
      </c>
      <c r="B157" s="134">
        <v>154</v>
      </c>
      <c r="C157" s="189"/>
      <c r="D157" s="189"/>
      <c r="E157" s="5"/>
      <c r="F157" s="5"/>
      <c r="G157" s="103" t="str">
        <f t="shared" si="112"/>
        <v xml:space="preserve"> </v>
      </c>
      <c r="H157" s="160"/>
      <c r="I157" s="153" t="str">
        <f>IF(H157="Y",IFERROR(VLOOKUP(CONCATENATE(C157,"/",D157),'Time Open'!A$4:F$165,5,FALSE),"Can't find in Open"),"")</f>
        <v/>
      </c>
      <c r="J157" s="153" t="str">
        <f>IF(H157="Y",IFERROR(VLOOKUP(CONCATENATE(C157,"/",D157),'Time Open'!A$4:F$165,6,FALSE),"Can't find in Open"),"")</f>
        <v/>
      </c>
      <c r="K157" s="34" t="str">
        <f t="shared" si="113"/>
        <v>n/a</v>
      </c>
      <c r="L157" s="36">
        <f t="shared" si="88"/>
        <v>0</v>
      </c>
      <c r="M157" s="36">
        <f t="shared" si="89"/>
        <v>0</v>
      </c>
      <c r="N157" s="36">
        <f t="shared" si="90"/>
        <v>0</v>
      </c>
      <c r="O157" s="103">
        <f t="shared" si="91"/>
        <v>0</v>
      </c>
      <c r="P157" s="118" t="str">
        <f t="shared" si="92"/>
        <v xml:space="preserve"> </v>
      </c>
      <c r="S157">
        <f t="shared" si="93"/>
        <v>0</v>
      </c>
      <c r="T157" s="70" t="str">
        <f t="shared" si="94"/>
        <v>n/a</v>
      </c>
      <c r="U157" s="71" t="b">
        <f t="shared" si="95"/>
        <v>0</v>
      </c>
      <c r="V157" s="70" t="str">
        <f t="shared" si="115"/>
        <v xml:space="preserve"> </v>
      </c>
      <c r="W157" s="70" t="str">
        <f t="shared" si="116"/>
        <v xml:space="preserve"> </v>
      </c>
      <c r="X157" s="71" t="str">
        <f t="shared" si="96"/>
        <v xml:space="preserve"> </v>
      </c>
      <c r="Y157" s="73" t="str">
        <f t="shared" si="97"/>
        <v>n/a</v>
      </c>
      <c r="Z157" s="74" t="b">
        <f t="shared" si="98"/>
        <v>0</v>
      </c>
      <c r="AA157" s="73" t="str">
        <f t="shared" si="99"/>
        <v xml:space="preserve"> </v>
      </c>
      <c r="AB157" s="73" t="str">
        <f t="shared" si="100"/>
        <v xml:space="preserve"> </v>
      </c>
      <c r="AC157" s="74" t="str">
        <f t="shared" si="101"/>
        <v xml:space="preserve"> </v>
      </c>
      <c r="AD157" s="70" t="str">
        <f t="shared" si="102"/>
        <v>n/a</v>
      </c>
      <c r="AE157" s="71" t="b">
        <f t="shared" si="103"/>
        <v>0</v>
      </c>
      <c r="AF157" s="70" t="str">
        <f t="shared" si="104"/>
        <v xml:space="preserve"> </v>
      </c>
      <c r="AG157" s="70" t="str">
        <f t="shared" si="105"/>
        <v xml:space="preserve"> </v>
      </c>
      <c r="AH157" s="71" t="str">
        <f t="shared" si="106"/>
        <v xml:space="preserve"> </v>
      </c>
      <c r="AI157" s="73" t="str">
        <f t="shared" si="107"/>
        <v>n/a</v>
      </c>
      <c r="AJ157" s="74" t="b">
        <f t="shared" si="108"/>
        <v>0</v>
      </c>
      <c r="AK157" s="73" t="str">
        <f t="shared" si="109"/>
        <v xml:space="preserve"> </v>
      </c>
      <c r="AL157" s="73" t="str">
        <f t="shared" si="110"/>
        <v xml:space="preserve"> </v>
      </c>
      <c r="AM157" s="74" t="str">
        <f t="shared" si="111"/>
        <v xml:space="preserve"> </v>
      </c>
    </row>
    <row r="158" spans="1:39" ht="18.75" customHeight="1" thickBot="1" x14ac:dyDescent="0.3">
      <c r="A158" t="str">
        <f t="shared" si="114"/>
        <v>/</v>
      </c>
      <c r="B158" s="134">
        <v>155</v>
      </c>
      <c r="C158" s="189"/>
      <c r="D158" s="189"/>
      <c r="E158" s="5"/>
      <c r="F158" s="5"/>
      <c r="G158" s="103" t="str">
        <f t="shared" si="112"/>
        <v xml:space="preserve"> </v>
      </c>
      <c r="H158" s="160"/>
      <c r="I158" s="153" t="str">
        <f>IF(H158="Y",IFERROR(VLOOKUP(CONCATENATE(C158,"/",D158),'Time Open'!A$4:F$165,5,FALSE),"Can't find in Open"),"")</f>
        <v/>
      </c>
      <c r="J158" s="153" t="str">
        <f>IF(H158="Y",IFERROR(VLOOKUP(CONCATENATE(C158,"/",D158),'Time Open'!A$4:F$165,6,FALSE),"Can't find in Open"),"")</f>
        <v/>
      </c>
      <c r="K158" s="34" t="str">
        <f t="shared" si="113"/>
        <v>n/a</v>
      </c>
      <c r="L158" s="36">
        <f t="shared" si="88"/>
        <v>0</v>
      </c>
      <c r="M158" s="36">
        <f t="shared" si="89"/>
        <v>0</v>
      </c>
      <c r="N158" s="36">
        <f t="shared" si="90"/>
        <v>0</v>
      </c>
      <c r="O158" s="103">
        <f t="shared" si="91"/>
        <v>0</v>
      </c>
      <c r="P158" s="118" t="str">
        <f t="shared" si="92"/>
        <v xml:space="preserve"> </v>
      </c>
      <c r="S158">
        <f t="shared" si="93"/>
        <v>0</v>
      </c>
      <c r="T158" s="70" t="str">
        <f t="shared" si="94"/>
        <v>n/a</v>
      </c>
      <c r="U158" s="71" t="b">
        <f t="shared" si="95"/>
        <v>0</v>
      </c>
      <c r="V158" s="70" t="str">
        <f t="shared" si="115"/>
        <v xml:space="preserve"> </v>
      </c>
      <c r="W158" s="70" t="str">
        <f t="shared" si="116"/>
        <v xml:space="preserve"> </v>
      </c>
      <c r="X158" s="71" t="str">
        <f t="shared" si="96"/>
        <v xml:space="preserve"> </v>
      </c>
      <c r="Y158" s="73" t="str">
        <f t="shared" si="97"/>
        <v>n/a</v>
      </c>
      <c r="Z158" s="74" t="b">
        <f t="shared" si="98"/>
        <v>0</v>
      </c>
      <c r="AA158" s="73" t="str">
        <f t="shared" si="99"/>
        <v xml:space="preserve"> </v>
      </c>
      <c r="AB158" s="73" t="str">
        <f t="shared" si="100"/>
        <v xml:space="preserve"> </v>
      </c>
      <c r="AC158" s="74" t="str">
        <f t="shared" si="101"/>
        <v xml:space="preserve"> </v>
      </c>
      <c r="AD158" s="70" t="str">
        <f t="shared" si="102"/>
        <v>n/a</v>
      </c>
      <c r="AE158" s="71" t="b">
        <f t="shared" si="103"/>
        <v>0</v>
      </c>
      <c r="AF158" s="70" t="str">
        <f t="shared" si="104"/>
        <v xml:space="preserve"> </v>
      </c>
      <c r="AG158" s="70" t="str">
        <f t="shared" si="105"/>
        <v xml:space="preserve"> </v>
      </c>
      <c r="AH158" s="71" t="str">
        <f t="shared" si="106"/>
        <v xml:space="preserve"> </v>
      </c>
      <c r="AI158" s="73" t="str">
        <f t="shared" si="107"/>
        <v>n/a</v>
      </c>
      <c r="AJ158" s="74" t="b">
        <f t="shared" si="108"/>
        <v>0</v>
      </c>
      <c r="AK158" s="73" t="str">
        <f t="shared" si="109"/>
        <v xml:space="preserve"> </v>
      </c>
      <c r="AL158" s="73" t="str">
        <f t="shared" si="110"/>
        <v xml:space="preserve"> </v>
      </c>
      <c r="AM158" s="74" t="str">
        <f t="shared" si="111"/>
        <v xml:space="preserve"> </v>
      </c>
    </row>
    <row r="159" spans="1:39" ht="18.75" customHeight="1" thickBot="1" x14ac:dyDescent="0.3">
      <c r="A159" t="str">
        <f t="shared" si="114"/>
        <v>/</v>
      </c>
      <c r="B159" s="134">
        <v>156</v>
      </c>
      <c r="C159" s="189"/>
      <c r="D159" s="189"/>
      <c r="E159" s="5"/>
      <c r="F159" s="5"/>
      <c r="G159" s="103" t="str">
        <f t="shared" si="112"/>
        <v xml:space="preserve"> </v>
      </c>
      <c r="H159" s="160"/>
      <c r="I159" s="153" t="str">
        <f>IF(H159="Y",IFERROR(VLOOKUP(CONCATENATE(C159,"/",D159),'Time Open'!A$4:F$165,5,FALSE),"Can't find in Open"),"")</f>
        <v/>
      </c>
      <c r="J159" s="153" t="str">
        <f>IF(H159="Y",IFERROR(VLOOKUP(CONCATENATE(C159,"/",D159),'Time Open'!A$4:F$165,6,FALSE),"Can't find in Open"),"")</f>
        <v/>
      </c>
      <c r="K159" s="34" t="str">
        <f t="shared" si="113"/>
        <v>n/a</v>
      </c>
      <c r="L159" s="36">
        <f t="shared" si="88"/>
        <v>0</v>
      </c>
      <c r="M159" s="36">
        <f t="shared" si="89"/>
        <v>0</v>
      </c>
      <c r="N159" s="36">
        <f t="shared" si="90"/>
        <v>0</v>
      </c>
      <c r="O159" s="103">
        <f t="shared" si="91"/>
        <v>0</v>
      </c>
      <c r="P159" s="118" t="str">
        <f t="shared" si="92"/>
        <v xml:space="preserve"> </v>
      </c>
      <c r="S159">
        <f t="shared" si="93"/>
        <v>0</v>
      </c>
      <c r="T159" s="70" t="str">
        <f t="shared" si="94"/>
        <v>n/a</v>
      </c>
      <c r="U159" s="71" t="b">
        <f t="shared" si="95"/>
        <v>0</v>
      </c>
      <c r="V159" s="70" t="str">
        <f t="shared" si="115"/>
        <v xml:space="preserve"> </v>
      </c>
      <c r="W159" s="70" t="str">
        <f t="shared" si="116"/>
        <v xml:space="preserve"> </v>
      </c>
      <c r="X159" s="71" t="str">
        <f t="shared" si="96"/>
        <v xml:space="preserve"> </v>
      </c>
      <c r="Y159" s="73" t="str">
        <f t="shared" si="97"/>
        <v>n/a</v>
      </c>
      <c r="Z159" s="74" t="b">
        <f t="shared" si="98"/>
        <v>0</v>
      </c>
      <c r="AA159" s="73" t="str">
        <f t="shared" si="99"/>
        <v xml:space="preserve"> </v>
      </c>
      <c r="AB159" s="73" t="str">
        <f t="shared" si="100"/>
        <v xml:space="preserve"> </v>
      </c>
      <c r="AC159" s="74" t="str">
        <f t="shared" si="101"/>
        <v xml:space="preserve"> </v>
      </c>
      <c r="AD159" s="70" t="str">
        <f t="shared" si="102"/>
        <v>n/a</v>
      </c>
      <c r="AE159" s="71" t="b">
        <f t="shared" si="103"/>
        <v>0</v>
      </c>
      <c r="AF159" s="70" t="str">
        <f t="shared" si="104"/>
        <v xml:space="preserve"> </v>
      </c>
      <c r="AG159" s="70" t="str">
        <f t="shared" si="105"/>
        <v xml:space="preserve"> </v>
      </c>
      <c r="AH159" s="71" t="str">
        <f t="shared" si="106"/>
        <v xml:space="preserve"> </v>
      </c>
      <c r="AI159" s="73" t="str">
        <f t="shared" si="107"/>
        <v>n/a</v>
      </c>
      <c r="AJ159" s="74" t="b">
        <f t="shared" si="108"/>
        <v>0</v>
      </c>
      <c r="AK159" s="73" t="str">
        <f t="shared" si="109"/>
        <v xml:space="preserve"> </v>
      </c>
      <c r="AL159" s="73" t="str">
        <f t="shared" si="110"/>
        <v xml:space="preserve"> </v>
      </c>
      <c r="AM159" s="74" t="str">
        <f t="shared" si="111"/>
        <v xml:space="preserve"> </v>
      </c>
    </row>
    <row r="160" spans="1:39" ht="18.75" customHeight="1" thickBot="1" x14ac:dyDescent="0.3">
      <c r="A160" t="str">
        <f t="shared" si="114"/>
        <v>/</v>
      </c>
      <c r="B160" s="134">
        <v>157</v>
      </c>
      <c r="C160" s="189"/>
      <c r="D160" s="189"/>
      <c r="E160" s="5"/>
      <c r="F160" s="5"/>
      <c r="G160" s="103" t="str">
        <f t="shared" si="112"/>
        <v xml:space="preserve"> </v>
      </c>
      <c r="H160" s="160"/>
      <c r="I160" s="153" t="str">
        <f>IF(H160="Y",IFERROR(VLOOKUP(CONCATENATE(C160,"/",D160),'Time Open'!A$4:F$165,5,FALSE),"Can't find in Open"),"")</f>
        <v/>
      </c>
      <c r="J160" s="153" t="str">
        <f>IF(H160="Y",IFERROR(VLOOKUP(CONCATENATE(C160,"/",D160),'Time Open'!A$4:F$165,6,FALSE),"Can't find in Open"),"")</f>
        <v/>
      </c>
      <c r="K160" s="34" t="str">
        <f t="shared" si="113"/>
        <v>n/a</v>
      </c>
      <c r="L160" s="36">
        <f t="shared" si="88"/>
        <v>0</v>
      </c>
      <c r="M160" s="36">
        <f t="shared" si="89"/>
        <v>0</v>
      </c>
      <c r="N160" s="36">
        <f t="shared" si="90"/>
        <v>0</v>
      </c>
      <c r="O160" s="103">
        <f t="shared" si="91"/>
        <v>0</v>
      </c>
      <c r="P160" s="118" t="str">
        <f t="shared" si="92"/>
        <v xml:space="preserve"> </v>
      </c>
      <c r="S160">
        <f t="shared" si="93"/>
        <v>0</v>
      </c>
      <c r="T160" s="70" t="str">
        <f t="shared" si="94"/>
        <v>n/a</v>
      </c>
      <c r="U160" s="71" t="b">
        <f t="shared" si="95"/>
        <v>0</v>
      </c>
      <c r="V160" s="70" t="str">
        <f t="shared" si="115"/>
        <v xml:space="preserve"> </v>
      </c>
      <c r="W160" s="70" t="str">
        <f t="shared" si="116"/>
        <v xml:space="preserve"> </v>
      </c>
      <c r="X160" s="71" t="str">
        <f t="shared" si="96"/>
        <v xml:space="preserve"> </v>
      </c>
      <c r="Y160" s="73" t="str">
        <f t="shared" si="97"/>
        <v>n/a</v>
      </c>
      <c r="Z160" s="74" t="b">
        <f t="shared" si="98"/>
        <v>0</v>
      </c>
      <c r="AA160" s="73" t="str">
        <f t="shared" si="99"/>
        <v xml:space="preserve"> </v>
      </c>
      <c r="AB160" s="73" t="str">
        <f t="shared" si="100"/>
        <v xml:space="preserve"> </v>
      </c>
      <c r="AC160" s="74" t="str">
        <f t="shared" si="101"/>
        <v xml:space="preserve"> </v>
      </c>
      <c r="AD160" s="70" t="str">
        <f t="shared" si="102"/>
        <v>n/a</v>
      </c>
      <c r="AE160" s="71" t="b">
        <f t="shared" si="103"/>
        <v>0</v>
      </c>
      <c r="AF160" s="70" t="str">
        <f t="shared" si="104"/>
        <v xml:space="preserve"> </v>
      </c>
      <c r="AG160" s="70" t="str">
        <f t="shared" si="105"/>
        <v xml:space="preserve"> </v>
      </c>
      <c r="AH160" s="71" t="str">
        <f t="shared" si="106"/>
        <v xml:space="preserve"> </v>
      </c>
      <c r="AI160" s="73" t="str">
        <f t="shared" si="107"/>
        <v>n/a</v>
      </c>
      <c r="AJ160" s="74" t="b">
        <f t="shared" si="108"/>
        <v>0</v>
      </c>
      <c r="AK160" s="73" t="str">
        <f t="shared" si="109"/>
        <v xml:space="preserve"> </v>
      </c>
      <c r="AL160" s="73" t="str">
        <f t="shared" si="110"/>
        <v xml:space="preserve"> </v>
      </c>
      <c r="AM160" s="74" t="str">
        <f t="shared" si="111"/>
        <v xml:space="preserve"> </v>
      </c>
    </row>
    <row r="161" spans="1:39" ht="18.75" customHeight="1" thickBot="1" x14ac:dyDescent="0.3">
      <c r="A161" t="str">
        <f t="shared" si="114"/>
        <v>/</v>
      </c>
      <c r="B161" s="134">
        <v>158</v>
      </c>
      <c r="C161" s="189"/>
      <c r="D161" s="189"/>
      <c r="E161" s="5"/>
      <c r="F161" s="5"/>
      <c r="G161" s="103" t="str">
        <f t="shared" si="112"/>
        <v xml:space="preserve"> </v>
      </c>
      <c r="H161" s="160"/>
      <c r="I161" s="153" t="str">
        <f>IF(H161="Y",IFERROR(VLOOKUP(CONCATENATE(C161,"/",D161),'Time Open'!A$4:F$165,5,FALSE),"Can't find in Open"),"")</f>
        <v/>
      </c>
      <c r="J161" s="153" t="str">
        <f>IF(H161="Y",IFERROR(VLOOKUP(CONCATENATE(C161,"/",D161),'Time Open'!A$4:F$165,6,FALSE),"Can't find in Open"),"")</f>
        <v/>
      </c>
      <c r="K161" s="34" t="str">
        <f t="shared" si="113"/>
        <v>n/a</v>
      </c>
      <c r="L161" s="36">
        <f t="shared" si="88"/>
        <v>0</v>
      </c>
      <c r="M161" s="36">
        <f t="shared" si="89"/>
        <v>0</v>
      </c>
      <c r="N161" s="36">
        <f t="shared" si="90"/>
        <v>0</v>
      </c>
      <c r="O161" s="103">
        <f t="shared" si="91"/>
        <v>0</v>
      </c>
      <c r="P161" s="118" t="str">
        <f t="shared" si="92"/>
        <v xml:space="preserve"> </v>
      </c>
      <c r="S161">
        <f t="shared" si="93"/>
        <v>0</v>
      </c>
      <c r="T161" s="70" t="str">
        <f t="shared" si="94"/>
        <v>n/a</v>
      </c>
      <c r="U161" s="71" t="b">
        <f t="shared" si="95"/>
        <v>0</v>
      </c>
      <c r="V161" s="70" t="str">
        <f t="shared" si="115"/>
        <v xml:space="preserve"> </v>
      </c>
      <c r="W161" s="70" t="str">
        <f t="shared" si="116"/>
        <v xml:space="preserve"> </v>
      </c>
      <c r="X161" s="71" t="str">
        <f t="shared" si="96"/>
        <v xml:space="preserve"> </v>
      </c>
      <c r="Y161" s="73" t="str">
        <f t="shared" si="97"/>
        <v>n/a</v>
      </c>
      <c r="Z161" s="74" t="b">
        <f t="shared" si="98"/>
        <v>0</v>
      </c>
      <c r="AA161" s="73" t="str">
        <f t="shared" si="99"/>
        <v xml:space="preserve"> </v>
      </c>
      <c r="AB161" s="73" t="str">
        <f t="shared" si="100"/>
        <v xml:space="preserve"> </v>
      </c>
      <c r="AC161" s="74" t="str">
        <f t="shared" si="101"/>
        <v xml:space="preserve"> </v>
      </c>
      <c r="AD161" s="70" t="str">
        <f t="shared" si="102"/>
        <v>n/a</v>
      </c>
      <c r="AE161" s="71" t="b">
        <f t="shared" si="103"/>
        <v>0</v>
      </c>
      <c r="AF161" s="70" t="str">
        <f t="shared" si="104"/>
        <v xml:space="preserve"> </v>
      </c>
      <c r="AG161" s="70" t="str">
        <f t="shared" si="105"/>
        <v xml:space="preserve"> </v>
      </c>
      <c r="AH161" s="71" t="str">
        <f t="shared" si="106"/>
        <v xml:space="preserve"> </v>
      </c>
      <c r="AI161" s="73" t="str">
        <f t="shared" si="107"/>
        <v>n/a</v>
      </c>
      <c r="AJ161" s="74" t="b">
        <f t="shared" si="108"/>
        <v>0</v>
      </c>
      <c r="AK161" s="73" t="str">
        <f t="shared" si="109"/>
        <v xml:space="preserve"> </v>
      </c>
      <c r="AL161" s="73" t="str">
        <f t="shared" si="110"/>
        <v xml:space="preserve"> </v>
      </c>
      <c r="AM161" s="74" t="str">
        <f t="shared" si="111"/>
        <v xml:space="preserve"> </v>
      </c>
    </row>
    <row r="162" spans="1:39" ht="18.75" customHeight="1" thickBot="1" x14ac:dyDescent="0.3">
      <c r="A162" t="str">
        <f t="shared" si="114"/>
        <v>/</v>
      </c>
      <c r="B162" s="134">
        <v>159</v>
      </c>
      <c r="C162" s="189"/>
      <c r="D162" s="189"/>
      <c r="E162" s="5"/>
      <c r="F162" s="5"/>
      <c r="G162" s="103" t="str">
        <f t="shared" si="112"/>
        <v xml:space="preserve"> </v>
      </c>
      <c r="H162" s="160"/>
      <c r="I162" s="153" t="str">
        <f>IF(H162="Y",IFERROR(VLOOKUP(CONCATENATE(C162,"/",D162),'Time Open'!A$4:F$165,5,FALSE),"Can't find in Open"),"")</f>
        <v/>
      </c>
      <c r="J162" s="153" t="str">
        <f>IF(H162="Y",IFERROR(VLOOKUP(CONCATENATE(C162,"/",D162),'Time Open'!A$4:F$165,6,FALSE),"Can't find in Open"),"")</f>
        <v/>
      </c>
      <c r="K162" s="34" t="str">
        <f t="shared" si="113"/>
        <v>n/a</v>
      </c>
      <c r="L162" s="36">
        <f t="shared" si="88"/>
        <v>0</v>
      </c>
      <c r="M162" s="36">
        <f t="shared" si="89"/>
        <v>0</v>
      </c>
      <c r="N162" s="36">
        <f t="shared" si="90"/>
        <v>0</v>
      </c>
      <c r="O162" s="103">
        <f t="shared" si="91"/>
        <v>0</v>
      </c>
      <c r="P162" s="118" t="str">
        <f t="shared" si="92"/>
        <v xml:space="preserve"> </v>
      </c>
      <c r="S162">
        <f t="shared" si="93"/>
        <v>0</v>
      </c>
      <c r="T162" s="70" t="str">
        <f t="shared" si="94"/>
        <v>n/a</v>
      </c>
      <c r="U162" s="71" t="b">
        <f t="shared" si="95"/>
        <v>0</v>
      </c>
      <c r="V162" s="70" t="str">
        <f t="shared" si="115"/>
        <v xml:space="preserve"> </v>
      </c>
      <c r="W162" s="70" t="str">
        <f t="shared" si="116"/>
        <v xml:space="preserve"> </v>
      </c>
      <c r="X162" s="71" t="str">
        <f t="shared" si="96"/>
        <v xml:space="preserve"> </v>
      </c>
      <c r="Y162" s="73" t="str">
        <f t="shared" si="97"/>
        <v>n/a</v>
      </c>
      <c r="Z162" s="74" t="b">
        <f t="shared" si="98"/>
        <v>0</v>
      </c>
      <c r="AA162" s="73" t="str">
        <f t="shared" si="99"/>
        <v xml:space="preserve"> </v>
      </c>
      <c r="AB162" s="73" t="str">
        <f t="shared" si="100"/>
        <v xml:space="preserve"> </v>
      </c>
      <c r="AC162" s="74" t="str">
        <f t="shared" si="101"/>
        <v xml:space="preserve"> </v>
      </c>
      <c r="AD162" s="70" t="str">
        <f t="shared" si="102"/>
        <v>n/a</v>
      </c>
      <c r="AE162" s="71" t="b">
        <f t="shared" si="103"/>
        <v>0</v>
      </c>
      <c r="AF162" s="70" t="str">
        <f t="shared" si="104"/>
        <v xml:space="preserve"> </v>
      </c>
      <c r="AG162" s="70" t="str">
        <f t="shared" si="105"/>
        <v xml:space="preserve"> </v>
      </c>
      <c r="AH162" s="71" t="str">
        <f t="shared" si="106"/>
        <v xml:space="preserve"> </v>
      </c>
      <c r="AI162" s="73" t="str">
        <f t="shared" si="107"/>
        <v>n/a</v>
      </c>
      <c r="AJ162" s="74" t="b">
        <f t="shared" si="108"/>
        <v>0</v>
      </c>
      <c r="AK162" s="73" t="str">
        <f t="shared" si="109"/>
        <v xml:space="preserve"> </v>
      </c>
      <c r="AL162" s="73" t="str">
        <f t="shared" si="110"/>
        <v xml:space="preserve"> </v>
      </c>
      <c r="AM162" s="74" t="str">
        <f t="shared" si="111"/>
        <v xml:space="preserve"> </v>
      </c>
    </row>
    <row r="163" spans="1:39" ht="18.75" customHeight="1" thickBot="1" x14ac:dyDescent="0.3">
      <c r="A163" t="str">
        <f t="shared" si="114"/>
        <v>/</v>
      </c>
      <c r="B163" s="134">
        <v>160</v>
      </c>
      <c r="C163" s="189"/>
      <c r="D163" s="189"/>
      <c r="E163" s="5"/>
      <c r="F163" s="5"/>
      <c r="G163" s="103" t="str">
        <f t="shared" si="112"/>
        <v xml:space="preserve"> </v>
      </c>
      <c r="H163" s="160"/>
      <c r="I163" s="153" t="str">
        <f>IF(H163="Y",IFERROR(VLOOKUP(CONCATENATE(C163,"/",D163),'Time Open'!A$4:F$165,5,FALSE),"Can't find in Open"),"")</f>
        <v/>
      </c>
      <c r="J163" s="153" t="str">
        <f>IF(H163="Y",IFERROR(VLOOKUP(CONCATENATE(C163,"/",D163),'Time Open'!A$4:F$165,6,FALSE),"Can't find in Open"),"")</f>
        <v/>
      </c>
      <c r="K163" s="34" t="str">
        <f t="shared" si="113"/>
        <v>n/a</v>
      </c>
      <c r="L163" s="36">
        <f t="shared" si="88"/>
        <v>0</v>
      </c>
      <c r="M163" s="36">
        <f t="shared" si="89"/>
        <v>0</v>
      </c>
      <c r="N163" s="36">
        <f t="shared" si="90"/>
        <v>0</v>
      </c>
      <c r="O163" s="103">
        <f t="shared" si="91"/>
        <v>0</v>
      </c>
      <c r="P163" s="118" t="str">
        <f t="shared" si="92"/>
        <v xml:space="preserve"> </v>
      </c>
      <c r="S163">
        <f t="shared" si="93"/>
        <v>0</v>
      </c>
      <c r="T163" s="70" t="str">
        <f t="shared" si="94"/>
        <v>n/a</v>
      </c>
      <c r="U163" s="71" t="b">
        <f t="shared" si="95"/>
        <v>0</v>
      </c>
      <c r="V163" s="70" t="str">
        <f t="shared" si="115"/>
        <v xml:space="preserve"> </v>
      </c>
      <c r="W163" s="70" t="str">
        <f t="shared" si="116"/>
        <v xml:space="preserve"> </v>
      </c>
      <c r="X163" s="71" t="str">
        <f t="shared" si="96"/>
        <v xml:space="preserve"> </v>
      </c>
      <c r="Y163" s="73" t="str">
        <f t="shared" si="97"/>
        <v>n/a</v>
      </c>
      <c r="Z163" s="74" t="b">
        <f t="shared" si="98"/>
        <v>0</v>
      </c>
      <c r="AA163" s="73" t="str">
        <f t="shared" si="99"/>
        <v xml:space="preserve"> </v>
      </c>
      <c r="AB163" s="73" t="str">
        <f t="shared" si="100"/>
        <v xml:space="preserve"> </v>
      </c>
      <c r="AC163" s="74" t="str">
        <f t="shared" si="101"/>
        <v xml:space="preserve"> </v>
      </c>
      <c r="AD163" s="70" t="str">
        <f t="shared" si="102"/>
        <v>n/a</v>
      </c>
      <c r="AE163" s="71" t="b">
        <f t="shared" si="103"/>
        <v>0</v>
      </c>
      <c r="AF163" s="70" t="str">
        <f t="shared" si="104"/>
        <v xml:space="preserve"> </v>
      </c>
      <c r="AG163" s="70" t="str">
        <f t="shared" si="105"/>
        <v xml:space="preserve"> </v>
      </c>
      <c r="AH163" s="71" t="str">
        <f t="shared" si="106"/>
        <v xml:space="preserve"> </v>
      </c>
      <c r="AI163" s="73" t="str">
        <f t="shared" si="107"/>
        <v>n/a</v>
      </c>
      <c r="AJ163" s="74" t="b">
        <f t="shared" si="108"/>
        <v>0</v>
      </c>
      <c r="AK163" s="73" t="str">
        <f t="shared" si="109"/>
        <v xml:space="preserve"> </v>
      </c>
      <c r="AL163" s="73" t="str">
        <f t="shared" si="110"/>
        <v xml:space="preserve"> </v>
      </c>
      <c r="AM163" s="74" t="str">
        <f t="shared" si="111"/>
        <v xml:space="preserve"> </v>
      </c>
    </row>
    <row r="164" spans="1:39" ht="18.75" customHeight="1" thickBot="1" x14ac:dyDescent="0.3">
      <c r="A164" t="str">
        <f t="shared" si="114"/>
        <v>/</v>
      </c>
      <c r="B164" s="134">
        <v>161</v>
      </c>
      <c r="C164" s="189"/>
      <c r="D164" s="189"/>
      <c r="E164" s="5"/>
      <c r="F164" s="5"/>
      <c r="G164" s="103" t="str">
        <f t="shared" si="112"/>
        <v xml:space="preserve"> </v>
      </c>
      <c r="H164" s="160"/>
      <c r="I164" s="153" t="str">
        <f>IF(H164="Y",IFERROR(VLOOKUP(CONCATENATE(C164,"/",D164),'Time Open'!A$4:F$165,5,FALSE),"Can't find in Open"),"")</f>
        <v/>
      </c>
      <c r="J164" s="153" t="str">
        <f>IF(H164="Y",IFERROR(VLOOKUP(CONCATENATE(C164,"/",D164),'Time Open'!A$4:F$165,6,FALSE),"Can't find in Open"),"")</f>
        <v/>
      </c>
      <c r="K164" s="34" t="str">
        <f t="shared" si="113"/>
        <v>n/a</v>
      </c>
      <c r="L164" s="36">
        <f t="shared" si="88"/>
        <v>0</v>
      </c>
      <c r="M164" s="36">
        <f t="shared" si="89"/>
        <v>0</v>
      </c>
      <c r="N164" s="36">
        <f t="shared" si="90"/>
        <v>0</v>
      </c>
      <c r="O164" s="103">
        <f t="shared" si="91"/>
        <v>0</v>
      </c>
      <c r="P164" s="118" t="str">
        <f t="shared" si="92"/>
        <v xml:space="preserve"> </v>
      </c>
      <c r="S164">
        <f t="shared" si="93"/>
        <v>0</v>
      </c>
      <c r="T164" s="70" t="str">
        <f t="shared" si="94"/>
        <v>n/a</v>
      </c>
      <c r="U164" s="71" t="b">
        <f t="shared" si="95"/>
        <v>0</v>
      </c>
      <c r="V164" s="70" t="str">
        <f t="shared" si="115"/>
        <v xml:space="preserve"> </v>
      </c>
      <c r="W164" s="70" t="str">
        <f t="shared" si="116"/>
        <v xml:space="preserve"> </v>
      </c>
      <c r="X164" s="71" t="str">
        <f t="shared" si="96"/>
        <v xml:space="preserve"> </v>
      </c>
      <c r="Y164" s="73" t="str">
        <f t="shared" si="97"/>
        <v>n/a</v>
      </c>
      <c r="Z164" s="74" t="b">
        <f t="shared" si="98"/>
        <v>0</v>
      </c>
      <c r="AA164" s="73" t="str">
        <f t="shared" si="99"/>
        <v xml:space="preserve"> </v>
      </c>
      <c r="AB164" s="73" t="str">
        <f t="shared" si="100"/>
        <v xml:space="preserve"> </v>
      </c>
      <c r="AC164" s="74" t="str">
        <f t="shared" si="101"/>
        <v xml:space="preserve"> </v>
      </c>
      <c r="AD164" s="70" t="str">
        <f t="shared" si="102"/>
        <v>n/a</v>
      </c>
      <c r="AE164" s="71" t="b">
        <f t="shared" si="103"/>
        <v>0</v>
      </c>
      <c r="AF164" s="70" t="str">
        <f t="shared" si="104"/>
        <v xml:space="preserve"> </v>
      </c>
      <c r="AG164" s="70" t="str">
        <f t="shared" si="105"/>
        <v xml:space="preserve"> </v>
      </c>
      <c r="AH164" s="71" t="str">
        <f t="shared" si="106"/>
        <v xml:space="preserve"> </v>
      </c>
      <c r="AI164" s="73" t="str">
        <f t="shared" si="107"/>
        <v>n/a</v>
      </c>
      <c r="AJ164" s="74" t="b">
        <f t="shared" si="108"/>
        <v>0</v>
      </c>
      <c r="AK164" s="73" t="str">
        <f t="shared" si="109"/>
        <v xml:space="preserve"> </v>
      </c>
      <c r="AL164" s="73" t="str">
        <f t="shared" si="110"/>
        <v xml:space="preserve"> </v>
      </c>
      <c r="AM164" s="74" t="str">
        <f t="shared" si="111"/>
        <v xml:space="preserve"> </v>
      </c>
    </row>
    <row r="165" spans="1:39" ht="18.75" customHeight="1" x14ac:dyDescent="0.25">
      <c r="A165" t="str">
        <f t="shared" si="114"/>
        <v>/</v>
      </c>
      <c r="B165" s="134">
        <v>162</v>
      </c>
      <c r="C165" s="189"/>
      <c r="D165" s="189"/>
      <c r="E165" s="5"/>
      <c r="F165" s="5"/>
      <c r="G165" s="103" t="str">
        <f t="shared" si="112"/>
        <v xml:space="preserve"> </v>
      </c>
      <c r="H165" s="160"/>
      <c r="I165" s="153" t="str">
        <f>IF(H165="Y",IFERROR(VLOOKUP(CONCATENATE(C165,"/",D165),'Time Open'!A$4:F$165,5,FALSE),"Can't find in Open"),"")</f>
        <v/>
      </c>
      <c r="J165" s="153" t="str">
        <f>IF(H165="Y",IFERROR(VLOOKUP(CONCATENATE(C165,"/",D165),'Time Open'!A$4:F$165,6,FALSE),"Can't find in Open"),"")</f>
        <v/>
      </c>
      <c r="K165" s="34" t="str">
        <f t="shared" si="113"/>
        <v>n/a</v>
      </c>
      <c r="L165" s="36">
        <f t="shared" si="88"/>
        <v>0</v>
      </c>
      <c r="M165" s="36">
        <f t="shared" si="89"/>
        <v>0</v>
      </c>
      <c r="N165" s="36">
        <f t="shared" si="90"/>
        <v>0</v>
      </c>
      <c r="O165" s="103">
        <f t="shared" si="91"/>
        <v>0</v>
      </c>
      <c r="P165" s="118" t="str">
        <f t="shared" si="92"/>
        <v xml:space="preserve"> </v>
      </c>
      <c r="S165">
        <f t="shared" si="93"/>
        <v>0</v>
      </c>
      <c r="T165" s="70" t="str">
        <f t="shared" si="94"/>
        <v>n/a</v>
      </c>
      <c r="U165" s="71" t="b">
        <f t="shared" si="95"/>
        <v>0</v>
      </c>
      <c r="V165" s="70" t="str">
        <f t="shared" si="115"/>
        <v xml:space="preserve"> </v>
      </c>
      <c r="W165" s="70" t="str">
        <f t="shared" si="116"/>
        <v xml:space="preserve"> </v>
      </c>
      <c r="X165" s="71" t="str">
        <f t="shared" si="96"/>
        <v xml:space="preserve"> </v>
      </c>
      <c r="Y165" s="73" t="str">
        <f t="shared" si="97"/>
        <v>n/a</v>
      </c>
      <c r="Z165" s="74" t="b">
        <f t="shared" si="98"/>
        <v>0</v>
      </c>
      <c r="AA165" s="73" t="str">
        <f t="shared" si="99"/>
        <v xml:space="preserve"> </v>
      </c>
      <c r="AB165" s="73" t="str">
        <f t="shared" si="100"/>
        <v xml:space="preserve"> </v>
      </c>
      <c r="AC165" s="74" t="str">
        <f t="shared" si="101"/>
        <v xml:space="preserve"> </v>
      </c>
      <c r="AD165" s="70" t="str">
        <f t="shared" si="102"/>
        <v>n/a</v>
      </c>
      <c r="AE165" s="71" t="b">
        <f t="shared" si="103"/>
        <v>0</v>
      </c>
      <c r="AF165" s="70" t="str">
        <f t="shared" si="104"/>
        <v xml:space="preserve"> </v>
      </c>
      <c r="AG165" s="70" t="str">
        <f t="shared" si="105"/>
        <v xml:space="preserve"> </v>
      </c>
      <c r="AH165" s="71" t="str">
        <f t="shared" si="106"/>
        <v xml:space="preserve"> </v>
      </c>
      <c r="AI165" s="73" t="str">
        <f t="shared" si="107"/>
        <v>n/a</v>
      </c>
      <c r="AJ165" s="74" t="b">
        <f t="shared" si="108"/>
        <v>0</v>
      </c>
      <c r="AK165" s="73" t="str">
        <f t="shared" si="109"/>
        <v xml:space="preserve"> </v>
      </c>
      <c r="AL165" s="73" t="str">
        <f t="shared" si="110"/>
        <v xml:space="preserve"> </v>
      </c>
      <c r="AM165" s="74" t="str">
        <f t="shared" si="111"/>
        <v xml:space="preserve"> </v>
      </c>
    </row>
    <row r="166" spans="1:39" x14ac:dyDescent="0.2">
      <c r="G166" s="103" t="str">
        <f t="shared" si="112"/>
        <v xml:space="preserve"> </v>
      </c>
    </row>
    <row r="167" spans="1:39" ht="16.5" x14ac:dyDescent="0.3">
      <c r="B167" s="105"/>
      <c r="D167" s="39" t="s">
        <v>94</v>
      </c>
      <c r="H167" s="158"/>
    </row>
    <row r="168" spans="1:39" x14ac:dyDescent="0.2">
      <c r="B168" s="105"/>
      <c r="C168" s="105"/>
    </row>
  </sheetData>
  <sheetProtection selectLockedCells="1"/>
  <mergeCells count="2">
    <mergeCell ref="Q2:R2"/>
    <mergeCell ref="Q9:R9"/>
  </mergeCells>
  <phoneticPr fontId="0" type="noConversion"/>
  <conditionalFormatting sqref="A1:XFD1048576">
    <cfRule type="expression" dxfId="13" priority="1">
      <formula>NOT(CELL("protect",A1))</formula>
    </cfRule>
  </conditionalFormatting>
  <conditionalFormatting sqref="E1:E1048576">
    <cfRule type="expression" dxfId="12" priority="5">
      <formula>AND(H1="Y",E1&gt;0)</formula>
    </cfRule>
  </conditionalFormatting>
  <conditionalFormatting sqref="F1:F1048576">
    <cfRule type="expression" dxfId="11" priority="4">
      <formula>AND(H1="Y",F1&gt;0)</formula>
    </cfRule>
  </conditionalFormatting>
  <conditionalFormatting sqref="L4:O165">
    <cfRule type="cellIs" dxfId="10" priority="8" stopIfTrue="1" operator="equal">
      <formula>0</formula>
    </cfRule>
  </conditionalFormatting>
  <dataValidations count="1">
    <dataValidation type="list" allowBlank="1" showInputMessage="1" showErrorMessage="1" error="Enter a Y if they want to run in Open and carry their time to Youth/Select.  Otherwise leave blank." prompt="Enter a Y if they want to run in Open and carry their time to Youth/Select.  Otherwise leave blank." sqref="H4:H165" xr:uid="{00000000-0002-0000-0300-000000000000}">
      <formula1>"Y"</formula1>
    </dataValidation>
  </dataValidations>
  <printOptions horizontalCentered="1" verticalCentered="1"/>
  <pageMargins left="0.51181102362204722" right="0.51181102362204722" top="0.51181102362204722" bottom="0.51181102362204722" header="0.51181102362204722" footer="0.51181102362204722"/>
  <pageSetup fitToHeight="10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6"/>
  <sheetViews>
    <sheetView showGridLines="0" zoomScale="120" zoomScaleNormal="120" workbookViewId="0">
      <selection activeCell="I19" sqref="I19"/>
    </sheetView>
  </sheetViews>
  <sheetFormatPr defaultColWidth="8.85546875" defaultRowHeight="12.75" x14ac:dyDescent="0.2"/>
  <cols>
    <col min="1" max="2" width="5.85546875" customWidth="1"/>
    <col min="3" max="3" width="6.42578125" hidden="1" customWidth="1"/>
    <col min="6" max="6" width="18" customWidth="1"/>
    <col min="8" max="8" width="16.140625" customWidth="1"/>
    <col min="9" max="9" width="10.85546875" customWidth="1"/>
    <col min="10" max="10" width="11.140625" customWidth="1"/>
    <col min="11" max="12" width="8.85546875" hidden="1" customWidth="1"/>
    <col min="13" max="16" width="9.140625" hidden="1" customWidth="1"/>
    <col min="17" max="23" width="9.140625" customWidth="1"/>
    <col min="24" max="29" width="8.85546875" customWidth="1"/>
  </cols>
  <sheetData>
    <row r="1" spans="1:22" ht="20.25" thickBot="1" x14ac:dyDescent="0.3">
      <c r="B1" s="1"/>
      <c r="F1" s="1" t="s">
        <v>121</v>
      </c>
    </row>
    <row r="2" spans="1:22" ht="13.5" thickBot="1" x14ac:dyDescent="0.25">
      <c r="F2" s="17" t="s">
        <v>41</v>
      </c>
      <c r="G2" s="130">
        <f>+'Jackpot Guide'!F$11</f>
        <v>0</v>
      </c>
      <c r="I2" s="17" t="s">
        <v>42</v>
      </c>
      <c r="J2" s="18" t="e">
        <f>VLOOKUP(CONCATENATE(YouthDivisions," ",YouthEntries),'Instructions for use'!A$42:D$447,4,FALSE)</f>
        <v>#N/A</v>
      </c>
    </row>
    <row r="3" spans="1:22" s="7" customFormat="1" ht="15" customHeight="1" thickBot="1" x14ac:dyDescent="0.25">
      <c r="A3" s="12"/>
      <c r="B3" s="16"/>
      <c r="C3" s="17" t="s">
        <v>40</v>
      </c>
      <c r="D3" s="17" t="s">
        <v>18</v>
      </c>
      <c r="E3" s="31">
        <f>IF(G3=0,0,IF(YouthDivisions="3D",'Jackpot Guide'!G28+O36,'Jackpot Guide'!G44+O36))</f>
        <v>0</v>
      </c>
      <c r="F3" s="17" t="s">
        <v>137</v>
      </c>
      <c r="G3" s="16">
        <f>'Time Youth'!R16</f>
        <v>0</v>
      </c>
      <c r="H3" s="16"/>
      <c r="I3" s="17"/>
      <c r="J3" s="18"/>
    </row>
    <row r="4" spans="1:22" ht="5.25" customHeight="1" thickBot="1" x14ac:dyDescent="0.25">
      <c r="J4">
        <v>5</v>
      </c>
    </row>
    <row r="5" spans="1:22" s="7" customFormat="1" ht="14.1" customHeight="1" thickBot="1" x14ac:dyDescent="0.25">
      <c r="A5" s="209" t="s">
        <v>4</v>
      </c>
      <c r="B5" s="3" t="s">
        <v>43</v>
      </c>
      <c r="C5" s="19" t="s">
        <v>44</v>
      </c>
      <c r="D5" s="202" t="s">
        <v>45</v>
      </c>
      <c r="E5" s="201"/>
      <c r="F5" s="203"/>
      <c r="G5" s="202" t="s">
        <v>1</v>
      </c>
      <c r="H5" s="203"/>
      <c r="I5" s="19" t="s">
        <v>46</v>
      </c>
      <c r="J5" s="2" t="s">
        <v>47</v>
      </c>
      <c r="M5"/>
      <c r="N5"/>
      <c r="O5"/>
      <c r="P5"/>
      <c r="Q5"/>
      <c r="R5"/>
      <c r="S5"/>
      <c r="T5"/>
      <c r="U5"/>
      <c r="V5"/>
    </row>
    <row r="6" spans="1:22" ht="15" customHeight="1" x14ac:dyDescent="0.2">
      <c r="A6" s="210"/>
      <c r="B6" s="20">
        <v>1</v>
      </c>
      <c r="C6" s="107"/>
      <c r="D6" s="77" t="str">
        <f>IF(G3&lt;1," ",VLOOKUP(1,'Time Youth'!T4:X165,3,FALSE))</f>
        <v xml:space="preserve"> </v>
      </c>
      <c r="E6" s="77"/>
      <c r="F6" s="78"/>
      <c r="G6" s="77" t="str">
        <f>IF(G3&lt;1," ",VLOOKUP(1,'Time Youth'!$T$4:$X$165,4,FALSE))</f>
        <v xml:space="preserve"> </v>
      </c>
      <c r="H6" s="8"/>
      <c r="I6" s="23" t="str">
        <f>IF(G3&lt;1," ",VLOOKUP(1,'Time Youth'!$T$4:$X$165,5,FALSE))</f>
        <v xml:space="preserve"> </v>
      </c>
      <c r="J6" s="32" t="str">
        <f>IF($G$3&lt;1," ",IF($G$3=1,$E$3,($E$3*VLOOKUP(MIN($G$3,$J$2),'Instructions for use'!$C$28:$K$35,2))))</f>
        <v xml:space="preserve"> </v>
      </c>
    </row>
    <row r="7" spans="1:22" ht="15" customHeight="1" x14ac:dyDescent="0.2">
      <c r="A7" s="210"/>
      <c r="B7" s="20">
        <v>2</v>
      </c>
      <c r="C7" s="107"/>
      <c r="D7" s="77" t="str">
        <f>IF(G3&lt;2," ",VLOOKUP(2,'Time Youth'!T4:X165,3,FALSE))</f>
        <v xml:space="preserve"> </v>
      </c>
      <c r="E7" s="77"/>
      <c r="F7" s="78"/>
      <c r="G7" s="77" t="str">
        <f>IF(G3&lt;2," ",VLOOKUP(2,'Time Youth'!$T$4:$X$165,4,FALSE))</f>
        <v xml:space="preserve"> </v>
      </c>
      <c r="H7" s="8"/>
      <c r="I7" s="24" t="str">
        <f>IF(G3&lt;2," ",VLOOKUP(2,'Time Youth'!$T$4:$X$165,5,FALSE))</f>
        <v xml:space="preserve"> </v>
      </c>
      <c r="J7" s="32" t="str">
        <f>IF($G$3&lt;2," ",$E$3*VLOOKUP(MIN($G$3,$J$2),'Instructions for use'!$C$28:$K$35,3))</f>
        <v xml:space="preserve"> </v>
      </c>
    </row>
    <row r="8" spans="1:22" ht="15" customHeight="1" x14ac:dyDescent="0.2">
      <c r="A8" s="210"/>
      <c r="B8" s="20">
        <v>3</v>
      </c>
      <c r="C8" s="107"/>
      <c r="D8" s="77" t="str">
        <f>IF(G3&lt;3," ",VLOOKUP(3,'Time Youth'!T4:X165,3,FALSE))</f>
        <v xml:space="preserve"> </v>
      </c>
      <c r="E8" s="77"/>
      <c r="F8" s="78"/>
      <c r="G8" s="77" t="str">
        <f>IF(G3&lt;3," ",VLOOKUP(3,'Time Youth'!$T$4:$X$165,4,FALSE))</f>
        <v xml:space="preserve"> </v>
      </c>
      <c r="H8" s="8"/>
      <c r="I8" s="24" t="str">
        <f>IF(G3&lt;3," ",VLOOKUP(3,'Time Youth'!$T$4:$X$165,5,FALSE))</f>
        <v xml:space="preserve"> </v>
      </c>
      <c r="J8" s="32" t="str">
        <f>IF($G$3&lt;3," ",$E$3*VLOOKUP(MIN($G$3,$J$2),'Instructions for use'!$C$28:$K$35,4))</f>
        <v xml:space="preserve"> </v>
      </c>
    </row>
    <row r="9" spans="1:22" ht="15" customHeight="1" x14ac:dyDescent="0.2">
      <c r="A9" s="210"/>
      <c r="B9" s="20">
        <v>4</v>
      </c>
      <c r="C9" s="107"/>
      <c r="D9" s="77" t="str">
        <f>IF(G3&lt;4," ",VLOOKUP(4,'Time Youth'!T4:X165,3,FALSE))</f>
        <v xml:space="preserve"> </v>
      </c>
      <c r="E9" s="77"/>
      <c r="F9" s="78"/>
      <c r="G9" s="77" t="str">
        <f>IF(G3&lt;4," ",VLOOKUP(4,'Time Youth'!$T$4:$X$165,4,FALSE))</f>
        <v xml:space="preserve"> </v>
      </c>
      <c r="H9" s="8"/>
      <c r="I9" s="24" t="str">
        <f>IF(G3&lt;4," ",VLOOKUP(4,'Time Youth'!$T$4:$X$165,5,FALSE))</f>
        <v xml:space="preserve"> </v>
      </c>
      <c r="J9" s="32" t="str">
        <f>IF($G$3&lt;4," ",$E$3*VLOOKUP(MIN($G$3,$J$2),'Instructions for use'!$C$28:$K$35,5))</f>
        <v xml:space="preserve"> </v>
      </c>
    </row>
    <row r="10" spans="1:22" ht="15" customHeight="1" x14ac:dyDescent="0.2">
      <c r="A10" s="210"/>
      <c r="B10" s="20">
        <v>5</v>
      </c>
      <c r="C10" s="107"/>
      <c r="D10" s="77" t="str">
        <f>IF(G3&lt;5," ",VLOOKUP(5,'Time Youth'!T4:X165,3,FALSE))</f>
        <v xml:space="preserve"> </v>
      </c>
      <c r="E10" s="77"/>
      <c r="F10" s="78"/>
      <c r="G10" s="77" t="str">
        <f>IF(G3&lt;5," ",VLOOKUP(5,'Time Youth'!$T$4:$X$165,4,FALSE))</f>
        <v xml:space="preserve"> </v>
      </c>
      <c r="H10" s="8"/>
      <c r="I10" s="24" t="str">
        <f>IF(G3&lt;5," ",VLOOKUP(5,'Time Youth'!$T$4:$X$165,5,FALSE))</f>
        <v xml:space="preserve"> </v>
      </c>
      <c r="J10" s="32" t="str">
        <f>IF($G$3&lt;5," ",$E$3*VLOOKUP(MIN($G$3,$J$2),'Instructions for use'!$C$28:$K$35,6))</f>
        <v xml:space="preserve"> </v>
      </c>
    </row>
    <row r="11" spans="1:22" ht="15" customHeight="1" x14ac:dyDescent="0.2">
      <c r="A11" s="210"/>
      <c r="B11" s="20">
        <v>6</v>
      </c>
      <c r="C11" s="107"/>
      <c r="D11" s="77" t="str">
        <f>IF(G3&lt;6," ",VLOOKUP(6,'Time Youth'!T4:X165,3,FALSE))</f>
        <v xml:space="preserve"> </v>
      </c>
      <c r="E11" s="77"/>
      <c r="F11" s="78"/>
      <c r="G11" s="77" t="str">
        <f>IF(G3&lt;6," ",VLOOKUP(6,'Time Youth'!$T$4:$X$165,4,FALSE))</f>
        <v xml:space="preserve"> </v>
      </c>
      <c r="H11" s="8"/>
      <c r="I11" s="24" t="str">
        <f>IF(G3&lt;6," ",VLOOKUP(6,'Time Youth'!$T$4:$X$165,5,FALSE))</f>
        <v xml:space="preserve"> </v>
      </c>
      <c r="J11" s="32" t="str">
        <f>IF($G$3&lt;6," ",$E$3*VLOOKUP(MIN($G$3,$J$2),'Instructions for use'!$C$28:$K$35,7))</f>
        <v xml:space="preserve"> </v>
      </c>
    </row>
    <row r="12" spans="1:22" ht="15" customHeight="1" x14ac:dyDescent="0.2">
      <c r="A12" s="210"/>
      <c r="B12" s="20">
        <v>7</v>
      </c>
      <c r="C12" s="107"/>
      <c r="D12" s="77" t="str">
        <f>IF(G3&lt;7," ",VLOOKUP(7,'Time Youth'!T4:X165,3,FALSE))</f>
        <v xml:space="preserve"> </v>
      </c>
      <c r="E12" s="77"/>
      <c r="F12" s="78"/>
      <c r="G12" s="77" t="str">
        <f>IF(G3&lt;7," ",VLOOKUP(7,'Time Youth'!$T$4:$X$165,4,FALSE))</f>
        <v xml:space="preserve"> </v>
      </c>
      <c r="H12" s="8"/>
      <c r="I12" s="24" t="str">
        <f>IF(G3&lt;7," ",VLOOKUP(7,'Time Youth'!$T$4:$X$165,5,FALSE))</f>
        <v xml:space="preserve"> </v>
      </c>
      <c r="J12" s="32" t="str">
        <f>IF($G$3&lt;7," ",$E$3*VLOOKUP(MIN($G$3,$J$2),'Instructions for use'!$C$28:$K$35,8))</f>
        <v xml:space="preserve"> </v>
      </c>
    </row>
    <row r="13" spans="1:22" ht="15" customHeight="1" thickBot="1" x14ac:dyDescent="0.25">
      <c r="A13" s="211"/>
      <c r="B13" s="21">
        <v>8</v>
      </c>
      <c r="C13" s="108"/>
      <c r="D13" s="79" t="str">
        <f>IF(G3&lt;8," ",VLOOKUP(8,'Time Youth'!T4:X165,3,FALSE))</f>
        <v xml:space="preserve"> </v>
      </c>
      <c r="E13" s="79"/>
      <c r="F13" s="80"/>
      <c r="G13" s="81" t="str">
        <f>IF(G3&lt;8," ",VLOOKUP(8,'Time Youth'!$T$4:$X$165,4,FALSE))</f>
        <v xml:space="preserve"> </v>
      </c>
      <c r="H13" s="11"/>
      <c r="I13" s="26" t="str">
        <f>IF(G3&lt;8," ",VLOOKUP(8,'Time Youth'!$T$4:$X$165,5,FALSE))</f>
        <v xml:space="preserve"> </v>
      </c>
      <c r="J13" s="32" t="str">
        <f>IF($G$3&lt;8," ",$E$3*VLOOKUP(MIN($G$3,$J$2),'Instructions for use'!$C$28:$K$35,9))</f>
        <v xml:space="preserve"> </v>
      </c>
    </row>
    <row r="15" spans="1:22" ht="7.5" customHeight="1" thickBot="1" x14ac:dyDescent="0.25"/>
    <row r="16" spans="1:22" ht="15" customHeight="1" thickBot="1" x14ac:dyDescent="0.25">
      <c r="A16" s="22"/>
      <c r="B16" s="16"/>
      <c r="C16" s="17" t="s">
        <v>48</v>
      </c>
      <c r="D16" s="17" t="s">
        <v>18</v>
      </c>
      <c r="E16" s="31">
        <f>IF(G16=0,0,IF(YouthDivisions="3D",'Jackpot Guide'!G29+O36,'Jackpot Guide'!G45+O36))</f>
        <v>0</v>
      </c>
      <c r="F16" s="17" t="s">
        <v>137</v>
      </c>
      <c r="G16" s="16">
        <f>'Time Youth'!R17</f>
        <v>0</v>
      </c>
      <c r="H16" s="16"/>
      <c r="I16" s="17"/>
      <c r="J16" s="18"/>
    </row>
    <row r="17" spans="1:16" ht="15" customHeight="1" thickBot="1" x14ac:dyDescent="0.25"/>
    <row r="18" spans="1:16" ht="14.1" customHeight="1" thickBot="1" x14ac:dyDescent="0.25">
      <c r="A18" s="209" t="s">
        <v>10</v>
      </c>
      <c r="B18" s="3" t="s">
        <v>43</v>
      </c>
      <c r="C18" s="19" t="s">
        <v>44</v>
      </c>
      <c r="D18" s="202" t="s">
        <v>45</v>
      </c>
      <c r="E18" s="201"/>
      <c r="F18" s="203"/>
      <c r="G18" s="202" t="s">
        <v>1</v>
      </c>
      <c r="H18" s="203"/>
      <c r="I18" s="19" t="s">
        <v>46</v>
      </c>
      <c r="J18" s="2" t="s">
        <v>47</v>
      </c>
    </row>
    <row r="19" spans="1:16" ht="15" customHeight="1" x14ac:dyDescent="0.2">
      <c r="A19" s="210"/>
      <c r="B19" s="20">
        <v>1</v>
      </c>
      <c r="C19" s="107"/>
      <c r="D19" s="77" t="str">
        <f>IF(G16&lt;1," ",VLOOKUP(1,'Time Youth'!$Y$4:$AC$165,3,FALSE))</f>
        <v xml:space="preserve"> </v>
      </c>
      <c r="E19" s="77"/>
      <c r="F19" s="78"/>
      <c r="G19" s="77" t="str">
        <f>IF(G16&lt;1," ",VLOOKUP(1,'Time Youth'!$Y$4:$AC$165,4,FALSE))</f>
        <v xml:space="preserve"> </v>
      </c>
      <c r="H19" s="78"/>
      <c r="I19" s="23" t="str">
        <f>IF(G16&lt;1," ",VLOOKUP(1,'Time Youth'!$Y$4:$AC$165,5,FALSE))</f>
        <v xml:space="preserve"> </v>
      </c>
      <c r="J19" s="32" t="str">
        <f>IF($G$16&lt;1," ",IF($G$16=1,$E$16,($E$16*VLOOKUP(MIN($G$16,$J$2),'Instructions for use'!$C$28:$K$35,2))))</f>
        <v xml:space="preserve"> </v>
      </c>
    </row>
    <row r="20" spans="1:16" ht="15" customHeight="1" x14ac:dyDescent="0.2">
      <c r="A20" s="210"/>
      <c r="B20" s="20">
        <v>2</v>
      </c>
      <c r="C20" s="107"/>
      <c r="D20" s="77" t="str">
        <f>IF(G16&lt;2," ",VLOOKUP(2,'Time Youth'!$Y$4:$AC$165,3,FALSE))</f>
        <v xml:space="preserve"> </v>
      </c>
      <c r="E20" s="77"/>
      <c r="F20" s="78"/>
      <c r="G20" s="77" t="str">
        <f>IF(G16&lt;2," ",VLOOKUP(2,'Time Youth'!$Y$4:$AC$165,4,FALSE))</f>
        <v xml:space="preserve"> </v>
      </c>
      <c r="H20" s="78"/>
      <c r="I20" s="23" t="str">
        <f>IF(G16&lt;2," ",VLOOKUP(2,'Time Youth'!$Y$4:$AC$165,5,FALSE))</f>
        <v xml:space="preserve"> </v>
      </c>
      <c r="J20" s="32" t="str">
        <f>IF($G$16&lt;2," ",$E$16*VLOOKUP(MIN($G$16,$J$2),'Instructions for use'!$C$28:$K$35,3))</f>
        <v xml:space="preserve"> </v>
      </c>
    </row>
    <row r="21" spans="1:16" ht="15" customHeight="1" x14ac:dyDescent="0.2">
      <c r="A21" s="210"/>
      <c r="B21" s="20">
        <v>3</v>
      </c>
      <c r="C21" s="107"/>
      <c r="D21" s="77" t="str">
        <f>IF(G16&lt;3," ",VLOOKUP(3,'Time Youth'!$Y$4:$AC$165,3,FALSE))</f>
        <v xml:space="preserve"> </v>
      </c>
      <c r="E21" s="77"/>
      <c r="F21" s="78"/>
      <c r="G21" s="77" t="str">
        <f>IF(G16&lt;3," ",VLOOKUP(3,'Time Youth'!$Y$4:$AC$165,4,FALSE))</f>
        <v xml:space="preserve"> </v>
      </c>
      <c r="H21" s="78"/>
      <c r="I21" s="23" t="str">
        <f>IF(G16&lt;3," ",VLOOKUP(3,'Time Youth'!$Y$4:$AC$165,5,FALSE))</f>
        <v xml:space="preserve"> </v>
      </c>
      <c r="J21" s="32" t="str">
        <f>IF($G$16&lt;3," ",$E$16*VLOOKUP(MIN($G$16,$J$2),'Instructions for use'!$C$28:$K$35,4))</f>
        <v xml:space="preserve"> </v>
      </c>
    </row>
    <row r="22" spans="1:16" ht="15" customHeight="1" x14ac:dyDescent="0.2">
      <c r="A22" s="210"/>
      <c r="B22" s="20">
        <v>4</v>
      </c>
      <c r="C22" s="107"/>
      <c r="D22" s="77" t="str">
        <f>IF(G16&lt;4," ",VLOOKUP(4,'Time Youth'!$Y$4:$AC$165,3,FALSE))</f>
        <v xml:space="preserve"> </v>
      </c>
      <c r="E22" s="77"/>
      <c r="F22" s="78"/>
      <c r="G22" s="77" t="str">
        <f>IF(G16&lt;4," ",VLOOKUP(4,'Time Youth'!$Y$4:$AC$165,4,FALSE))</f>
        <v xml:space="preserve"> </v>
      </c>
      <c r="H22" s="78"/>
      <c r="I22" s="23" t="str">
        <f>IF(G16&lt;4," ",VLOOKUP(4,'Time Youth'!$Y$4:$AC$165,5,FALSE))</f>
        <v xml:space="preserve"> </v>
      </c>
      <c r="J22" s="32" t="str">
        <f>IF($G$16&lt;4," ",$E$16*VLOOKUP(MIN($G$16,$J$2),'Instructions for use'!$C$28:$K$35,5))</f>
        <v xml:space="preserve"> </v>
      </c>
    </row>
    <row r="23" spans="1:16" ht="15" customHeight="1" x14ac:dyDescent="0.2">
      <c r="A23" s="210"/>
      <c r="B23" s="20">
        <v>5</v>
      </c>
      <c r="C23" s="107"/>
      <c r="D23" s="77" t="str">
        <f>IF(G16&lt;5," ",VLOOKUP(5,'Time Youth'!$Y$4:$AC$165,3,FALSE))</f>
        <v xml:space="preserve"> </v>
      </c>
      <c r="E23" s="77"/>
      <c r="F23" s="78"/>
      <c r="G23" s="77" t="str">
        <f>IF(G16&lt;5," ",VLOOKUP(5,'Time Youth'!$Y$4:$AC$165,4,FALSE))</f>
        <v xml:space="preserve"> </v>
      </c>
      <c r="H23" s="78"/>
      <c r="I23" s="23" t="str">
        <f>IF(G16&lt;5," ",VLOOKUP(5,'Time Youth'!$Y$4:$AC$165,5,FALSE))</f>
        <v xml:space="preserve"> </v>
      </c>
      <c r="J23" s="32" t="str">
        <f>IF($G$16&lt;5," ",$E$16*VLOOKUP(MIN($G$16,$J$2),'Instructions for use'!$C$28:$K$35,6))</f>
        <v xml:space="preserve"> </v>
      </c>
    </row>
    <row r="24" spans="1:16" ht="15" customHeight="1" x14ac:dyDescent="0.2">
      <c r="A24" s="210"/>
      <c r="B24" s="20">
        <v>6</v>
      </c>
      <c r="C24" s="107"/>
      <c r="D24" s="77" t="str">
        <f>IF(G16&lt;6," ",VLOOKUP(6,'Time Youth'!$Y$4:$AC$165,3,FALSE))</f>
        <v xml:space="preserve"> </v>
      </c>
      <c r="E24" s="77"/>
      <c r="F24" s="78"/>
      <c r="G24" s="77" t="str">
        <f>IF(G16&lt;6," ",VLOOKUP(6,'Time Youth'!$Y$4:$AC$165,4,FALSE))</f>
        <v xml:space="preserve"> </v>
      </c>
      <c r="H24" s="78"/>
      <c r="I24" s="23" t="str">
        <f>IF(G16&lt;6," ",VLOOKUP(6,'Time Youth'!$Y$4:$AC$165,5,FALSE))</f>
        <v xml:space="preserve"> </v>
      </c>
      <c r="J24" s="32" t="str">
        <f>IF($G$16&lt;6," ",$E$16*VLOOKUP(MIN($G$16,$J$2),'Instructions for use'!$C$28:$K$35,7))</f>
        <v xml:space="preserve"> </v>
      </c>
    </row>
    <row r="25" spans="1:16" ht="15" customHeight="1" x14ac:dyDescent="0.2">
      <c r="A25" s="210"/>
      <c r="B25" s="20">
        <v>7</v>
      </c>
      <c r="C25" s="107"/>
      <c r="D25" s="77" t="str">
        <f>IF(G16&lt;7," ",VLOOKUP(7,'Time Youth'!$Y$4:$AC$165,3,FALSE))</f>
        <v xml:space="preserve"> </v>
      </c>
      <c r="E25" s="77"/>
      <c r="F25" s="78"/>
      <c r="G25" s="77" t="str">
        <f>IF(G16&lt;7," ",VLOOKUP(7,'Time Youth'!$Y$4:$AC$165,4,FALSE))</f>
        <v xml:space="preserve"> </v>
      </c>
      <c r="H25" s="78"/>
      <c r="I25" s="23" t="str">
        <f>IF(G16&lt;7," ",VLOOKUP(7,'Time Youth'!$Y$4:$AC$165,5,FALSE))</f>
        <v xml:space="preserve"> </v>
      </c>
      <c r="J25" s="32" t="str">
        <f>IF($G$16&lt;7," ",$E$16*VLOOKUP(MIN($G$16,$J$2),'Instructions for use'!$C$28:$K$35,8))</f>
        <v xml:space="preserve"> </v>
      </c>
    </row>
    <row r="26" spans="1:16" ht="15" customHeight="1" thickBot="1" x14ac:dyDescent="0.25">
      <c r="A26" s="211"/>
      <c r="B26" s="21">
        <v>8</v>
      </c>
      <c r="C26" s="108"/>
      <c r="D26" s="81" t="str">
        <f>IF(G16&lt;8," ",VLOOKUP(8,'Time Youth'!$Y$4:$AC$165,3,FALSE))</f>
        <v xml:space="preserve"> </v>
      </c>
      <c r="E26" s="75"/>
      <c r="F26" s="76"/>
      <c r="G26" s="109" t="str">
        <f>IF(G16&lt;8," ",VLOOKUP(8,'Time Youth'!$Y$4:$AC$165,4,FALSE))</f>
        <v xml:space="preserve"> </v>
      </c>
      <c r="H26" s="11"/>
      <c r="I26" s="26" t="str">
        <f>IF(G16&lt;8," ",VLOOKUP(8,'Time Youth'!$Y$4:$AC$165,5,FALSE))</f>
        <v xml:space="preserve"> </v>
      </c>
      <c r="J26" s="32" t="str">
        <f>IF($G$16&lt;8," ",$E$16*VLOOKUP(MIN($G$16,$J$2),'Instructions for use'!$C$28:$K$35,9))</f>
        <v xml:space="preserve"> </v>
      </c>
    </row>
    <row r="28" spans="1:16" ht="7.5" customHeight="1" thickBot="1" x14ac:dyDescent="0.25"/>
    <row r="29" spans="1:16" ht="15" customHeight="1" thickBot="1" x14ac:dyDescent="0.25">
      <c r="A29" s="22"/>
      <c r="B29" s="16"/>
      <c r="C29" s="17" t="s">
        <v>49</v>
      </c>
      <c r="D29" s="17" t="s">
        <v>18</v>
      </c>
      <c r="E29" s="31">
        <f>IF(G29=0,0,IF(YouthDivisions="3D",'Jackpot Guide'!G30+O36,'Jackpot Guide'!G46+O36))</f>
        <v>0</v>
      </c>
      <c r="F29" s="17" t="s">
        <v>137</v>
      </c>
      <c r="G29" s="16">
        <f>'Time Youth'!R18</f>
        <v>0</v>
      </c>
      <c r="H29" s="16"/>
      <c r="I29" s="17"/>
      <c r="J29" s="18"/>
      <c r="N29" s="91" t="s">
        <v>64</v>
      </c>
      <c r="O29" s="92"/>
      <c r="P29" s="93">
        <f>SUM(O31:O33)</f>
        <v>0</v>
      </c>
    </row>
    <row r="30" spans="1:16" ht="5.25" customHeight="1" thickBot="1" x14ac:dyDescent="0.25">
      <c r="N30" s="83"/>
      <c r="O30" s="86"/>
      <c r="P30" s="84"/>
    </row>
    <row r="31" spans="1:16" ht="14.1" customHeight="1" thickBot="1" x14ac:dyDescent="0.25">
      <c r="A31" s="209" t="s">
        <v>6</v>
      </c>
      <c r="B31" s="3" t="s">
        <v>43</v>
      </c>
      <c r="C31" s="19" t="s">
        <v>44</v>
      </c>
      <c r="D31" s="202" t="s">
        <v>45</v>
      </c>
      <c r="E31" s="201"/>
      <c r="F31" s="203"/>
      <c r="G31" s="202" t="s">
        <v>1</v>
      </c>
      <c r="H31" s="203"/>
      <c r="I31" s="19" t="s">
        <v>46</v>
      </c>
      <c r="J31" s="2" t="s">
        <v>47</v>
      </c>
      <c r="N31" s="27" t="s">
        <v>10</v>
      </c>
      <c r="O31" s="87">
        <f>IF(G16=0,'Jackpot Guide'!G29+'Jackpot Guide'!G45,0)</f>
        <v>0</v>
      </c>
      <c r="P31" s="13"/>
    </row>
    <row r="32" spans="1:16" ht="15" customHeight="1" x14ac:dyDescent="0.2">
      <c r="A32" s="210"/>
      <c r="B32" s="20">
        <v>1</v>
      </c>
      <c r="C32" s="107"/>
      <c r="D32" s="77" t="str">
        <f>IF(G29&lt;1," ",VLOOKUP(1,'Time Youth'!$AD$4:$AH$165,3,FALSE))</f>
        <v xml:space="preserve"> </v>
      </c>
      <c r="E32" s="9"/>
      <c r="F32" s="8"/>
      <c r="G32" s="77" t="str">
        <f>IF(G29&lt;1," ",VLOOKUP(1,'Time Youth'!$AD$4:$AH$165,4,FALSE))</f>
        <v xml:space="preserve"> </v>
      </c>
      <c r="H32" s="78"/>
      <c r="I32" s="23" t="str">
        <f>IF(G29&lt;1," ",VLOOKUP(1,'Time Youth'!$AD$4:$AH$165,5,FALSE))</f>
        <v xml:space="preserve"> </v>
      </c>
      <c r="J32" s="32" t="str">
        <f>IF($G$29&lt;1," ",IF($G$29=1,$E$29,($E$29*VLOOKUP(MIN($G$29,$J$2),'Instructions for use'!$C$28:$K$35,2))))</f>
        <v xml:space="preserve"> </v>
      </c>
      <c r="N32" s="89" t="s">
        <v>6</v>
      </c>
      <c r="O32" s="4">
        <f>IF(G29=0,'Jackpot Guide'!G30+'Jackpot Guide'!G46,0)</f>
        <v>0</v>
      </c>
      <c r="P32" s="90"/>
    </row>
    <row r="33" spans="1:16" ht="15" customHeight="1" x14ac:dyDescent="0.2">
      <c r="A33" s="210"/>
      <c r="B33" s="20">
        <v>2</v>
      </c>
      <c r="C33" s="107"/>
      <c r="D33" s="77" t="str">
        <f>IF(G29&lt;2," ",VLOOKUP(2,'Time Youth'!$AD$4:$AH$165,3,FALSE))</f>
        <v xml:space="preserve"> </v>
      </c>
      <c r="E33" s="9"/>
      <c r="F33" s="8"/>
      <c r="G33" s="77" t="str">
        <f>IF(G29&lt;2," ",VLOOKUP(2,'Time Youth'!$AD$4:$AH$165,4,FALSE))</f>
        <v xml:space="preserve"> </v>
      </c>
      <c r="H33" s="78"/>
      <c r="I33" s="23" t="str">
        <f>IF(G29&lt;2," ",VLOOKUP(2,'Time Youth'!$AD$4:$AH$165,5,FALSE))</f>
        <v xml:space="preserve"> </v>
      </c>
      <c r="J33" s="32" t="str">
        <f>IF($G$29&lt;2," ",$E$29*VLOOKUP(MIN($G$29,$J$2),'Instructions for use'!$C$28:$K$35,3))</f>
        <v xml:space="preserve"> </v>
      </c>
      <c r="N33" s="14" t="s">
        <v>7</v>
      </c>
      <c r="O33" s="88">
        <f>IF(G42=0,SUM('Jackpot Guide'!G47),0)</f>
        <v>0</v>
      </c>
      <c r="P33" s="85"/>
    </row>
    <row r="34" spans="1:16" ht="15" customHeight="1" x14ac:dyDescent="0.2">
      <c r="A34" s="210"/>
      <c r="B34" s="20">
        <v>3</v>
      </c>
      <c r="C34" s="107"/>
      <c r="D34" s="77" t="str">
        <f>IF(G29&lt;3," ",VLOOKUP(3,'Time Youth'!$AD$4:$AH$165,3,FALSE))</f>
        <v xml:space="preserve"> </v>
      </c>
      <c r="E34" s="9"/>
      <c r="F34" s="8"/>
      <c r="G34" s="77" t="str">
        <f>IF(G29&lt;3," ",VLOOKUP(3,'Time Youth'!$AD$4:$AH$165,4,FALSE))</f>
        <v xml:space="preserve"> </v>
      </c>
      <c r="H34" s="78"/>
      <c r="I34" s="23" t="str">
        <f>IF(G29&lt;3," ",VLOOKUP(3,'Time Youth'!$AD$4:$AH$165,5,FALSE))</f>
        <v xml:space="preserve"> </v>
      </c>
      <c r="J34" s="32" t="str">
        <f>IF($G$29&lt;3," ",$E$29*VLOOKUP(MIN($G$29,$J$2),'Instructions for use'!$C$28:$K$35,4))</f>
        <v xml:space="preserve"> </v>
      </c>
      <c r="N34" s="27" t="s">
        <v>65</v>
      </c>
      <c r="O34">
        <f>COUNTIF(O31:O33,"&gt;0")</f>
        <v>0</v>
      </c>
    </row>
    <row r="35" spans="1:16" ht="15" customHeight="1" x14ac:dyDescent="0.2">
      <c r="A35" s="210"/>
      <c r="B35" s="20">
        <v>4</v>
      </c>
      <c r="C35" s="107"/>
      <c r="D35" s="77" t="str">
        <f>IF(G29&lt;4," ",VLOOKUP(4,'Time Youth'!$AD$4:$AH$165,3,FALSE))</f>
        <v xml:space="preserve"> </v>
      </c>
      <c r="E35" s="9"/>
      <c r="F35" s="8"/>
      <c r="G35" s="77" t="str">
        <f>IF(G29&lt;4," ",VLOOKUP(4,'Time Youth'!$AD$4:$AH$165,4,FALSE))</f>
        <v xml:space="preserve"> </v>
      </c>
      <c r="H35" s="78"/>
      <c r="I35" s="23" t="str">
        <f>IF(G29&lt;4," ",VLOOKUP(4,'Time Youth'!$AD$4:$AH$165,5,FALSE))</f>
        <v xml:space="preserve"> </v>
      </c>
      <c r="J35" s="32" t="str">
        <f>IF($G$29&lt;4," ",$E$29*VLOOKUP(MIN($G$29,$J$2),'Instructions for use'!$C$28:$K$35,5))</f>
        <v xml:space="preserve"> </v>
      </c>
      <c r="N35" s="27" t="s">
        <v>66</v>
      </c>
      <c r="O35">
        <f>IF(YouthDivisions="3D",3-O34,4-O34)</f>
        <v>3</v>
      </c>
    </row>
    <row r="36" spans="1:16" ht="15" customHeight="1" x14ac:dyDescent="0.2">
      <c r="A36" s="210"/>
      <c r="B36" s="20">
        <v>5</v>
      </c>
      <c r="C36" s="107"/>
      <c r="D36" s="77" t="str">
        <f>IF(G29&lt;5," ",VLOOKUP(5,'Time Youth'!$AD$4:$AH$165,3,FALSE))</f>
        <v xml:space="preserve"> </v>
      </c>
      <c r="E36" s="9"/>
      <c r="F36" s="8"/>
      <c r="G36" s="77" t="str">
        <f>IF(G29&lt;5," ",VLOOKUP(5,'Time Youth'!$AD$4:$AH$165,4,FALSE))</f>
        <v xml:space="preserve"> </v>
      </c>
      <c r="H36" s="78"/>
      <c r="I36" s="23" t="str">
        <f>IF(G29&lt;5," ",VLOOKUP(5,'Time Youth'!$AD$4:$AH$165,5,FALSE))</f>
        <v xml:space="preserve"> </v>
      </c>
      <c r="J36" s="32" t="str">
        <f>IF($G$29&lt;5," ",$E$29*VLOOKUP(MIN($G$29,$J$2),'Instructions for use'!$C$28:$K$35,6))</f>
        <v xml:space="preserve"> </v>
      </c>
      <c r="N36" s="27" t="s">
        <v>67</v>
      </c>
      <c r="O36">
        <f>P29/O35</f>
        <v>0</v>
      </c>
    </row>
    <row r="37" spans="1:16" ht="15" customHeight="1" x14ac:dyDescent="0.2">
      <c r="A37" s="210"/>
      <c r="B37" s="20">
        <v>6</v>
      </c>
      <c r="C37" s="107"/>
      <c r="D37" s="77" t="str">
        <f>IF(G29&lt;6," ",VLOOKUP(6,'Time Youth'!$AD$4:$AH$165,3,FALSE))</f>
        <v xml:space="preserve"> </v>
      </c>
      <c r="E37" s="9"/>
      <c r="F37" s="8"/>
      <c r="G37" s="77" t="str">
        <f>IF(G29&lt;6," ",VLOOKUP(6,'Time Youth'!$AD$4:$AH$165,4,FALSE))</f>
        <v xml:space="preserve"> </v>
      </c>
      <c r="H37" s="78"/>
      <c r="I37" s="23" t="str">
        <f>IF(G29&lt;6," ",VLOOKUP(6,'Time Youth'!$AD$4:$AH$165,5,FALSE))</f>
        <v xml:space="preserve"> </v>
      </c>
      <c r="J37" s="32" t="str">
        <f>IF($G$29&lt;6," ",$E$29*VLOOKUP(MIN($G$29,$J$2),'Instructions for use'!$C$28:$K$35,7))</f>
        <v xml:space="preserve"> </v>
      </c>
    </row>
    <row r="38" spans="1:16" ht="15" customHeight="1" x14ac:dyDescent="0.2">
      <c r="A38" s="210"/>
      <c r="B38" s="20">
        <v>7</v>
      </c>
      <c r="C38" s="107"/>
      <c r="D38" s="77" t="str">
        <f>IF(G29&lt;7," ",VLOOKUP(7,'Time Youth'!$AD$4:$AH$165,3,FALSE))</f>
        <v xml:space="preserve"> </v>
      </c>
      <c r="E38" s="9"/>
      <c r="F38" s="8"/>
      <c r="G38" s="77" t="str">
        <f>IF(G29&lt;7," ",VLOOKUP(7,'Time Youth'!$AD$4:$AH$165,4,FALSE))</f>
        <v xml:space="preserve"> </v>
      </c>
      <c r="H38" s="78"/>
      <c r="I38" s="23" t="str">
        <f>IF(G29&lt;7," ",VLOOKUP(7,'Time Youth'!$AD$4:$AH$165,5,FALSE))</f>
        <v xml:space="preserve"> </v>
      </c>
      <c r="J38" s="32" t="str">
        <f>IF($G$29&lt;7," ",$E$29*VLOOKUP(MIN($G$29,$J$2),'Instructions for use'!$C$28:$K$35,8))</f>
        <v xml:space="preserve"> </v>
      </c>
    </row>
    <row r="39" spans="1:16" ht="15" customHeight="1" thickBot="1" x14ac:dyDescent="0.25">
      <c r="A39" s="211"/>
      <c r="B39" s="21">
        <v>8</v>
      </c>
      <c r="C39" s="108"/>
      <c r="D39" s="81" t="str">
        <f>IF(G29&lt;8," ",VLOOKUP(8,'Time Youth'!$AD$4:$AH$165,3,FALSE))</f>
        <v xml:space="preserve"> </v>
      </c>
      <c r="E39" s="10"/>
      <c r="F39" s="11"/>
      <c r="G39" s="81" t="str">
        <f>IF(G29&lt;8," ",VLOOKUP(8,'Time Youth'!$AD$4:$AH$165,4,FALSE))</f>
        <v xml:space="preserve"> </v>
      </c>
      <c r="H39" s="80"/>
      <c r="I39" s="26" t="str">
        <f>IF(G29&lt;8," ",VLOOKUP(8,'Time Youth'!$AD$4:$AH$165,5,FALSE))</f>
        <v xml:space="preserve"> </v>
      </c>
      <c r="J39" s="32" t="str">
        <f>IF($G$29&lt;8," ",$E$29*VLOOKUP(MIN($G$29,$J$2),'Instructions for use'!$C$28:$K$35,9))</f>
        <v xml:space="preserve"> </v>
      </c>
    </row>
    <row r="41" spans="1:16" ht="7.5" customHeight="1" thickBot="1" x14ac:dyDescent="0.25"/>
    <row r="42" spans="1:16" ht="15" customHeight="1" thickBot="1" x14ac:dyDescent="0.25">
      <c r="A42" s="22"/>
      <c r="B42" s="16"/>
      <c r="C42" s="17" t="s">
        <v>50</v>
      </c>
      <c r="D42" s="17" t="s">
        <v>18</v>
      </c>
      <c r="E42" s="31">
        <f>IF(G42=0,0,IF(YouthDivisions="3D",0,'Jackpot Guide'!G47+O36))</f>
        <v>0</v>
      </c>
      <c r="F42" s="17" t="s">
        <v>137</v>
      </c>
      <c r="G42" s="16">
        <f>'Time Youth'!R19</f>
        <v>0</v>
      </c>
      <c r="H42" s="16"/>
      <c r="I42" s="17"/>
      <c r="J42" s="18"/>
    </row>
    <row r="43" spans="1:16" ht="5.25" customHeight="1" thickBot="1" x14ac:dyDescent="0.25"/>
    <row r="44" spans="1:16" ht="14.1" customHeight="1" thickBot="1" x14ac:dyDescent="0.25">
      <c r="A44" s="209" t="s">
        <v>7</v>
      </c>
      <c r="B44" s="3" t="s">
        <v>43</v>
      </c>
      <c r="C44" s="19" t="s">
        <v>44</v>
      </c>
      <c r="D44" s="202" t="s">
        <v>45</v>
      </c>
      <c r="E44" s="201"/>
      <c r="F44" s="203"/>
      <c r="G44" s="202" t="s">
        <v>1</v>
      </c>
      <c r="H44" s="203"/>
      <c r="I44" s="19" t="s">
        <v>46</v>
      </c>
      <c r="J44" s="2" t="s">
        <v>47</v>
      </c>
    </row>
    <row r="45" spans="1:16" ht="15" customHeight="1" x14ac:dyDescent="0.2">
      <c r="A45" s="210"/>
      <c r="B45" s="20">
        <v>1</v>
      </c>
      <c r="C45" s="107"/>
      <c r="D45" s="77" t="str">
        <f>IF($E$42&gt;0,IF(G42&lt;1," ",(VLOOKUP(1,'Time Youth'!$AI$4:$AM$165,3,FALSE)))," ")</f>
        <v xml:space="preserve"> </v>
      </c>
      <c r="E45" s="9"/>
      <c r="F45" s="8"/>
      <c r="G45" s="9" t="str">
        <f>IF($E$42&gt;0,IF(G42&lt;1," ",(VLOOKUP(1,'Time Youth'!$AI$4:$AM$165,4,FALSE)))," ")</f>
        <v xml:space="preserve"> </v>
      </c>
      <c r="H45" s="8"/>
      <c r="I45" s="110" t="str">
        <f>IF($E$42&gt;0,IF(G42&lt;1," ",(VLOOKUP(1,'Time Youth'!$AI$4:$AM$165,5,FALSE)))," ")</f>
        <v xml:space="preserve"> </v>
      </c>
      <c r="J45" s="32" t="str">
        <f>IF($G$42&lt;1," ",IF($G$42=1,$E$42,($E$42*VLOOKUP(MIN($G$42,$J$2),'Instructions for use'!$C$28:$K$35,2))))</f>
        <v xml:space="preserve"> </v>
      </c>
    </row>
    <row r="46" spans="1:16" ht="15" customHeight="1" x14ac:dyDescent="0.2">
      <c r="A46" s="210"/>
      <c r="B46" s="20">
        <v>2</v>
      </c>
      <c r="C46" s="107"/>
      <c r="D46" s="77" t="str">
        <f>IF($E$42&gt;0,IF(G42&lt;2," ",(VLOOKUP(2,'Time Youth'!$AI$4:$AM$165,3,FALSE)))," ")</f>
        <v xml:space="preserve"> </v>
      </c>
      <c r="E46" s="9"/>
      <c r="F46" s="8"/>
      <c r="G46" s="9" t="str">
        <f>IF($E$42&gt;0,IF(G42&lt;2," ",(VLOOKUP(2,'Time Youth'!$AI$4:$AM$165,4,FALSE)))," ")</f>
        <v xml:space="preserve"> </v>
      </c>
      <c r="H46" s="8"/>
      <c r="I46" s="23" t="str">
        <f>IF(E42&gt;0,IF(G42&lt;2," ",(VLOOKUP(2,'Time Youth'!$AI$4:$AM$165,5,FALSE)))," ")</f>
        <v xml:space="preserve"> </v>
      </c>
      <c r="J46" s="32" t="str">
        <f>IF($G$42&lt;2," ",$E$42*VLOOKUP(MIN($G$42,$J$2),'Instructions for use'!$C$28:$K$35,3))</f>
        <v xml:space="preserve"> </v>
      </c>
    </row>
    <row r="47" spans="1:16" ht="15" customHeight="1" x14ac:dyDescent="0.2">
      <c r="A47" s="210"/>
      <c r="B47" s="20">
        <v>3</v>
      </c>
      <c r="C47" s="107"/>
      <c r="D47" s="77" t="str">
        <f>IF($E$42&gt;0,IF(G42&lt;3," ",(VLOOKUP(3,'Time Youth'!$AI$4:$AM$165,3,FALSE)))," ")</f>
        <v xml:space="preserve"> </v>
      </c>
      <c r="E47" s="9"/>
      <c r="F47" s="8"/>
      <c r="G47" s="9" t="str">
        <f>IF($E$42&gt;0,IF(G42&lt;3," ",(VLOOKUP(3,'Time Youth'!$AI$4:$AM$165,4,FALSE)))," ")</f>
        <v xml:space="preserve"> </v>
      </c>
      <c r="H47" s="8"/>
      <c r="I47" s="23" t="str">
        <f>IF(E42&gt;0,IF(G42&lt;3," ",(VLOOKUP(3,'Time Youth'!$AI$4:$AM$165,5,FALSE)))," ")</f>
        <v xml:space="preserve"> </v>
      </c>
      <c r="J47" s="32" t="str">
        <f>IF($G$42&lt;3," ",$E$42*VLOOKUP(MIN($G$42,$J$2),'Instructions for use'!$C$28:$K$35,4))</f>
        <v xml:space="preserve"> </v>
      </c>
    </row>
    <row r="48" spans="1:16" ht="15" customHeight="1" x14ac:dyDescent="0.2">
      <c r="A48" s="210"/>
      <c r="B48" s="20">
        <v>4</v>
      </c>
      <c r="C48" s="107"/>
      <c r="D48" s="77" t="str">
        <f>IF($E$42&gt;0,IF(G42&lt;4," ",(VLOOKUP(4,'Time Youth'!$AI$4:$AM$165,3,FALSE)))," ")</f>
        <v xml:space="preserve"> </v>
      </c>
      <c r="E48" s="9"/>
      <c r="F48" s="8"/>
      <c r="G48" s="9" t="str">
        <f>IF($E$42&gt;0,IF(G42&lt;4," ",(VLOOKUP(4,'Time Youth'!$AI$4:$AM$165,4,FALSE)))," ")</f>
        <v xml:space="preserve"> </v>
      </c>
      <c r="H48" s="8"/>
      <c r="I48" s="23" t="str">
        <f>IF(E42&gt;0,IF(G42&lt;4," ",(VLOOKUP(4,'Time Youth'!$AI$4:$AM$165,5,FALSE)))," ")</f>
        <v xml:space="preserve"> </v>
      </c>
      <c r="J48" s="32" t="str">
        <f>IF($G$42&lt;4," ",$E$42*VLOOKUP(MIN($G$42,$J$2),'Instructions for use'!$C$28:$K$35,5))</f>
        <v xml:space="preserve"> </v>
      </c>
    </row>
    <row r="49" spans="1:10" ht="15" customHeight="1" x14ac:dyDescent="0.2">
      <c r="A49" s="210"/>
      <c r="B49" s="20">
        <v>5</v>
      </c>
      <c r="C49" s="107"/>
      <c r="D49" s="77" t="str">
        <f>IF($E$42&gt;0,IF(G42&lt;5," ",(VLOOKUP(5,'Time Youth'!$AI$4:$AM$165,3,FALSE)))," ")</f>
        <v xml:space="preserve"> </v>
      </c>
      <c r="E49" s="9"/>
      <c r="F49" s="8"/>
      <c r="G49" s="9" t="str">
        <f>IF($E$42&gt;0,IF(G42&lt;5," ",(VLOOKUP(5,'Time Youth'!$AI$4:$AM$165,4,FALSE)))," ")</f>
        <v xml:space="preserve"> </v>
      </c>
      <c r="H49" s="8"/>
      <c r="I49" s="23" t="str">
        <f>IF(E42&gt;0,IF(G42&lt;5," ",(VLOOKUP(5,'Time Youth'!$AI$4:$AM$165,5,FALSE)))," ")</f>
        <v xml:space="preserve"> </v>
      </c>
      <c r="J49" s="32" t="str">
        <f>IF($G$42&lt;5," ",$E$42*VLOOKUP(MIN($G$42,$J$2),'Instructions for use'!$C$28:$K$35,6))</f>
        <v xml:space="preserve"> </v>
      </c>
    </row>
    <row r="50" spans="1:10" ht="15" customHeight="1" x14ac:dyDescent="0.2">
      <c r="A50" s="210"/>
      <c r="B50" s="20">
        <v>6</v>
      </c>
      <c r="C50" s="107"/>
      <c r="D50" s="77" t="str">
        <f>IF($E$42&gt;0,IF(G42&lt;6," ",(VLOOKUP(6,'Time Youth'!$AI$4:$AM$165,3,FALSE)))," ")</f>
        <v xml:space="preserve"> </v>
      </c>
      <c r="E50" s="9"/>
      <c r="F50" s="8"/>
      <c r="G50" s="9" t="str">
        <f>IF($E$42&gt;0,IF(G42&lt;6," ",(VLOOKUP(6,'Time Youth'!$AI$4:$AM$165,4,FALSE)))," ")</f>
        <v xml:space="preserve"> </v>
      </c>
      <c r="H50" s="8"/>
      <c r="I50" s="23" t="str">
        <f>IF(E42&gt;0,IF(G42&lt;6," ",(VLOOKUP(6,'Time Youth'!$AI$4:$AM$165,5,FALSE)))," ")</f>
        <v xml:space="preserve"> </v>
      </c>
      <c r="J50" s="32" t="str">
        <f>IF($G$42&lt;6," ",$E$42*VLOOKUP(MIN($G$42,$J$2),'Instructions for use'!$C$28:$K$35,7))</f>
        <v xml:space="preserve"> </v>
      </c>
    </row>
    <row r="51" spans="1:10" ht="15" customHeight="1" x14ac:dyDescent="0.2">
      <c r="A51" s="210"/>
      <c r="B51" s="20">
        <v>7</v>
      </c>
      <c r="C51" s="107"/>
      <c r="D51" s="77" t="str">
        <f>IF($E$42&gt;0,IF(G42&lt;7," ",(VLOOKUP(7,'Time Youth'!$AI$4:$AM$165,3,FALSE)))," ")</f>
        <v xml:space="preserve"> </v>
      </c>
      <c r="E51" s="9"/>
      <c r="F51" s="8"/>
      <c r="G51" s="9" t="str">
        <f>IF($E$42&gt;0,IF(G42&lt;7," ",(VLOOKUP(7,'Time Youth'!$AI$4:$AM$165,4,FALSE)))," ")</f>
        <v xml:space="preserve"> </v>
      </c>
      <c r="H51" s="8"/>
      <c r="I51" s="23" t="str">
        <f>IF(E42&gt;0,IF(G42&lt;7," ",(VLOOKUP(7,'Time Youth'!$AI$4:$AM$165,5,FALSE)))," ")</f>
        <v xml:space="preserve"> </v>
      </c>
      <c r="J51" s="32" t="str">
        <f>IF($G$42&lt;7," ",$E$42*VLOOKUP(MIN($G$42,$J$2),'Instructions for use'!$C$28:$K$35,8))</f>
        <v xml:space="preserve"> </v>
      </c>
    </row>
    <row r="52" spans="1:10" ht="15" customHeight="1" thickBot="1" x14ac:dyDescent="0.25">
      <c r="A52" s="211"/>
      <c r="B52" s="21">
        <v>8</v>
      </c>
      <c r="C52" s="108"/>
      <c r="D52" s="81" t="str">
        <f>IF($E$42&gt;0,IF(G42&lt;8," ",(VLOOKUP(8,'Time Youth'!$AI$4:$AM$165,3,FALSE)))," ")</f>
        <v xml:space="preserve"> </v>
      </c>
      <c r="E52" s="10"/>
      <c r="F52" s="11"/>
      <c r="G52" s="25" t="str">
        <f>IF($E$42&gt;0,IF(G42&lt;8," ",(VLOOKUP(8,'Time Youth'!$AI$4:$AM$165,4,FALSE)))," ")</f>
        <v xml:space="preserve"> </v>
      </c>
      <c r="H52" s="11"/>
      <c r="I52" s="111" t="str">
        <f>IF(E42&gt;0,IF(G42&lt;8," ",(VLOOKUP(8,'Time Youth'!$AI$4:$AM$165,5,FALSE)))," ")</f>
        <v xml:space="preserve"> </v>
      </c>
      <c r="J52" s="32" t="str">
        <f>IF($G$42&lt;8," ",$E$42*VLOOKUP(MIN($G$42,$J$2),'Instructions for use'!$C$28:$K$35,9))</f>
        <v xml:space="preserve"> </v>
      </c>
    </row>
    <row r="53" spans="1:10" x14ac:dyDescent="0.2">
      <c r="J53" s="7"/>
    </row>
    <row r="54" spans="1:10" ht="16.5" x14ac:dyDescent="0.3">
      <c r="A54" s="190" t="s">
        <v>95</v>
      </c>
      <c r="B54" s="190"/>
      <c r="C54" s="190"/>
      <c r="D54" s="190"/>
      <c r="E54" s="190"/>
      <c r="F54" s="190"/>
      <c r="G54" s="190"/>
      <c r="H54" s="190"/>
      <c r="I54" s="190"/>
      <c r="J54" s="190"/>
    </row>
    <row r="55" spans="1:10" ht="16.5" x14ac:dyDescent="0.3">
      <c r="A55" s="214" t="s">
        <v>69</v>
      </c>
      <c r="B55" s="214"/>
      <c r="C55" s="214"/>
      <c r="D55" s="214"/>
      <c r="E55" s="214"/>
      <c r="F55" s="214"/>
      <c r="G55" s="214"/>
      <c r="H55" s="214"/>
      <c r="I55" s="214"/>
      <c r="J55" s="214"/>
    </row>
    <row r="56" spans="1:10" x14ac:dyDescent="0.2">
      <c r="A56" s="105"/>
      <c r="B56" s="15"/>
      <c r="C56" s="15"/>
      <c r="D56" s="15"/>
    </row>
  </sheetData>
  <sheetProtection sheet="1" objects="1" scenarios="1" selectLockedCells="1"/>
  <mergeCells count="14">
    <mergeCell ref="A55:J55"/>
    <mergeCell ref="A54:J54"/>
    <mergeCell ref="A5:A13"/>
    <mergeCell ref="A18:A26"/>
    <mergeCell ref="A31:A39"/>
    <mergeCell ref="A44:A52"/>
    <mergeCell ref="D31:F31"/>
    <mergeCell ref="G31:H31"/>
    <mergeCell ref="D44:F44"/>
    <mergeCell ref="G44:H44"/>
    <mergeCell ref="D5:F5"/>
    <mergeCell ref="G5:H5"/>
    <mergeCell ref="D18:F18"/>
    <mergeCell ref="G18:H18"/>
  </mergeCells>
  <phoneticPr fontId="5" type="noConversion"/>
  <pageMargins left="0.02" right="0.02" top="0.02" bottom="0.02" header="0.02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68"/>
  <sheetViews>
    <sheetView showGridLines="0" tabSelected="1"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5" sqref="H15"/>
    </sheetView>
  </sheetViews>
  <sheetFormatPr defaultColWidth="8.85546875" defaultRowHeight="12.75" x14ac:dyDescent="0.2"/>
  <cols>
    <col min="1" max="1" width="2.42578125" customWidth="1"/>
    <col min="2" max="2" width="3.7109375" bestFit="1" customWidth="1"/>
    <col min="3" max="3" width="33.140625" customWidth="1"/>
    <col min="4" max="4" width="25" customWidth="1"/>
    <col min="6" max="7" width="8.85546875" customWidth="1"/>
    <col min="8" max="8" width="18.140625" style="159" customWidth="1"/>
    <col min="10" max="10" width="9.7109375" bestFit="1" customWidth="1"/>
    <col min="11" max="11" width="8.85546875" customWidth="1"/>
    <col min="16" max="16" width="4.7109375" hidden="1" customWidth="1"/>
    <col min="17" max="19" width="8.85546875" hidden="1" customWidth="1"/>
    <col min="20" max="21" width="10.28515625" style="70" hidden="1" customWidth="1"/>
    <col min="22" max="24" width="8.85546875" style="70" hidden="1" customWidth="1"/>
    <col min="25" max="26" width="10.28515625" style="73" hidden="1" customWidth="1"/>
    <col min="27" max="29" width="8.85546875" style="73" hidden="1" customWidth="1"/>
    <col min="30" max="31" width="10.28515625" style="70" hidden="1" customWidth="1"/>
    <col min="32" max="34" width="8.85546875" style="70" hidden="1" customWidth="1"/>
    <col min="35" max="36" width="10.28515625" style="73" hidden="1" customWidth="1"/>
    <col min="37" max="39" width="8.85546875" style="73" hidden="1" customWidth="1"/>
    <col min="40" max="56" width="8.85546875" customWidth="1"/>
  </cols>
  <sheetData>
    <row r="1" spans="1:39" ht="19.5" x14ac:dyDescent="0.25">
      <c r="D1" s="1" t="s">
        <v>122</v>
      </c>
      <c r="H1" s="161" t="s">
        <v>135</v>
      </c>
      <c r="I1" s="154" t="s">
        <v>138</v>
      </c>
      <c r="J1" s="155"/>
    </row>
    <row r="2" spans="1:39" ht="20.25" thickBot="1" x14ac:dyDescent="0.3">
      <c r="B2" s="1"/>
      <c r="H2" s="162" t="s">
        <v>139</v>
      </c>
      <c r="I2" s="154" t="s">
        <v>132</v>
      </c>
      <c r="J2" s="155"/>
      <c r="Q2" s="212" t="s">
        <v>51</v>
      </c>
      <c r="R2" s="212"/>
    </row>
    <row r="3" spans="1:39" ht="13.35" customHeight="1" thickBot="1" x14ac:dyDescent="0.25">
      <c r="A3" t="s">
        <v>93</v>
      </c>
      <c r="C3" s="115" t="s">
        <v>0</v>
      </c>
      <c r="D3" s="116" t="s">
        <v>1</v>
      </c>
      <c r="E3" s="116" t="s">
        <v>2</v>
      </c>
      <c r="F3" s="116" t="s">
        <v>3</v>
      </c>
      <c r="G3" s="116" t="s">
        <v>8</v>
      </c>
      <c r="H3" s="116" t="s">
        <v>131</v>
      </c>
      <c r="I3" s="116" t="s">
        <v>2</v>
      </c>
      <c r="J3" s="116" t="s">
        <v>3</v>
      </c>
      <c r="K3" s="116" t="s">
        <v>12</v>
      </c>
      <c r="L3" s="116" t="s">
        <v>4</v>
      </c>
      <c r="M3" s="116" t="s">
        <v>5</v>
      </c>
      <c r="N3" s="116" t="s">
        <v>6</v>
      </c>
      <c r="O3" s="126" t="s">
        <v>7</v>
      </c>
      <c r="P3" s="119" t="s">
        <v>43</v>
      </c>
      <c r="Q3" s="113" t="s">
        <v>9</v>
      </c>
      <c r="R3" s="33" t="s">
        <v>11</v>
      </c>
      <c r="S3" s="112" t="s">
        <v>91</v>
      </c>
      <c r="T3" s="70" t="s">
        <v>4</v>
      </c>
      <c r="V3" s="70" t="s">
        <v>0</v>
      </c>
      <c r="W3" s="70" t="s">
        <v>1</v>
      </c>
      <c r="X3" s="70" t="s">
        <v>46</v>
      </c>
      <c r="Y3" s="73" t="s">
        <v>10</v>
      </c>
      <c r="AD3" s="70" t="s">
        <v>6</v>
      </c>
      <c r="AI3" s="73" t="s">
        <v>7</v>
      </c>
    </row>
    <row r="4" spans="1:39" ht="18.75" customHeight="1" thickBot="1" x14ac:dyDescent="0.25">
      <c r="A4" t="str">
        <f>CONCATENATE(C4,"/",D4)</f>
        <v>/</v>
      </c>
      <c r="B4" s="133">
        <v>1</v>
      </c>
      <c r="C4" s="136"/>
      <c r="D4" s="136"/>
      <c r="E4" s="137"/>
      <c r="F4" s="137"/>
      <c r="G4" s="103" t="str">
        <f>IF(H4="Y",MIN(I4,J4),IF(MIN(E4:F4)=0," ",IF(MIN(E4:F4)&gt;=99.99,"No Time",MIN(E4:F4))))</f>
        <v xml:space="preserve"> </v>
      </c>
      <c r="H4" s="160"/>
      <c r="I4" s="153" t="str">
        <f>IF(H4="Y",IFERROR(VLOOKUP(CONCATENATE(C4,"/",D4),'Time Open'!A$4:F$165,5,FALSE),"Can't find in Open"),"")</f>
        <v/>
      </c>
      <c r="J4" s="153" t="str">
        <f>IF(H4="Y",IFERROR(VLOOKUP(CONCATENATE(C4,"/",D4),'Time Open'!A$4:F$165,6,FALSE),"Can't find in Open"),"")</f>
        <v/>
      </c>
      <c r="K4" s="34" t="str">
        <f t="shared" ref="K4:K35" si="0">IF(G4="No Time","5D",IF($G4=" ","n/a",IF($G4&lt;$Q$5,"1D",IF($G4&lt;$Q$6,"2D",IF($G4&lt;$Q$7,"3D",IF($G4&gt;=$Q$7,IF(SelectDivisions="4D","4D","3D")))))))</f>
        <v>n/a</v>
      </c>
      <c r="L4" s="34">
        <f>IF(K4="1D",G4,0)</f>
        <v>0</v>
      </c>
      <c r="M4" s="34">
        <f t="shared" ref="M4:M67" si="1">IF(K4="2D",G4,0)</f>
        <v>0</v>
      </c>
      <c r="N4" s="34">
        <f t="shared" ref="N4:N67" si="2">IF(K4="3D",G4,0)</f>
        <v>0</v>
      </c>
      <c r="O4" s="103">
        <f t="shared" ref="O4:O67" si="3">IF(K4="4D",G4,0)</f>
        <v>0</v>
      </c>
      <c r="P4" s="117" t="str">
        <f>IF(S4=0," ",S4)</f>
        <v xml:space="preserve"> </v>
      </c>
      <c r="Q4" s="114">
        <f>MIN(G4:G165)</f>
        <v>0</v>
      </c>
      <c r="R4" s="35" t="s">
        <v>4</v>
      </c>
      <c r="S4">
        <f>IF(G4=0,0,IF(G4=" ",0,RANK(G4,$G$4:$G$165)))</f>
        <v>0</v>
      </c>
      <c r="T4" s="70" t="str">
        <f t="shared" ref="T4:T67" si="4">IF(L4=0,"n/a",RANK(L4,$L$4:$L$165,40)-$Q$13)</f>
        <v>n/a</v>
      </c>
      <c r="U4" s="71" t="b">
        <f t="shared" ref="U4:U67" si="5">IF(L4&gt;0,(RANK(L4,L4:L165,1)+COUNTIF(L4,L4:L165)))</f>
        <v>0</v>
      </c>
      <c r="V4" s="70" t="str">
        <f>IF(T4="n/a"," ",$C4)</f>
        <v xml:space="preserve"> </v>
      </c>
      <c r="W4" s="70" t="str">
        <f>IF(T4="n/a"," ",$D4)</f>
        <v xml:space="preserve"> </v>
      </c>
      <c r="X4" s="71" t="str">
        <f>IF(T4="n/a"," ",$G4)</f>
        <v xml:space="preserve"> </v>
      </c>
      <c r="Y4" s="73" t="str">
        <f t="shared" ref="Y4:Y67" si="6">IF(M4=0,"n/a",RANK(M4,$M$4:$M$165,40)-$Q$22)</f>
        <v>n/a</v>
      </c>
      <c r="Z4" s="74" t="b">
        <f t="shared" ref="Z4:Z67" si="7">IF(M4&gt;0,(RANK(M4,$M$4:$M$165,1)+COUNTIF(M4,$M$4:$M$165)))</f>
        <v>0</v>
      </c>
      <c r="AA4" s="73" t="str">
        <f t="shared" ref="AA4:AA67" si="8">IF(Y4="n/a"," ",$C4)</f>
        <v xml:space="preserve"> </v>
      </c>
      <c r="AB4" s="73" t="str">
        <f t="shared" ref="AB4:AB67" si="9">IF(Y4="n/a"," ",$D4)</f>
        <v xml:space="preserve"> </v>
      </c>
      <c r="AC4" s="74" t="str">
        <f t="shared" ref="AC4:AC67" si="10">IF(Y4="n/a"," ",$G4)</f>
        <v xml:space="preserve"> </v>
      </c>
      <c r="AD4" s="70" t="str">
        <f t="shared" ref="AD4:AD67" si="11">IF(N4=0,"n/a",RANK(N4,$N$4:$N$165,40)-$Q$24)</f>
        <v>n/a</v>
      </c>
      <c r="AE4" s="71" t="b">
        <f t="shared" ref="AE4:AE67" si="12">IF(N4&gt;0,(RANK(N4,$N$4:$N$165,1)+COUNTIF(N4,$N$4:$N$165)))</f>
        <v>0</v>
      </c>
      <c r="AF4" s="70" t="str">
        <f t="shared" ref="AF4:AF67" si="13">IF(AD4="n/a"," ",$C4)</f>
        <v xml:space="preserve"> </v>
      </c>
      <c r="AG4" s="70" t="str">
        <f t="shared" ref="AG4:AG67" si="14">IF(AD4="n/a"," ",$D4)</f>
        <v xml:space="preserve"> </v>
      </c>
      <c r="AH4" s="71" t="str">
        <f t="shared" ref="AH4:AH67" si="15">IF(AD4="n/a"," ",$G4)</f>
        <v xml:space="preserve"> </v>
      </c>
      <c r="AI4" s="73" t="str">
        <f t="shared" ref="AI4:AI67" si="16">IF(O4=0,"n/a",RANK(O4,$O$4:$O$165,40)-$Q$26)</f>
        <v>n/a</v>
      </c>
      <c r="AJ4" s="74" t="b">
        <f t="shared" ref="AJ4:AJ67" si="17">IF(O4&gt;0,(RANK(O4,$O$4:$O$165,1)+COUNTIF(O4,$O$4:$O$165)))</f>
        <v>0</v>
      </c>
      <c r="AK4" s="73" t="str">
        <f t="shared" ref="AK4:AK67" si="18">IF(AI4="n/a"," ",$C4)</f>
        <v xml:space="preserve"> </v>
      </c>
      <c r="AL4" s="73" t="str">
        <f t="shared" ref="AL4:AL67" si="19">IF(AI4="n/a"," ",$D4)</f>
        <v xml:space="preserve"> </v>
      </c>
      <c r="AM4" s="74" t="str">
        <f t="shared" ref="AM4:AM67" si="20">IF(AI4="n/a"," ",$G4)</f>
        <v xml:space="preserve"> </v>
      </c>
    </row>
    <row r="5" spans="1:39" ht="18.75" customHeight="1" thickBot="1" x14ac:dyDescent="0.25">
      <c r="A5" t="str">
        <f t="shared" ref="A5:A68" si="21">CONCATENATE(C5,"/",D5)</f>
        <v>/</v>
      </c>
      <c r="B5" s="134">
        <v>2</v>
      </c>
      <c r="C5" s="136"/>
      <c r="D5" s="136"/>
      <c r="E5" s="137"/>
      <c r="F5" s="137"/>
      <c r="G5" s="103" t="str">
        <f t="shared" ref="G5:G67" si="22">IF(H5="Y",MIN(I5,J5),IF(MIN(E5:F5)=0," ",IF(MIN(E5:F5)&gt;=99.99,"No Time",MIN(E5:F5))))</f>
        <v xml:space="preserve"> </v>
      </c>
      <c r="H5" s="160"/>
      <c r="I5" s="153" t="str">
        <f>IF(H5="Y",IFERROR(VLOOKUP(CONCATENATE(C5,"/",D5),'Time Open'!A$4:F$165,5,FALSE),"Can't find in Open"),"")</f>
        <v/>
      </c>
      <c r="J5" s="153" t="str">
        <f>IF(H5="Y",IFERROR(VLOOKUP(CONCATENATE(C5,"/",D5),'Time Open'!A$4:F$165,6,FALSE),"Can't find in Open"),"")</f>
        <v/>
      </c>
      <c r="K5" s="34" t="str">
        <f t="shared" si="0"/>
        <v>n/a</v>
      </c>
      <c r="L5" s="36">
        <f t="shared" ref="L5:L67" si="23">IF(K5="1D",G5,0)</f>
        <v>0</v>
      </c>
      <c r="M5" s="36">
        <f t="shared" si="1"/>
        <v>0</v>
      </c>
      <c r="N5" s="36">
        <f t="shared" si="2"/>
        <v>0</v>
      </c>
      <c r="O5" s="103">
        <f t="shared" si="3"/>
        <v>0</v>
      </c>
      <c r="P5" s="118" t="str">
        <f t="shared" ref="P5:P68" si="24">IF(S5=0," ",S5)</f>
        <v xml:space="preserve"> </v>
      </c>
      <c r="Q5" s="114">
        <f>IF(YouthDivisions="3D",Q4+1,Q4+0.5)</f>
        <v>1</v>
      </c>
      <c r="R5" s="35" t="s">
        <v>10</v>
      </c>
      <c r="S5">
        <f t="shared" ref="S5:S68" si="25">IF(G5=0,0,IF(G5=" ",0,RANK(G5,$G$4:$G$165)))</f>
        <v>0</v>
      </c>
      <c r="T5" s="70" t="str">
        <f t="shared" si="4"/>
        <v>n/a</v>
      </c>
      <c r="U5" s="71" t="b">
        <f t="shared" si="5"/>
        <v>0</v>
      </c>
      <c r="V5" s="70" t="str">
        <f t="shared" ref="V5:V36" si="26">IF(T5="n/a"," ",C5)</f>
        <v xml:space="preserve"> </v>
      </c>
      <c r="W5" s="70" t="str">
        <f t="shared" ref="W5:W36" si="27">IF(T5="n/a"," ",D5)</f>
        <v xml:space="preserve"> </v>
      </c>
      <c r="X5" s="71" t="str">
        <f t="shared" ref="X5:X68" si="28">IF(T5="n/a"," ",G5)</f>
        <v xml:space="preserve"> </v>
      </c>
      <c r="Y5" s="73" t="str">
        <f t="shared" si="6"/>
        <v>n/a</v>
      </c>
      <c r="Z5" s="74" t="b">
        <f t="shared" si="7"/>
        <v>0</v>
      </c>
      <c r="AA5" s="73" t="str">
        <f t="shared" si="8"/>
        <v xml:space="preserve"> </v>
      </c>
      <c r="AB5" s="73" t="str">
        <f t="shared" si="9"/>
        <v xml:space="preserve"> </v>
      </c>
      <c r="AC5" s="74" t="str">
        <f t="shared" si="10"/>
        <v xml:space="preserve"> </v>
      </c>
      <c r="AD5" s="70" t="str">
        <f t="shared" si="11"/>
        <v>n/a</v>
      </c>
      <c r="AE5" s="71" t="b">
        <f t="shared" si="12"/>
        <v>0</v>
      </c>
      <c r="AF5" s="70" t="str">
        <f t="shared" si="13"/>
        <v xml:space="preserve"> </v>
      </c>
      <c r="AG5" s="70" t="str">
        <f t="shared" si="14"/>
        <v xml:space="preserve"> </v>
      </c>
      <c r="AH5" s="71" t="str">
        <f t="shared" si="15"/>
        <v xml:space="preserve"> </v>
      </c>
      <c r="AI5" s="73" t="str">
        <f t="shared" si="16"/>
        <v>n/a</v>
      </c>
      <c r="AJ5" s="74" t="b">
        <f t="shared" si="17"/>
        <v>0</v>
      </c>
      <c r="AK5" s="73" t="str">
        <f t="shared" si="18"/>
        <v xml:space="preserve"> </v>
      </c>
      <c r="AL5" s="73" t="str">
        <f t="shared" si="19"/>
        <v xml:space="preserve"> </v>
      </c>
      <c r="AM5" s="74" t="str">
        <f t="shared" si="20"/>
        <v xml:space="preserve"> </v>
      </c>
    </row>
    <row r="6" spans="1:39" ht="18.75" customHeight="1" thickBot="1" x14ac:dyDescent="0.25">
      <c r="A6" t="str">
        <f t="shared" si="21"/>
        <v>/</v>
      </c>
      <c r="B6" s="134">
        <v>3</v>
      </c>
      <c r="C6" s="136"/>
      <c r="D6" s="136"/>
      <c r="E6" s="137"/>
      <c r="F6" s="137"/>
      <c r="G6" s="103" t="str">
        <f t="shared" si="22"/>
        <v xml:space="preserve"> </v>
      </c>
      <c r="H6" s="160"/>
      <c r="I6" s="153" t="str">
        <f>IF(H6="Y",IFERROR(VLOOKUP(CONCATENATE(C6,"/",D6),'Time Open'!A$4:F$165,5,FALSE),"Can't find in Open"),"")</f>
        <v/>
      </c>
      <c r="J6" s="153" t="str">
        <f>IF(H6="Y",IFERROR(VLOOKUP(CONCATENATE(C6,"/",D6),'Time Open'!A$4:F$165,6,FALSE),"Can't find in Open"),"")</f>
        <v/>
      </c>
      <c r="K6" s="34" t="str">
        <f t="shared" si="0"/>
        <v>n/a</v>
      </c>
      <c r="L6" s="36">
        <f t="shared" si="23"/>
        <v>0</v>
      </c>
      <c r="M6" s="36">
        <f t="shared" si="1"/>
        <v>0</v>
      </c>
      <c r="N6" s="36">
        <f t="shared" si="2"/>
        <v>0</v>
      </c>
      <c r="O6" s="103">
        <f t="shared" si="3"/>
        <v>0</v>
      </c>
      <c r="P6" s="118" t="str">
        <f t="shared" si="24"/>
        <v xml:space="preserve"> </v>
      </c>
      <c r="Q6" s="114">
        <f>IF(YouthDivisions="3D",Q5+1,Q5+0.5)</f>
        <v>2</v>
      </c>
      <c r="R6" s="35" t="s">
        <v>6</v>
      </c>
      <c r="S6">
        <f t="shared" si="25"/>
        <v>0</v>
      </c>
      <c r="T6" s="70" t="str">
        <f t="shared" si="4"/>
        <v>n/a</v>
      </c>
      <c r="U6" s="71" t="b">
        <f t="shared" si="5"/>
        <v>0</v>
      </c>
      <c r="V6" s="70" t="str">
        <f t="shared" si="26"/>
        <v xml:space="preserve"> </v>
      </c>
      <c r="W6" s="70" t="str">
        <f t="shared" si="27"/>
        <v xml:space="preserve"> </v>
      </c>
      <c r="X6" s="71" t="str">
        <f t="shared" si="28"/>
        <v xml:space="preserve"> </v>
      </c>
      <c r="Y6" s="73" t="str">
        <f t="shared" si="6"/>
        <v>n/a</v>
      </c>
      <c r="Z6" s="74" t="b">
        <f t="shared" si="7"/>
        <v>0</v>
      </c>
      <c r="AA6" s="73" t="str">
        <f t="shared" si="8"/>
        <v xml:space="preserve"> </v>
      </c>
      <c r="AB6" s="73" t="str">
        <f t="shared" si="9"/>
        <v xml:space="preserve"> </v>
      </c>
      <c r="AC6" s="74" t="str">
        <f t="shared" si="10"/>
        <v xml:space="preserve"> </v>
      </c>
      <c r="AD6" s="70" t="str">
        <f t="shared" si="11"/>
        <v>n/a</v>
      </c>
      <c r="AE6" s="71" t="b">
        <f t="shared" si="12"/>
        <v>0</v>
      </c>
      <c r="AF6" s="70" t="str">
        <f t="shared" si="13"/>
        <v xml:space="preserve"> </v>
      </c>
      <c r="AG6" s="70" t="str">
        <f t="shared" si="14"/>
        <v xml:space="preserve"> </v>
      </c>
      <c r="AH6" s="71" t="str">
        <f t="shared" si="15"/>
        <v xml:space="preserve"> </v>
      </c>
      <c r="AI6" s="73" t="str">
        <f t="shared" si="16"/>
        <v>n/a</v>
      </c>
      <c r="AJ6" s="74" t="b">
        <f t="shared" si="17"/>
        <v>0</v>
      </c>
      <c r="AK6" s="73" t="str">
        <f t="shared" si="18"/>
        <v xml:space="preserve"> </v>
      </c>
      <c r="AL6" s="73" t="str">
        <f t="shared" si="19"/>
        <v xml:space="preserve"> </v>
      </c>
      <c r="AM6" s="74" t="str">
        <f t="shared" si="20"/>
        <v xml:space="preserve"> </v>
      </c>
    </row>
    <row r="7" spans="1:39" ht="18.75" customHeight="1" thickBot="1" x14ac:dyDescent="0.25">
      <c r="A7" t="str">
        <f t="shared" si="21"/>
        <v>/</v>
      </c>
      <c r="B7" s="134">
        <v>4</v>
      </c>
      <c r="C7" s="136"/>
      <c r="D7" s="136"/>
      <c r="E7" s="137"/>
      <c r="F7" s="137"/>
      <c r="G7" s="103" t="str">
        <f t="shared" si="22"/>
        <v xml:space="preserve"> </v>
      </c>
      <c r="H7" s="160"/>
      <c r="I7" s="153" t="str">
        <f>IF(H7="Y",IFERROR(VLOOKUP(CONCATENATE(C7,"/",D7),'Time Open'!A$4:F$165,5,FALSE),"Can't find in Open"),"")</f>
        <v/>
      </c>
      <c r="J7" s="153" t="str">
        <f>IF(H7="Y",IFERROR(VLOOKUP(CONCATENATE(C7,"/",D7),'Time Open'!A$4:F$165,6,FALSE),"Can't find in Open"),"")</f>
        <v/>
      </c>
      <c r="K7" s="34" t="str">
        <f t="shared" si="0"/>
        <v>n/a</v>
      </c>
      <c r="L7" s="36">
        <f t="shared" si="23"/>
        <v>0</v>
      </c>
      <c r="M7" s="36">
        <f t="shared" si="1"/>
        <v>0</v>
      </c>
      <c r="N7" s="36">
        <f t="shared" si="2"/>
        <v>0</v>
      </c>
      <c r="O7" s="103">
        <f t="shared" si="3"/>
        <v>0</v>
      </c>
      <c r="P7" s="118" t="str">
        <f t="shared" si="24"/>
        <v xml:space="preserve"> </v>
      </c>
      <c r="Q7" s="114">
        <f>IF(YouthDivisions="3D",Q6+1,Q6+1)</f>
        <v>3</v>
      </c>
      <c r="R7" s="35" t="s">
        <v>7</v>
      </c>
      <c r="S7">
        <f t="shared" si="25"/>
        <v>0</v>
      </c>
      <c r="T7" s="70" t="str">
        <f t="shared" si="4"/>
        <v>n/a</v>
      </c>
      <c r="U7" s="71" t="b">
        <f t="shared" si="5"/>
        <v>0</v>
      </c>
      <c r="V7" s="70" t="str">
        <f t="shared" si="26"/>
        <v xml:space="preserve"> </v>
      </c>
      <c r="W7" s="70" t="str">
        <f t="shared" si="27"/>
        <v xml:space="preserve"> </v>
      </c>
      <c r="X7" s="71" t="str">
        <f t="shared" si="28"/>
        <v xml:space="preserve"> </v>
      </c>
      <c r="Y7" s="73" t="str">
        <f t="shared" si="6"/>
        <v>n/a</v>
      </c>
      <c r="Z7" s="74" t="b">
        <f t="shared" si="7"/>
        <v>0</v>
      </c>
      <c r="AA7" s="73" t="str">
        <f t="shared" si="8"/>
        <v xml:space="preserve"> </v>
      </c>
      <c r="AB7" s="73" t="str">
        <f t="shared" si="9"/>
        <v xml:space="preserve"> </v>
      </c>
      <c r="AC7" s="74" t="str">
        <f t="shared" si="10"/>
        <v xml:space="preserve"> </v>
      </c>
      <c r="AD7" s="70" t="str">
        <f t="shared" si="11"/>
        <v>n/a</v>
      </c>
      <c r="AE7" s="71" t="b">
        <f t="shared" si="12"/>
        <v>0</v>
      </c>
      <c r="AF7" s="70" t="str">
        <f t="shared" si="13"/>
        <v xml:space="preserve"> </v>
      </c>
      <c r="AG7" s="70" t="str">
        <f t="shared" si="14"/>
        <v xml:space="preserve"> </v>
      </c>
      <c r="AH7" s="71" t="str">
        <f t="shared" si="15"/>
        <v xml:space="preserve"> </v>
      </c>
      <c r="AI7" s="73" t="str">
        <f t="shared" si="16"/>
        <v>n/a</v>
      </c>
      <c r="AJ7" s="74" t="b">
        <f t="shared" si="17"/>
        <v>0</v>
      </c>
      <c r="AK7" s="73" t="str">
        <f t="shared" si="18"/>
        <v xml:space="preserve"> </v>
      </c>
      <c r="AL7" s="73" t="str">
        <f t="shared" si="19"/>
        <v xml:space="preserve"> </v>
      </c>
      <c r="AM7" s="74" t="str">
        <f t="shared" si="20"/>
        <v xml:space="preserve"> </v>
      </c>
    </row>
    <row r="8" spans="1:39" ht="18.75" customHeight="1" thickBot="1" x14ac:dyDescent="0.25">
      <c r="A8" t="str">
        <f t="shared" si="21"/>
        <v>/</v>
      </c>
      <c r="B8" s="134">
        <v>5</v>
      </c>
      <c r="C8" s="136"/>
      <c r="D8" s="136"/>
      <c r="E8" s="137"/>
      <c r="F8" s="137"/>
      <c r="G8" s="103" t="str">
        <f t="shared" si="22"/>
        <v xml:space="preserve"> </v>
      </c>
      <c r="H8" s="160"/>
      <c r="I8" s="153" t="str">
        <f>IF(H8="Y",IFERROR(VLOOKUP(CONCATENATE(C8,"/",D8),'Time Open'!A$4:F$165,5,FALSE),"Can't find in Open"),"")</f>
        <v/>
      </c>
      <c r="J8" s="153" t="str">
        <f>IF(H8="Y",IFERROR(VLOOKUP(CONCATENATE(C8,"/",D8),'Time Open'!A$4:F$165,6,FALSE),"Can't find in Open"),"")</f>
        <v/>
      </c>
      <c r="K8" s="34" t="str">
        <f t="shared" si="0"/>
        <v>n/a</v>
      </c>
      <c r="L8" s="36">
        <f t="shared" si="23"/>
        <v>0</v>
      </c>
      <c r="M8" s="36">
        <f t="shared" si="1"/>
        <v>0</v>
      </c>
      <c r="N8" s="36">
        <f t="shared" si="2"/>
        <v>0</v>
      </c>
      <c r="O8" s="103">
        <f t="shared" si="3"/>
        <v>0</v>
      </c>
      <c r="P8" s="118" t="str">
        <f t="shared" si="24"/>
        <v xml:space="preserve"> </v>
      </c>
      <c r="S8">
        <f t="shared" si="25"/>
        <v>0</v>
      </c>
      <c r="T8" s="70" t="str">
        <f t="shared" si="4"/>
        <v>n/a</v>
      </c>
      <c r="U8" s="71" t="b">
        <f t="shared" si="5"/>
        <v>0</v>
      </c>
      <c r="V8" s="70" t="str">
        <f t="shared" si="26"/>
        <v xml:space="preserve"> </v>
      </c>
      <c r="W8" s="70" t="str">
        <f t="shared" si="27"/>
        <v xml:space="preserve"> </v>
      </c>
      <c r="X8" s="71" t="str">
        <f t="shared" si="28"/>
        <v xml:space="preserve"> </v>
      </c>
      <c r="Y8" s="73" t="str">
        <f t="shared" si="6"/>
        <v>n/a</v>
      </c>
      <c r="Z8" s="74" t="b">
        <f t="shared" si="7"/>
        <v>0</v>
      </c>
      <c r="AA8" s="73" t="str">
        <f t="shared" si="8"/>
        <v xml:space="preserve"> </v>
      </c>
      <c r="AB8" s="73" t="str">
        <f t="shared" si="9"/>
        <v xml:space="preserve"> </v>
      </c>
      <c r="AC8" s="74" t="str">
        <f t="shared" si="10"/>
        <v xml:space="preserve"> </v>
      </c>
      <c r="AD8" s="70" t="str">
        <f t="shared" si="11"/>
        <v>n/a</v>
      </c>
      <c r="AE8" s="71" t="b">
        <f t="shared" si="12"/>
        <v>0</v>
      </c>
      <c r="AF8" s="70" t="str">
        <f t="shared" si="13"/>
        <v xml:space="preserve"> </v>
      </c>
      <c r="AG8" s="70" t="str">
        <f t="shared" si="14"/>
        <v xml:space="preserve"> </v>
      </c>
      <c r="AH8" s="71" t="str">
        <f t="shared" si="15"/>
        <v xml:space="preserve"> </v>
      </c>
      <c r="AI8" s="73" t="str">
        <f t="shared" si="16"/>
        <v>n/a</v>
      </c>
      <c r="AJ8" s="74" t="b">
        <f t="shared" si="17"/>
        <v>0</v>
      </c>
      <c r="AK8" s="73" t="str">
        <f t="shared" si="18"/>
        <v xml:space="preserve"> </v>
      </c>
      <c r="AL8" s="73" t="str">
        <f t="shared" si="19"/>
        <v xml:space="preserve"> </v>
      </c>
      <c r="AM8" s="74" t="str">
        <f t="shared" si="20"/>
        <v xml:space="preserve"> </v>
      </c>
    </row>
    <row r="9" spans="1:39" ht="18.75" customHeight="1" thickBot="1" x14ac:dyDescent="0.25">
      <c r="A9" t="str">
        <f t="shared" si="21"/>
        <v>/</v>
      </c>
      <c r="B9" s="134">
        <v>6</v>
      </c>
      <c r="C9" s="136"/>
      <c r="D9" s="136"/>
      <c r="E9" s="137"/>
      <c r="F9" s="137"/>
      <c r="G9" s="103" t="str">
        <f>IF(H9="Y",MIN(I9,J9),IF(MIN(E9:F9)=0," ",IF(MIN(E9:F9)&gt;=99.99,"No Time",MIN(E9:F9))))</f>
        <v xml:space="preserve"> </v>
      </c>
      <c r="H9" s="160"/>
      <c r="I9" s="153" t="str">
        <f>IF(H9="Y",IFERROR(VLOOKUP(CONCATENATE(C9,"/",D9),'Time Open'!A$4:F$165,5,FALSE),"Can't find in Open"),"")</f>
        <v/>
      </c>
      <c r="J9" s="153" t="str">
        <f>IF(H9="Y",IFERROR(VLOOKUP(CONCATENATE(C9,"/",D9),'Time Open'!A$4:F$165,6,FALSE),"Can't find in Open"),"")</f>
        <v/>
      </c>
      <c r="K9" s="34" t="str">
        <f t="shared" si="0"/>
        <v>n/a</v>
      </c>
      <c r="L9" s="36">
        <f t="shared" si="23"/>
        <v>0</v>
      </c>
      <c r="M9" s="36">
        <f t="shared" si="1"/>
        <v>0</v>
      </c>
      <c r="N9" s="36">
        <f t="shared" si="2"/>
        <v>0</v>
      </c>
      <c r="O9" s="103">
        <f t="shared" si="3"/>
        <v>0</v>
      </c>
      <c r="P9" s="118" t="str">
        <f t="shared" si="24"/>
        <v xml:space="preserve"> </v>
      </c>
      <c r="Q9" s="213"/>
      <c r="R9" s="213"/>
      <c r="S9">
        <f t="shared" si="25"/>
        <v>0</v>
      </c>
      <c r="T9" s="70" t="str">
        <f t="shared" si="4"/>
        <v>n/a</v>
      </c>
      <c r="U9" s="71" t="b">
        <f t="shared" si="5"/>
        <v>0</v>
      </c>
      <c r="V9" s="70" t="str">
        <f t="shared" si="26"/>
        <v xml:space="preserve"> </v>
      </c>
      <c r="W9" s="70" t="str">
        <f t="shared" si="27"/>
        <v xml:space="preserve"> </v>
      </c>
      <c r="X9" s="71" t="str">
        <f t="shared" si="28"/>
        <v xml:space="preserve"> </v>
      </c>
      <c r="Y9" s="73" t="str">
        <f t="shared" si="6"/>
        <v>n/a</v>
      </c>
      <c r="Z9" s="74" t="b">
        <f t="shared" si="7"/>
        <v>0</v>
      </c>
      <c r="AA9" s="73" t="str">
        <f t="shared" si="8"/>
        <v xml:space="preserve"> </v>
      </c>
      <c r="AB9" s="73" t="str">
        <f t="shared" si="9"/>
        <v xml:space="preserve"> </v>
      </c>
      <c r="AC9" s="74" t="str">
        <f t="shared" si="10"/>
        <v xml:space="preserve"> </v>
      </c>
      <c r="AD9" s="70" t="str">
        <f t="shared" si="11"/>
        <v>n/a</v>
      </c>
      <c r="AE9" s="71" t="b">
        <f t="shared" si="12"/>
        <v>0</v>
      </c>
      <c r="AF9" s="70" t="str">
        <f t="shared" si="13"/>
        <v xml:space="preserve"> </v>
      </c>
      <c r="AG9" s="70" t="str">
        <f t="shared" si="14"/>
        <v xml:space="preserve"> </v>
      </c>
      <c r="AH9" s="71" t="str">
        <f t="shared" si="15"/>
        <v xml:space="preserve"> </v>
      </c>
      <c r="AI9" s="73" t="str">
        <f t="shared" si="16"/>
        <v>n/a</v>
      </c>
      <c r="AJ9" s="74" t="b">
        <f t="shared" si="17"/>
        <v>0</v>
      </c>
      <c r="AK9" s="73" t="str">
        <f t="shared" si="18"/>
        <v xml:space="preserve"> </v>
      </c>
      <c r="AL9" s="73" t="str">
        <f t="shared" si="19"/>
        <v xml:space="preserve"> </v>
      </c>
      <c r="AM9" s="74" t="str">
        <f t="shared" si="20"/>
        <v xml:space="preserve"> </v>
      </c>
    </row>
    <row r="10" spans="1:39" ht="18.75" customHeight="1" thickBot="1" x14ac:dyDescent="0.25">
      <c r="A10" t="str">
        <f t="shared" si="21"/>
        <v>/</v>
      </c>
      <c r="B10" s="134">
        <v>7</v>
      </c>
      <c r="C10" s="136"/>
      <c r="D10" s="136"/>
      <c r="E10" s="137"/>
      <c r="F10" s="137"/>
      <c r="G10" s="103" t="str">
        <f t="shared" si="22"/>
        <v xml:space="preserve"> </v>
      </c>
      <c r="H10" s="160"/>
      <c r="I10" s="153" t="str">
        <f>IF(H10="Y",IFERROR(VLOOKUP(CONCATENATE(C10,"/",D10),'Time Open'!A$4:F$165,5,FALSE),"Can't find in Open"),"")</f>
        <v/>
      </c>
      <c r="J10" s="153" t="str">
        <f>IF(H10="Y",IFERROR(VLOOKUP(CONCATENATE(C10,"/",D10),'Time Open'!A$4:F$165,6,FALSE),"Can't find in Open"),"")</f>
        <v/>
      </c>
      <c r="K10" s="34" t="str">
        <f t="shared" si="0"/>
        <v>n/a</v>
      </c>
      <c r="L10" s="36">
        <f t="shared" si="23"/>
        <v>0</v>
      </c>
      <c r="M10" s="36">
        <f t="shared" si="1"/>
        <v>0</v>
      </c>
      <c r="N10" s="36">
        <f t="shared" si="2"/>
        <v>0</v>
      </c>
      <c r="O10" s="103">
        <f t="shared" si="3"/>
        <v>0</v>
      </c>
      <c r="P10" s="118" t="str">
        <f t="shared" si="24"/>
        <v xml:space="preserve"> </v>
      </c>
      <c r="S10">
        <f t="shared" si="25"/>
        <v>0</v>
      </c>
      <c r="T10" s="70" t="str">
        <f t="shared" si="4"/>
        <v>n/a</v>
      </c>
      <c r="U10" s="71" t="b">
        <f t="shared" si="5"/>
        <v>0</v>
      </c>
      <c r="V10" s="70" t="str">
        <f t="shared" si="26"/>
        <v xml:space="preserve"> </v>
      </c>
      <c r="W10" s="70" t="str">
        <f t="shared" si="27"/>
        <v xml:space="preserve"> </v>
      </c>
      <c r="X10" s="71" t="str">
        <f t="shared" si="28"/>
        <v xml:space="preserve"> </v>
      </c>
      <c r="Y10" s="73" t="str">
        <f t="shared" si="6"/>
        <v>n/a</v>
      </c>
      <c r="Z10" s="74" t="b">
        <f t="shared" si="7"/>
        <v>0</v>
      </c>
      <c r="AA10" s="73" t="str">
        <f t="shared" si="8"/>
        <v xml:space="preserve"> </v>
      </c>
      <c r="AB10" s="73" t="str">
        <f t="shared" si="9"/>
        <v xml:space="preserve"> </v>
      </c>
      <c r="AC10" s="74" t="str">
        <f t="shared" si="10"/>
        <v xml:space="preserve"> </v>
      </c>
      <c r="AD10" s="70" t="str">
        <f t="shared" si="11"/>
        <v>n/a</v>
      </c>
      <c r="AE10" s="71" t="b">
        <f t="shared" si="12"/>
        <v>0</v>
      </c>
      <c r="AF10" s="70" t="str">
        <f t="shared" si="13"/>
        <v xml:space="preserve"> </v>
      </c>
      <c r="AG10" s="70" t="str">
        <f t="shared" si="14"/>
        <v xml:space="preserve"> </v>
      </c>
      <c r="AH10" s="71" t="str">
        <f t="shared" si="15"/>
        <v xml:space="preserve"> </v>
      </c>
      <c r="AI10" s="73" t="str">
        <f t="shared" si="16"/>
        <v>n/a</v>
      </c>
      <c r="AJ10" s="74" t="b">
        <f t="shared" si="17"/>
        <v>0</v>
      </c>
      <c r="AK10" s="73" t="str">
        <f t="shared" si="18"/>
        <v xml:space="preserve"> </v>
      </c>
      <c r="AL10" s="73" t="str">
        <f t="shared" si="19"/>
        <v xml:space="preserve"> </v>
      </c>
      <c r="AM10" s="74" t="str">
        <f t="shared" si="20"/>
        <v xml:space="preserve"> </v>
      </c>
    </row>
    <row r="11" spans="1:39" ht="18.75" customHeight="1" thickBot="1" x14ac:dyDescent="0.25">
      <c r="A11" t="str">
        <f t="shared" si="21"/>
        <v>/</v>
      </c>
      <c r="B11" s="134">
        <v>8</v>
      </c>
      <c r="C11" s="136"/>
      <c r="D11" s="136"/>
      <c r="E11" s="137"/>
      <c r="F11" s="137"/>
      <c r="G11" s="103" t="str">
        <f t="shared" si="22"/>
        <v xml:space="preserve"> </v>
      </c>
      <c r="H11" s="160"/>
      <c r="I11" s="153" t="str">
        <f>IF(H11="Y",IFERROR(VLOOKUP(CONCATENATE(C11,"/",D11),'Time Open'!A$4:F$165,5,FALSE),"Can't find in Open"),"")</f>
        <v/>
      </c>
      <c r="J11" s="153" t="str">
        <f>IF(H11="Y",IFERROR(VLOOKUP(CONCATENATE(C11,"/",D11),'Time Open'!A$4:F$165,6,FALSE),"Can't find in Open"),"")</f>
        <v/>
      </c>
      <c r="K11" s="34" t="str">
        <f t="shared" si="0"/>
        <v>n/a</v>
      </c>
      <c r="L11" s="36">
        <f t="shared" si="23"/>
        <v>0</v>
      </c>
      <c r="M11" s="36">
        <f t="shared" si="1"/>
        <v>0</v>
      </c>
      <c r="N11" s="36">
        <f t="shared" si="2"/>
        <v>0</v>
      </c>
      <c r="O11" s="103">
        <f t="shared" si="3"/>
        <v>0</v>
      </c>
      <c r="P11" s="118" t="str">
        <f t="shared" si="24"/>
        <v xml:space="preserve"> </v>
      </c>
      <c r="S11">
        <f t="shared" si="25"/>
        <v>0</v>
      </c>
      <c r="T11" s="70" t="str">
        <f t="shared" si="4"/>
        <v>n/a</v>
      </c>
      <c r="U11" s="71" t="b">
        <f t="shared" si="5"/>
        <v>0</v>
      </c>
      <c r="V11" s="70" t="str">
        <f t="shared" si="26"/>
        <v xml:space="preserve"> </v>
      </c>
      <c r="W11" s="70" t="str">
        <f t="shared" si="27"/>
        <v xml:space="preserve"> </v>
      </c>
      <c r="X11" s="71" t="str">
        <f t="shared" si="28"/>
        <v xml:space="preserve"> </v>
      </c>
      <c r="Y11" s="73" t="str">
        <f t="shared" si="6"/>
        <v>n/a</v>
      </c>
      <c r="Z11" s="74" t="b">
        <f t="shared" si="7"/>
        <v>0</v>
      </c>
      <c r="AA11" s="73" t="str">
        <f t="shared" si="8"/>
        <v xml:space="preserve"> </v>
      </c>
      <c r="AB11" s="73" t="str">
        <f t="shared" si="9"/>
        <v xml:space="preserve"> </v>
      </c>
      <c r="AC11" s="74" t="str">
        <f t="shared" si="10"/>
        <v xml:space="preserve"> </v>
      </c>
      <c r="AD11" s="70" t="str">
        <f t="shared" si="11"/>
        <v>n/a</v>
      </c>
      <c r="AE11" s="71" t="b">
        <f t="shared" si="12"/>
        <v>0</v>
      </c>
      <c r="AF11" s="70" t="str">
        <f t="shared" si="13"/>
        <v xml:space="preserve"> </v>
      </c>
      <c r="AG11" s="70" t="str">
        <f t="shared" si="14"/>
        <v xml:space="preserve"> </v>
      </c>
      <c r="AH11" s="71" t="str">
        <f t="shared" si="15"/>
        <v xml:space="preserve"> </v>
      </c>
      <c r="AI11" s="73" t="str">
        <f t="shared" si="16"/>
        <v>n/a</v>
      </c>
      <c r="AJ11" s="74" t="b">
        <f t="shared" si="17"/>
        <v>0</v>
      </c>
      <c r="AK11" s="73" t="str">
        <f t="shared" si="18"/>
        <v xml:space="preserve"> </v>
      </c>
      <c r="AL11" s="73" t="str">
        <f t="shared" si="19"/>
        <v xml:space="preserve"> </v>
      </c>
      <c r="AM11" s="74" t="str">
        <f t="shared" si="20"/>
        <v xml:space="preserve"> </v>
      </c>
    </row>
    <row r="12" spans="1:39" ht="18.75" customHeight="1" thickBot="1" x14ac:dyDescent="0.25">
      <c r="A12" t="str">
        <f t="shared" si="21"/>
        <v>/</v>
      </c>
      <c r="B12" s="134">
        <v>9</v>
      </c>
      <c r="C12" s="135"/>
      <c r="D12" s="135"/>
      <c r="E12" s="137"/>
      <c r="F12" s="183"/>
      <c r="G12" s="103" t="str">
        <f t="shared" si="22"/>
        <v xml:space="preserve"> </v>
      </c>
      <c r="H12" s="160"/>
      <c r="I12" s="153" t="str">
        <f>IF(H12="Y",IFERROR(VLOOKUP(CONCATENATE(C12,"/",D12),'Time Open'!A$4:F$165,5,FALSE),"Can't find in Open"),"")</f>
        <v/>
      </c>
      <c r="J12" s="153" t="str">
        <f>IF(H12="Y",IFERROR(VLOOKUP(CONCATENATE(C12,"/",D12),'Time Open'!A$4:F$165,6,FALSE),"Can't find in Open"),"")</f>
        <v/>
      </c>
      <c r="K12" s="34" t="str">
        <f t="shared" si="0"/>
        <v>n/a</v>
      </c>
      <c r="L12" s="36">
        <f t="shared" si="23"/>
        <v>0</v>
      </c>
      <c r="M12" s="36">
        <f t="shared" si="1"/>
        <v>0</v>
      </c>
      <c r="N12" s="36">
        <f t="shared" si="2"/>
        <v>0</v>
      </c>
      <c r="O12" s="103">
        <f t="shared" si="3"/>
        <v>0</v>
      </c>
      <c r="P12" s="118" t="str">
        <f t="shared" si="24"/>
        <v xml:space="preserve"> </v>
      </c>
      <c r="Q12" t="s">
        <v>61</v>
      </c>
      <c r="S12">
        <f t="shared" si="25"/>
        <v>0</v>
      </c>
      <c r="T12" s="72" t="str">
        <f t="shared" si="4"/>
        <v>n/a</v>
      </c>
      <c r="U12" s="71" t="b">
        <f t="shared" si="5"/>
        <v>0</v>
      </c>
      <c r="V12" s="70" t="str">
        <f t="shared" si="26"/>
        <v xml:space="preserve"> </v>
      </c>
      <c r="W12" s="70" t="str">
        <f t="shared" si="27"/>
        <v xml:space="preserve"> </v>
      </c>
      <c r="X12" s="71" t="str">
        <f t="shared" si="28"/>
        <v xml:space="preserve"> </v>
      </c>
      <c r="Y12" s="73" t="str">
        <f t="shared" si="6"/>
        <v>n/a</v>
      </c>
      <c r="Z12" s="74" t="b">
        <f t="shared" si="7"/>
        <v>0</v>
      </c>
      <c r="AA12" s="73" t="str">
        <f t="shared" si="8"/>
        <v xml:space="preserve"> </v>
      </c>
      <c r="AB12" s="73" t="str">
        <f t="shared" si="9"/>
        <v xml:space="preserve"> </v>
      </c>
      <c r="AC12" s="74" t="str">
        <f t="shared" si="10"/>
        <v xml:space="preserve"> </v>
      </c>
      <c r="AD12" s="70" t="str">
        <f t="shared" si="11"/>
        <v>n/a</v>
      </c>
      <c r="AE12" s="71" t="b">
        <f t="shared" si="12"/>
        <v>0</v>
      </c>
      <c r="AF12" s="70" t="str">
        <f t="shared" si="13"/>
        <v xml:space="preserve"> </v>
      </c>
      <c r="AG12" s="70" t="str">
        <f t="shared" si="14"/>
        <v xml:space="preserve"> </v>
      </c>
      <c r="AH12" s="71" t="str">
        <f t="shared" si="15"/>
        <v xml:space="preserve"> </v>
      </c>
      <c r="AI12" s="73" t="str">
        <f t="shared" si="16"/>
        <v>n/a</v>
      </c>
      <c r="AJ12" s="74" t="b">
        <f t="shared" si="17"/>
        <v>0</v>
      </c>
      <c r="AK12" s="73" t="str">
        <f t="shared" si="18"/>
        <v xml:space="preserve"> </v>
      </c>
      <c r="AL12" s="73" t="str">
        <f t="shared" si="19"/>
        <v xml:space="preserve"> </v>
      </c>
      <c r="AM12" s="74" t="str">
        <f t="shared" si="20"/>
        <v xml:space="preserve"> </v>
      </c>
    </row>
    <row r="13" spans="1:39" ht="18.75" customHeight="1" thickBot="1" x14ac:dyDescent="0.25">
      <c r="A13" t="str">
        <f t="shared" si="21"/>
        <v>/</v>
      </c>
      <c r="B13" s="134">
        <v>10</v>
      </c>
      <c r="C13" s="135"/>
      <c r="D13" s="135"/>
      <c r="E13" s="137"/>
      <c r="F13" s="183"/>
      <c r="G13" s="103" t="str">
        <f t="shared" si="22"/>
        <v xml:space="preserve"> </v>
      </c>
      <c r="H13" s="160"/>
      <c r="I13" s="153" t="str">
        <f>IF(H13="Y",IFERROR(VLOOKUP(CONCATENATE(C13,"/",D13),'Time Open'!A$4:F$165,5,FALSE),"Can't find in Open"),"")</f>
        <v/>
      </c>
      <c r="J13" s="153" t="str">
        <f>IF(H13="Y",IFERROR(VLOOKUP(CONCATENATE(C13,"/",D13),'Time Open'!A$4:F$165,6,FALSE),"Can't find in Open"),"")</f>
        <v/>
      </c>
      <c r="K13" s="34" t="str">
        <f t="shared" si="0"/>
        <v>n/a</v>
      </c>
      <c r="L13" s="36">
        <f t="shared" si="23"/>
        <v>0</v>
      </c>
      <c r="M13" s="36">
        <f t="shared" si="1"/>
        <v>0</v>
      </c>
      <c r="N13" s="36">
        <f t="shared" si="2"/>
        <v>0</v>
      </c>
      <c r="O13" s="103">
        <f t="shared" si="3"/>
        <v>0</v>
      </c>
      <c r="P13" s="118" t="str">
        <f t="shared" si="24"/>
        <v xml:space="preserve"> </v>
      </c>
      <c r="Q13" s="37">
        <f>COUNTIF(U4:U165,"FALSE")</f>
        <v>162</v>
      </c>
      <c r="R13" s="37">
        <f>-Q13+162</f>
        <v>0</v>
      </c>
      <c r="S13">
        <f t="shared" si="25"/>
        <v>0</v>
      </c>
      <c r="T13" s="70" t="str">
        <f t="shared" si="4"/>
        <v>n/a</v>
      </c>
      <c r="U13" s="71" t="b">
        <f t="shared" si="5"/>
        <v>0</v>
      </c>
      <c r="V13" s="70" t="str">
        <f t="shared" si="26"/>
        <v xml:space="preserve"> </v>
      </c>
      <c r="W13" s="70" t="str">
        <f t="shared" si="27"/>
        <v xml:space="preserve"> </v>
      </c>
      <c r="X13" s="71" t="str">
        <f t="shared" si="28"/>
        <v xml:space="preserve"> </v>
      </c>
      <c r="Y13" s="73" t="str">
        <f t="shared" si="6"/>
        <v>n/a</v>
      </c>
      <c r="Z13" s="74" t="b">
        <f t="shared" si="7"/>
        <v>0</v>
      </c>
      <c r="AA13" s="73" t="str">
        <f t="shared" si="8"/>
        <v xml:space="preserve"> </v>
      </c>
      <c r="AB13" s="73" t="str">
        <f t="shared" si="9"/>
        <v xml:space="preserve"> </v>
      </c>
      <c r="AC13" s="74" t="str">
        <f t="shared" si="10"/>
        <v xml:space="preserve"> </v>
      </c>
      <c r="AD13" s="70" t="str">
        <f t="shared" si="11"/>
        <v>n/a</v>
      </c>
      <c r="AE13" s="71" t="b">
        <f t="shared" si="12"/>
        <v>0</v>
      </c>
      <c r="AF13" s="70" t="str">
        <f t="shared" si="13"/>
        <v xml:space="preserve"> </v>
      </c>
      <c r="AG13" s="70" t="str">
        <f t="shared" si="14"/>
        <v xml:space="preserve"> </v>
      </c>
      <c r="AH13" s="71" t="str">
        <f t="shared" si="15"/>
        <v xml:space="preserve"> </v>
      </c>
      <c r="AI13" s="73" t="str">
        <f t="shared" si="16"/>
        <v>n/a</v>
      </c>
      <c r="AJ13" s="74" t="b">
        <f t="shared" si="17"/>
        <v>0</v>
      </c>
      <c r="AK13" s="73" t="str">
        <f t="shared" si="18"/>
        <v xml:space="preserve"> </v>
      </c>
      <c r="AL13" s="73" t="str">
        <f t="shared" si="19"/>
        <v xml:space="preserve"> </v>
      </c>
      <c r="AM13" s="74" t="str">
        <f t="shared" si="20"/>
        <v xml:space="preserve"> </v>
      </c>
    </row>
    <row r="14" spans="1:39" ht="18.75" customHeight="1" thickBot="1" x14ac:dyDescent="0.25">
      <c r="A14" t="str">
        <f t="shared" si="21"/>
        <v>/</v>
      </c>
      <c r="B14" s="134">
        <v>11</v>
      </c>
      <c r="C14" s="135"/>
      <c r="D14" s="135"/>
      <c r="E14" s="137"/>
      <c r="F14" s="183"/>
      <c r="G14" s="103" t="str">
        <f t="shared" si="22"/>
        <v xml:space="preserve"> </v>
      </c>
      <c r="H14" s="160"/>
      <c r="I14" s="153" t="str">
        <f>IF(H14="Y",IFERROR(VLOOKUP(CONCATENATE(C14,"/",D14),'Time Open'!A$4:F$165,5,FALSE),"Can't find in Open"),"")</f>
        <v/>
      </c>
      <c r="J14" s="153" t="str">
        <f>IF(H14="Y",IFERROR(VLOOKUP(CONCATENATE(C14,"/",D14),'Time Open'!A$4:F$165,6,FALSE),"Can't find in Open"),"")</f>
        <v/>
      </c>
      <c r="K14" s="34" t="str">
        <f t="shared" si="0"/>
        <v>n/a</v>
      </c>
      <c r="L14" s="36">
        <f t="shared" si="23"/>
        <v>0</v>
      </c>
      <c r="M14" s="36">
        <f t="shared" si="1"/>
        <v>0</v>
      </c>
      <c r="N14" s="36">
        <f t="shared" si="2"/>
        <v>0</v>
      </c>
      <c r="O14" s="103">
        <f t="shared" si="3"/>
        <v>0</v>
      </c>
      <c r="P14" s="118" t="str">
        <f t="shared" si="24"/>
        <v xml:space="preserve"> </v>
      </c>
      <c r="Q14" s="37"/>
      <c r="S14">
        <f t="shared" si="25"/>
        <v>0</v>
      </c>
      <c r="T14" s="70" t="str">
        <f t="shared" si="4"/>
        <v>n/a</v>
      </c>
      <c r="U14" s="71" t="b">
        <f t="shared" si="5"/>
        <v>0</v>
      </c>
      <c r="V14" s="70" t="str">
        <f t="shared" si="26"/>
        <v xml:space="preserve"> </v>
      </c>
      <c r="W14" s="70" t="str">
        <f t="shared" si="27"/>
        <v xml:space="preserve"> </v>
      </c>
      <c r="X14" s="71" t="str">
        <f t="shared" si="28"/>
        <v xml:space="preserve"> </v>
      </c>
      <c r="Y14" s="73" t="str">
        <f t="shared" si="6"/>
        <v>n/a</v>
      </c>
      <c r="Z14" s="74" t="b">
        <f t="shared" si="7"/>
        <v>0</v>
      </c>
      <c r="AA14" s="73" t="str">
        <f t="shared" si="8"/>
        <v xml:space="preserve"> </v>
      </c>
      <c r="AB14" s="73" t="str">
        <f t="shared" si="9"/>
        <v xml:space="preserve"> </v>
      </c>
      <c r="AC14" s="74" t="str">
        <f t="shared" si="10"/>
        <v xml:space="preserve"> </v>
      </c>
      <c r="AD14" s="70" t="str">
        <f t="shared" si="11"/>
        <v>n/a</v>
      </c>
      <c r="AE14" s="71" t="b">
        <f t="shared" si="12"/>
        <v>0</v>
      </c>
      <c r="AF14" s="70" t="str">
        <f t="shared" si="13"/>
        <v xml:space="preserve"> </v>
      </c>
      <c r="AG14" s="70" t="str">
        <f t="shared" si="14"/>
        <v xml:space="preserve"> </v>
      </c>
      <c r="AH14" s="71" t="str">
        <f t="shared" si="15"/>
        <v xml:space="preserve"> </v>
      </c>
      <c r="AI14" s="73" t="str">
        <f t="shared" si="16"/>
        <v>n/a</v>
      </c>
      <c r="AJ14" s="74" t="b">
        <f t="shared" si="17"/>
        <v>0</v>
      </c>
      <c r="AK14" s="73" t="str">
        <f t="shared" si="18"/>
        <v xml:space="preserve"> </v>
      </c>
      <c r="AL14" s="73" t="str">
        <f t="shared" si="19"/>
        <v xml:space="preserve"> </v>
      </c>
      <c r="AM14" s="74" t="str">
        <f t="shared" si="20"/>
        <v xml:space="preserve"> </v>
      </c>
    </row>
    <row r="15" spans="1:39" ht="18.75" customHeight="1" thickBot="1" x14ac:dyDescent="0.25">
      <c r="A15" t="str">
        <f t="shared" si="21"/>
        <v>/</v>
      </c>
      <c r="B15" s="134">
        <v>12</v>
      </c>
      <c r="C15" s="135"/>
      <c r="D15" s="135"/>
      <c r="E15" s="137"/>
      <c r="F15" s="183"/>
      <c r="G15" s="103" t="str">
        <f t="shared" si="22"/>
        <v xml:space="preserve"> </v>
      </c>
      <c r="H15" s="160"/>
      <c r="I15" s="153" t="str">
        <f>IF(H15="Y",IFERROR(VLOOKUP(CONCATENATE(C15,"/",D15),'Time Open'!A$4:F$165,5,FALSE),"Can't find in Open"),"")</f>
        <v/>
      </c>
      <c r="J15" s="153" t="str">
        <f>IF(H15="Y",IFERROR(VLOOKUP(CONCATENATE(C15,"/",D15),'Time Open'!A$4:F$165,6,FALSE),"Can't find in Open"),"")</f>
        <v/>
      </c>
      <c r="K15" s="34" t="str">
        <f t="shared" si="0"/>
        <v>n/a</v>
      </c>
      <c r="L15" s="36">
        <f t="shared" si="23"/>
        <v>0</v>
      </c>
      <c r="M15" s="36">
        <f t="shared" si="1"/>
        <v>0</v>
      </c>
      <c r="N15" s="36">
        <f t="shared" si="2"/>
        <v>0</v>
      </c>
      <c r="O15" s="103">
        <f t="shared" si="3"/>
        <v>0</v>
      </c>
      <c r="P15" s="118" t="str">
        <f t="shared" si="24"/>
        <v xml:space="preserve"> </v>
      </c>
      <c r="Q15" s="30" t="s">
        <v>52</v>
      </c>
      <c r="R15" s="28"/>
      <c r="S15">
        <f t="shared" si="25"/>
        <v>0</v>
      </c>
      <c r="T15" s="70" t="str">
        <f t="shared" si="4"/>
        <v>n/a</v>
      </c>
      <c r="U15" s="71" t="b">
        <f t="shared" si="5"/>
        <v>0</v>
      </c>
      <c r="V15" s="70" t="str">
        <f t="shared" si="26"/>
        <v xml:space="preserve"> </v>
      </c>
      <c r="W15" s="70" t="str">
        <f t="shared" si="27"/>
        <v xml:space="preserve"> </v>
      </c>
      <c r="X15" s="71" t="str">
        <f t="shared" si="28"/>
        <v xml:space="preserve"> </v>
      </c>
      <c r="Y15" s="73" t="str">
        <f t="shared" si="6"/>
        <v>n/a</v>
      </c>
      <c r="Z15" s="74" t="b">
        <f t="shared" si="7"/>
        <v>0</v>
      </c>
      <c r="AA15" s="73" t="str">
        <f t="shared" si="8"/>
        <v xml:space="preserve"> </v>
      </c>
      <c r="AB15" s="73" t="str">
        <f t="shared" si="9"/>
        <v xml:space="preserve"> </v>
      </c>
      <c r="AC15" s="74" t="str">
        <f t="shared" si="10"/>
        <v xml:space="preserve"> </v>
      </c>
      <c r="AD15" s="70" t="str">
        <f t="shared" si="11"/>
        <v>n/a</v>
      </c>
      <c r="AE15" s="71" t="b">
        <f t="shared" si="12"/>
        <v>0</v>
      </c>
      <c r="AF15" s="70" t="str">
        <f t="shared" si="13"/>
        <v xml:space="preserve"> </v>
      </c>
      <c r="AG15" s="70" t="str">
        <f t="shared" si="14"/>
        <v xml:space="preserve"> </v>
      </c>
      <c r="AH15" s="71" t="str">
        <f t="shared" si="15"/>
        <v xml:space="preserve"> </v>
      </c>
      <c r="AI15" s="73" t="str">
        <f t="shared" si="16"/>
        <v>n/a</v>
      </c>
      <c r="AJ15" s="74" t="b">
        <f t="shared" si="17"/>
        <v>0</v>
      </c>
      <c r="AK15" s="73" t="str">
        <f t="shared" si="18"/>
        <v xml:space="preserve"> </v>
      </c>
      <c r="AL15" s="73" t="str">
        <f t="shared" si="19"/>
        <v xml:space="preserve"> </v>
      </c>
      <c r="AM15" s="74" t="str">
        <f t="shared" si="20"/>
        <v xml:space="preserve"> </v>
      </c>
    </row>
    <row r="16" spans="1:39" ht="18.75" customHeight="1" thickBot="1" x14ac:dyDescent="0.25">
      <c r="A16" t="str">
        <f t="shared" si="21"/>
        <v>/</v>
      </c>
      <c r="B16" s="134">
        <v>13</v>
      </c>
      <c r="C16" s="135"/>
      <c r="D16" s="135"/>
      <c r="E16" s="137"/>
      <c r="F16" s="183"/>
      <c r="G16" s="103" t="str">
        <f t="shared" si="22"/>
        <v xml:space="preserve"> </v>
      </c>
      <c r="H16" s="160"/>
      <c r="I16" s="153" t="str">
        <f>IF(H16="Y",IFERROR(VLOOKUP(CONCATENATE(C16,"/",D16),'Time Open'!A$4:F$165,5,FALSE),"Can't find in Open"),"")</f>
        <v/>
      </c>
      <c r="J16" s="153" t="str">
        <f>IF(H16="Y",IFERROR(VLOOKUP(CONCATENATE(C16,"/",D16),'Time Open'!A$4:F$165,6,FALSE),"Can't find in Open"),"")</f>
        <v/>
      </c>
      <c r="K16" s="34" t="str">
        <f t="shared" si="0"/>
        <v>n/a</v>
      </c>
      <c r="L16" s="36">
        <f t="shared" si="23"/>
        <v>0</v>
      </c>
      <c r="M16" s="36">
        <f t="shared" si="1"/>
        <v>0</v>
      </c>
      <c r="N16" s="36">
        <f t="shared" si="2"/>
        <v>0</v>
      </c>
      <c r="O16" s="103">
        <f t="shared" si="3"/>
        <v>0</v>
      </c>
      <c r="P16" s="118" t="str">
        <f t="shared" si="24"/>
        <v xml:space="preserve"> </v>
      </c>
      <c r="Q16" s="28" t="s">
        <v>4</v>
      </c>
      <c r="R16" s="38">
        <f>COUNTIF(L4:L165,"&gt;0")</f>
        <v>0</v>
      </c>
      <c r="S16">
        <f t="shared" si="25"/>
        <v>0</v>
      </c>
      <c r="T16" s="70" t="str">
        <f t="shared" si="4"/>
        <v>n/a</v>
      </c>
      <c r="U16" s="71" t="b">
        <f t="shared" si="5"/>
        <v>0</v>
      </c>
      <c r="V16" s="70" t="str">
        <f t="shared" si="26"/>
        <v xml:space="preserve"> </v>
      </c>
      <c r="W16" s="70" t="str">
        <f t="shared" si="27"/>
        <v xml:space="preserve"> </v>
      </c>
      <c r="X16" s="71" t="str">
        <f t="shared" si="28"/>
        <v xml:space="preserve"> </v>
      </c>
      <c r="Y16" s="73" t="str">
        <f t="shared" si="6"/>
        <v>n/a</v>
      </c>
      <c r="Z16" s="74" t="b">
        <f t="shared" si="7"/>
        <v>0</v>
      </c>
      <c r="AA16" s="73" t="str">
        <f t="shared" si="8"/>
        <v xml:space="preserve"> </v>
      </c>
      <c r="AB16" s="73" t="str">
        <f t="shared" si="9"/>
        <v xml:space="preserve"> </v>
      </c>
      <c r="AC16" s="74" t="str">
        <f t="shared" si="10"/>
        <v xml:space="preserve"> </v>
      </c>
      <c r="AD16" s="70" t="str">
        <f t="shared" si="11"/>
        <v>n/a</v>
      </c>
      <c r="AE16" s="71" t="b">
        <f t="shared" si="12"/>
        <v>0</v>
      </c>
      <c r="AF16" s="70" t="str">
        <f t="shared" si="13"/>
        <v xml:space="preserve"> </v>
      </c>
      <c r="AG16" s="70" t="str">
        <f t="shared" si="14"/>
        <v xml:space="preserve"> </v>
      </c>
      <c r="AH16" s="71" t="str">
        <f t="shared" si="15"/>
        <v xml:space="preserve"> </v>
      </c>
      <c r="AI16" s="73" t="str">
        <f t="shared" si="16"/>
        <v>n/a</v>
      </c>
      <c r="AJ16" s="74" t="b">
        <f t="shared" si="17"/>
        <v>0</v>
      </c>
      <c r="AK16" s="73" t="str">
        <f t="shared" si="18"/>
        <v xml:space="preserve"> </v>
      </c>
      <c r="AL16" s="73" t="str">
        <f t="shared" si="19"/>
        <v xml:space="preserve"> </v>
      </c>
      <c r="AM16" s="74" t="str">
        <f t="shared" si="20"/>
        <v xml:space="preserve"> </v>
      </c>
    </row>
    <row r="17" spans="1:39" ht="18.75" customHeight="1" thickBot="1" x14ac:dyDescent="0.25">
      <c r="A17" t="str">
        <f t="shared" si="21"/>
        <v>/</v>
      </c>
      <c r="B17" s="134">
        <v>14</v>
      </c>
      <c r="C17" s="135"/>
      <c r="D17" s="135"/>
      <c r="E17" s="137"/>
      <c r="F17" s="183"/>
      <c r="G17" s="103" t="str">
        <f t="shared" si="22"/>
        <v xml:space="preserve"> </v>
      </c>
      <c r="H17" s="160"/>
      <c r="I17" s="153" t="str">
        <f>IF(H17="Y",IFERROR(VLOOKUP(CONCATENATE(C17,"/",D17),'Time Open'!A$4:F$165,5,FALSE),"Can't find in Open"),"")</f>
        <v/>
      </c>
      <c r="J17" s="153" t="str">
        <f>IF(H17="Y",IFERROR(VLOOKUP(CONCATENATE(C17,"/",D17),'Time Open'!A$4:F$165,6,FALSE),"Can't find in Open"),"")</f>
        <v/>
      </c>
      <c r="K17" s="34" t="str">
        <f t="shared" si="0"/>
        <v>n/a</v>
      </c>
      <c r="L17" s="36">
        <f t="shared" si="23"/>
        <v>0</v>
      </c>
      <c r="M17" s="36">
        <f t="shared" si="1"/>
        <v>0</v>
      </c>
      <c r="N17" s="36">
        <f t="shared" si="2"/>
        <v>0</v>
      </c>
      <c r="O17" s="103">
        <f t="shared" si="3"/>
        <v>0</v>
      </c>
      <c r="P17" s="118" t="str">
        <f t="shared" si="24"/>
        <v xml:space="preserve"> </v>
      </c>
      <c r="Q17" s="28" t="s">
        <v>10</v>
      </c>
      <c r="R17" s="38">
        <f>COUNTIF(M4:M165,"&gt;0")</f>
        <v>0</v>
      </c>
      <c r="S17">
        <f t="shared" si="25"/>
        <v>0</v>
      </c>
      <c r="T17" s="70" t="str">
        <f t="shared" si="4"/>
        <v>n/a</v>
      </c>
      <c r="U17" s="71" t="b">
        <f t="shared" si="5"/>
        <v>0</v>
      </c>
      <c r="V17" s="70" t="str">
        <f t="shared" si="26"/>
        <v xml:space="preserve"> </v>
      </c>
      <c r="W17" s="70" t="str">
        <f t="shared" si="27"/>
        <v xml:space="preserve"> </v>
      </c>
      <c r="X17" s="71" t="str">
        <f t="shared" si="28"/>
        <v xml:space="preserve"> </v>
      </c>
      <c r="Y17" s="73" t="str">
        <f t="shared" si="6"/>
        <v>n/a</v>
      </c>
      <c r="Z17" s="74" t="b">
        <f t="shared" si="7"/>
        <v>0</v>
      </c>
      <c r="AA17" s="73" t="str">
        <f t="shared" si="8"/>
        <v xml:space="preserve"> </v>
      </c>
      <c r="AB17" s="73" t="str">
        <f t="shared" si="9"/>
        <v xml:space="preserve"> </v>
      </c>
      <c r="AC17" s="74" t="str">
        <f t="shared" si="10"/>
        <v xml:space="preserve"> </v>
      </c>
      <c r="AD17" s="70" t="str">
        <f t="shared" si="11"/>
        <v>n/a</v>
      </c>
      <c r="AE17" s="71" t="b">
        <f t="shared" si="12"/>
        <v>0</v>
      </c>
      <c r="AF17" s="70" t="str">
        <f t="shared" si="13"/>
        <v xml:space="preserve"> </v>
      </c>
      <c r="AG17" s="70" t="str">
        <f t="shared" si="14"/>
        <v xml:space="preserve"> </v>
      </c>
      <c r="AH17" s="71" t="str">
        <f t="shared" si="15"/>
        <v xml:space="preserve"> </v>
      </c>
      <c r="AI17" s="73" t="str">
        <f t="shared" si="16"/>
        <v>n/a</v>
      </c>
      <c r="AJ17" s="74" t="b">
        <f t="shared" si="17"/>
        <v>0</v>
      </c>
      <c r="AK17" s="73" t="str">
        <f t="shared" si="18"/>
        <v xml:space="preserve"> </v>
      </c>
      <c r="AL17" s="73" t="str">
        <f t="shared" si="19"/>
        <v xml:space="preserve"> </v>
      </c>
      <c r="AM17" s="74" t="str">
        <f t="shared" si="20"/>
        <v xml:space="preserve"> </v>
      </c>
    </row>
    <row r="18" spans="1:39" ht="18.75" customHeight="1" thickBot="1" x14ac:dyDescent="0.25">
      <c r="A18" t="str">
        <f t="shared" si="21"/>
        <v>/</v>
      </c>
      <c r="B18" s="134">
        <v>15</v>
      </c>
      <c r="C18" s="135"/>
      <c r="D18" s="135"/>
      <c r="E18" s="137"/>
      <c r="F18" s="183"/>
      <c r="G18" s="103" t="str">
        <f t="shared" si="22"/>
        <v xml:space="preserve"> </v>
      </c>
      <c r="H18" s="160"/>
      <c r="I18" s="153" t="str">
        <f>IF(H18="Y",IFERROR(VLOOKUP(CONCATENATE(C18,"/",D18),'Time Open'!A$4:F$165,5,FALSE),"Can't find in Open"),"")</f>
        <v/>
      </c>
      <c r="J18" s="153" t="str">
        <f>IF(H18="Y",IFERROR(VLOOKUP(CONCATENATE(C18,"/",D18),'Time Open'!A$4:F$165,6,FALSE),"Can't find in Open"),"")</f>
        <v/>
      </c>
      <c r="K18" s="34" t="str">
        <f t="shared" si="0"/>
        <v>n/a</v>
      </c>
      <c r="L18" s="36">
        <f t="shared" si="23"/>
        <v>0</v>
      </c>
      <c r="M18" s="36">
        <f t="shared" si="1"/>
        <v>0</v>
      </c>
      <c r="N18" s="36">
        <f t="shared" si="2"/>
        <v>0</v>
      </c>
      <c r="O18" s="103">
        <f t="shared" si="3"/>
        <v>0</v>
      </c>
      <c r="P18" s="118" t="str">
        <f t="shared" si="24"/>
        <v xml:space="preserve"> </v>
      </c>
      <c r="Q18" s="28" t="s">
        <v>6</v>
      </c>
      <c r="R18" s="38">
        <f>COUNTIF(N4:N165,"&gt;0")</f>
        <v>0</v>
      </c>
      <c r="S18">
        <f t="shared" si="25"/>
        <v>0</v>
      </c>
      <c r="T18" s="70" t="str">
        <f t="shared" si="4"/>
        <v>n/a</v>
      </c>
      <c r="U18" s="71" t="b">
        <f t="shared" si="5"/>
        <v>0</v>
      </c>
      <c r="V18" s="70" t="str">
        <f t="shared" si="26"/>
        <v xml:space="preserve"> </v>
      </c>
      <c r="W18" s="70" t="str">
        <f t="shared" si="27"/>
        <v xml:space="preserve"> </v>
      </c>
      <c r="X18" s="71" t="str">
        <f t="shared" si="28"/>
        <v xml:space="preserve"> </v>
      </c>
      <c r="Y18" s="73" t="str">
        <f t="shared" si="6"/>
        <v>n/a</v>
      </c>
      <c r="Z18" s="74" t="b">
        <f t="shared" si="7"/>
        <v>0</v>
      </c>
      <c r="AA18" s="73" t="str">
        <f t="shared" si="8"/>
        <v xml:space="preserve"> </v>
      </c>
      <c r="AB18" s="73" t="str">
        <f t="shared" si="9"/>
        <v xml:space="preserve"> </v>
      </c>
      <c r="AC18" s="74" t="str">
        <f t="shared" si="10"/>
        <v xml:space="preserve"> </v>
      </c>
      <c r="AD18" s="70" t="str">
        <f t="shared" si="11"/>
        <v>n/a</v>
      </c>
      <c r="AE18" s="71" t="b">
        <f t="shared" si="12"/>
        <v>0</v>
      </c>
      <c r="AF18" s="70" t="str">
        <f t="shared" si="13"/>
        <v xml:space="preserve"> </v>
      </c>
      <c r="AG18" s="70" t="str">
        <f t="shared" si="14"/>
        <v xml:space="preserve"> </v>
      </c>
      <c r="AH18" s="71" t="str">
        <f t="shared" si="15"/>
        <v xml:space="preserve"> </v>
      </c>
      <c r="AI18" s="73" t="str">
        <f t="shared" si="16"/>
        <v>n/a</v>
      </c>
      <c r="AJ18" s="74" t="b">
        <f t="shared" si="17"/>
        <v>0</v>
      </c>
      <c r="AK18" s="73" t="str">
        <f t="shared" si="18"/>
        <v xml:space="preserve"> </v>
      </c>
      <c r="AL18" s="73" t="str">
        <f t="shared" si="19"/>
        <v xml:space="preserve"> </v>
      </c>
      <c r="AM18" s="74" t="str">
        <f t="shared" si="20"/>
        <v xml:space="preserve"> </v>
      </c>
    </row>
    <row r="19" spans="1:39" ht="18.75" customHeight="1" thickBot="1" x14ac:dyDescent="0.25">
      <c r="A19" t="str">
        <f t="shared" si="21"/>
        <v>/</v>
      </c>
      <c r="B19" s="134">
        <v>16</v>
      </c>
      <c r="C19" s="135"/>
      <c r="D19" s="135"/>
      <c r="E19" s="137"/>
      <c r="F19" s="183"/>
      <c r="G19" s="103" t="str">
        <f t="shared" si="22"/>
        <v xml:space="preserve"> </v>
      </c>
      <c r="H19" s="160"/>
      <c r="I19" s="153" t="str">
        <f>IF(H19="Y",IFERROR(VLOOKUP(CONCATENATE(C19,"/",D19),'Time Open'!A$4:F$165,5,FALSE),"Can't find in Open"),"")</f>
        <v/>
      </c>
      <c r="J19" s="153" t="str">
        <f>IF(H19="Y",IFERROR(VLOOKUP(CONCATENATE(C19,"/",D19),'Time Open'!A$4:F$165,6,FALSE),"Can't find in Open"),"")</f>
        <v/>
      </c>
      <c r="K19" s="34" t="str">
        <f t="shared" si="0"/>
        <v>n/a</v>
      </c>
      <c r="L19" s="36">
        <f t="shared" si="23"/>
        <v>0</v>
      </c>
      <c r="M19" s="36">
        <f t="shared" si="1"/>
        <v>0</v>
      </c>
      <c r="N19" s="36">
        <f t="shared" si="2"/>
        <v>0</v>
      </c>
      <c r="O19" s="103">
        <f t="shared" si="3"/>
        <v>0</v>
      </c>
      <c r="P19" s="118" t="str">
        <f t="shared" si="24"/>
        <v xml:space="preserve"> </v>
      </c>
      <c r="Q19" s="28" t="s">
        <v>7</v>
      </c>
      <c r="R19" s="38">
        <f>COUNTIF(O4:O165,"&gt;0")</f>
        <v>0</v>
      </c>
      <c r="S19">
        <f t="shared" si="25"/>
        <v>0</v>
      </c>
      <c r="T19" s="70" t="str">
        <f t="shared" si="4"/>
        <v>n/a</v>
      </c>
      <c r="U19" s="71" t="b">
        <f t="shared" si="5"/>
        <v>0</v>
      </c>
      <c r="V19" s="70" t="str">
        <f t="shared" si="26"/>
        <v xml:space="preserve"> </v>
      </c>
      <c r="W19" s="70" t="str">
        <f t="shared" si="27"/>
        <v xml:space="preserve"> </v>
      </c>
      <c r="X19" s="71" t="str">
        <f t="shared" si="28"/>
        <v xml:space="preserve"> </v>
      </c>
      <c r="Y19" s="73" t="str">
        <f t="shared" si="6"/>
        <v>n/a</v>
      </c>
      <c r="Z19" s="74" t="b">
        <f t="shared" si="7"/>
        <v>0</v>
      </c>
      <c r="AA19" s="73" t="str">
        <f t="shared" si="8"/>
        <v xml:space="preserve"> </v>
      </c>
      <c r="AB19" s="73" t="str">
        <f t="shared" si="9"/>
        <v xml:space="preserve"> </v>
      </c>
      <c r="AC19" s="74" t="str">
        <f t="shared" si="10"/>
        <v xml:space="preserve"> </v>
      </c>
      <c r="AD19" s="70" t="str">
        <f t="shared" si="11"/>
        <v>n/a</v>
      </c>
      <c r="AE19" s="71" t="b">
        <f t="shared" si="12"/>
        <v>0</v>
      </c>
      <c r="AF19" s="70" t="str">
        <f t="shared" si="13"/>
        <v xml:space="preserve"> </v>
      </c>
      <c r="AG19" s="70" t="str">
        <f t="shared" si="14"/>
        <v xml:space="preserve"> </v>
      </c>
      <c r="AH19" s="71" t="str">
        <f t="shared" si="15"/>
        <v xml:space="preserve"> </v>
      </c>
      <c r="AI19" s="73" t="str">
        <f t="shared" si="16"/>
        <v>n/a</v>
      </c>
      <c r="AJ19" s="74" t="b">
        <f t="shared" si="17"/>
        <v>0</v>
      </c>
      <c r="AK19" s="73" t="str">
        <f t="shared" si="18"/>
        <v xml:space="preserve"> </v>
      </c>
      <c r="AL19" s="73" t="str">
        <f t="shared" si="19"/>
        <v xml:space="preserve"> </v>
      </c>
      <c r="AM19" s="74" t="str">
        <f t="shared" si="20"/>
        <v xml:space="preserve"> </v>
      </c>
    </row>
    <row r="20" spans="1:39" ht="18.75" customHeight="1" thickBot="1" x14ac:dyDescent="0.25">
      <c r="A20" t="str">
        <f t="shared" si="21"/>
        <v>/</v>
      </c>
      <c r="B20" s="134">
        <v>17</v>
      </c>
      <c r="C20" s="135"/>
      <c r="D20" s="135"/>
      <c r="E20" s="137"/>
      <c r="F20" s="183"/>
      <c r="G20" s="103" t="str">
        <f t="shared" si="22"/>
        <v xml:space="preserve"> </v>
      </c>
      <c r="H20" s="160"/>
      <c r="I20" s="153" t="str">
        <f>IF(H20="Y",IFERROR(VLOOKUP(CONCATENATE(C20,"/",D20),'Time Open'!A$4:F$165,5,FALSE),"Can't find in Open"),"")</f>
        <v/>
      </c>
      <c r="J20" s="153" t="str">
        <f>IF(H20="Y",IFERROR(VLOOKUP(CONCATENATE(C20,"/",D20),'Time Open'!A$4:F$165,6,FALSE),"Can't find in Open"),"")</f>
        <v/>
      </c>
      <c r="K20" s="34" t="str">
        <f t="shared" si="0"/>
        <v>n/a</v>
      </c>
      <c r="L20" s="36">
        <f t="shared" si="23"/>
        <v>0</v>
      </c>
      <c r="M20" s="36">
        <f t="shared" si="1"/>
        <v>0</v>
      </c>
      <c r="N20" s="36">
        <f t="shared" si="2"/>
        <v>0</v>
      </c>
      <c r="O20" s="103">
        <f t="shared" si="3"/>
        <v>0</v>
      </c>
      <c r="P20" s="118" t="str">
        <f t="shared" si="24"/>
        <v xml:space="preserve"> </v>
      </c>
      <c r="S20">
        <f t="shared" si="25"/>
        <v>0</v>
      </c>
      <c r="T20" s="70" t="str">
        <f t="shared" si="4"/>
        <v>n/a</v>
      </c>
      <c r="U20" s="71" t="b">
        <f t="shared" si="5"/>
        <v>0</v>
      </c>
      <c r="V20" s="70" t="str">
        <f t="shared" si="26"/>
        <v xml:space="preserve"> </v>
      </c>
      <c r="W20" s="70" t="str">
        <f t="shared" si="27"/>
        <v xml:space="preserve"> </v>
      </c>
      <c r="X20" s="71" t="str">
        <f t="shared" si="28"/>
        <v xml:space="preserve"> </v>
      </c>
      <c r="Y20" s="73" t="str">
        <f t="shared" si="6"/>
        <v>n/a</v>
      </c>
      <c r="Z20" s="74" t="b">
        <f t="shared" si="7"/>
        <v>0</v>
      </c>
      <c r="AA20" s="73" t="str">
        <f t="shared" si="8"/>
        <v xml:space="preserve"> </v>
      </c>
      <c r="AB20" s="73" t="str">
        <f t="shared" si="9"/>
        <v xml:space="preserve"> </v>
      </c>
      <c r="AC20" s="74" t="str">
        <f t="shared" si="10"/>
        <v xml:space="preserve"> </v>
      </c>
      <c r="AD20" s="70" t="str">
        <f t="shared" si="11"/>
        <v>n/a</v>
      </c>
      <c r="AE20" s="71" t="b">
        <f t="shared" si="12"/>
        <v>0</v>
      </c>
      <c r="AF20" s="70" t="str">
        <f t="shared" si="13"/>
        <v xml:space="preserve"> </v>
      </c>
      <c r="AG20" s="70" t="str">
        <f t="shared" si="14"/>
        <v xml:space="preserve"> </v>
      </c>
      <c r="AH20" s="71" t="str">
        <f t="shared" si="15"/>
        <v xml:space="preserve"> </v>
      </c>
      <c r="AI20" s="73" t="str">
        <f t="shared" si="16"/>
        <v>n/a</v>
      </c>
      <c r="AJ20" s="74" t="b">
        <f t="shared" si="17"/>
        <v>0</v>
      </c>
      <c r="AK20" s="73" t="str">
        <f t="shared" si="18"/>
        <v xml:space="preserve"> </v>
      </c>
      <c r="AL20" s="73" t="str">
        <f t="shared" si="19"/>
        <v xml:space="preserve"> </v>
      </c>
      <c r="AM20" s="74" t="str">
        <f t="shared" si="20"/>
        <v xml:space="preserve"> </v>
      </c>
    </row>
    <row r="21" spans="1:39" ht="18.75" customHeight="1" thickBot="1" x14ac:dyDescent="0.25">
      <c r="A21" t="str">
        <f t="shared" si="21"/>
        <v>/</v>
      </c>
      <c r="B21" s="134">
        <v>18</v>
      </c>
      <c r="C21" s="135"/>
      <c r="D21" s="135"/>
      <c r="E21" s="137"/>
      <c r="F21" s="183"/>
      <c r="G21" s="103" t="str">
        <f t="shared" si="22"/>
        <v xml:space="preserve"> </v>
      </c>
      <c r="H21" s="160"/>
      <c r="I21" s="153" t="str">
        <f>IF(H21="Y",IFERROR(VLOOKUP(CONCATENATE(C21,"/",D21),'Time Open'!A$4:F$165,5,FALSE),"Can't find in Open"),"")</f>
        <v/>
      </c>
      <c r="J21" s="153" t="str">
        <f>IF(H21="Y",IFERROR(VLOOKUP(CONCATENATE(C21,"/",D21),'Time Open'!A$4:F$165,6,FALSE),"Can't find in Open"),"")</f>
        <v/>
      </c>
      <c r="K21" s="34" t="str">
        <f t="shared" si="0"/>
        <v>n/a</v>
      </c>
      <c r="L21" s="36">
        <f t="shared" si="23"/>
        <v>0</v>
      </c>
      <c r="M21" s="36">
        <f t="shared" si="1"/>
        <v>0</v>
      </c>
      <c r="N21" s="36">
        <f t="shared" si="2"/>
        <v>0</v>
      </c>
      <c r="O21" s="103">
        <f t="shared" si="3"/>
        <v>0</v>
      </c>
      <c r="P21" s="118" t="str">
        <f t="shared" si="24"/>
        <v xml:space="preserve"> </v>
      </c>
      <c r="Q21" t="s">
        <v>60</v>
      </c>
      <c r="S21">
        <f t="shared" si="25"/>
        <v>0</v>
      </c>
      <c r="T21" s="70" t="str">
        <f t="shared" si="4"/>
        <v>n/a</v>
      </c>
      <c r="U21" s="71" t="b">
        <f t="shared" si="5"/>
        <v>0</v>
      </c>
      <c r="V21" s="70" t="str">
        <f t="shared" si="26"/>
        <v xml:space="preserve"> </v>
      </c>
      <c r="W21" s="70" t="str">
        <f t="shared" si="27"/>
        <v xml:space="preserve"> </v>
      </c>
      <c r="X21" s="71" t="str">
        <f t="shared" si="28"/>
        <v xml:space="preserve"> </v>
      </c>
      <c r="Y21" s="73" t="str">
        <f t="shared" si="6"/>
        <v>n/a</v>
      </c>
      <c r="Z21" s="74" t="b">
        <f t="shared" si="7"/>
        <v>0</v>
      </c>
      <c r="AA21" s="73" t="str">
        <f t="shared" si="8"/>
        <v xml:space="preserve"> </v>
      </c>
      <c r="AB21" s="73" t="str">
        <f t="shared" si="9"/>
        <v xml:space="preserve"> </v>
      </c>
      <c r="AC21" s="74" t="str">
        <f t="shared" si="10"/>
        <v xml:space="preserve"> </v>
      </c>
      <c r="AD21" s="70" t="str">
        <f t="shared" si="11"/>
        <v>n/a</v>
      </c>
      <c r="AE21" s="71" t="b">
        <f t="shared" si="12"/>
        <v>0</v>
      </c>
      <c r="AF21" s="70" t="str">
        <f t="shared" si="13"/>
        <v xml:space="preserve"> </v>
      </c>
      <c r="AG21" s="70" t="str">
        <f t="shared" si="14"/>
        <v xml:space="preserve"> </v>
      </c>
      <c r="AH21" s="71" t="str">
        <f t="shared" si="15"/>
        <v xml:space="preserve"> </v>
      </c>
      <c r="AI21" s="73" t="str">
        <f t="shared" si="16"/>
        <v>n/a</v>
      </c>
      <c r="AJ21" s="74" t="b">
        <f t="shared" si="17"/>
        <v>0</v>
      </c>
      <c r="AK21" s="73" t="str">
        <f t="shared" si="18"/>
        <v xml:space="preserve"> </v>
      </c>
      <c r="AL21" s="73" t="str">
        <f t="shared" si="19"/>
        <v xml:space="preserve"> </v>
      </c>
      <c r="AM21" s="74" t="str">
        <f t="shared" si="20"/>
        <v xml:space="preserve"> </v>
      </c>
    </row>
    <row r="22" spans="1:39" ht="18.75" customHeight="1" thickBot="1" x14ac:dyDescent="0.25">
      <c r="A22" t="str">
        <f t="shared" si="21"/>
        <v>/</v>
      </c>
      <c r="B22" s="134">
        <v>19</v>
      </c>
      <c r="C22" s="135"/>
      <c r="D22" s="135"/>
      <c r="E22" s="137"/>
      <c r="F22" s="183"/>
      <c r="G22" s="103" t="str">
        <f t="shared" si="22"/>
        <v xml:space="preserve"> </v>
      </c>
      <c r="H22" s="160"/>
      <c r="I22" s="153" t="str">
        <f>IF(H22="Y",IFERROR(VLOOKUP(CONCATENATE(C22,"/",D22),'Time Open'!A$4:F$165,5,FALSE),"Can't find in Open"),"")</f>
        <v/>
      </c>
      <c r="J22" s="153" t="str">
        <f>IF(H22="Y",IFERROR(VLOOKUP(CONCATENATE(C22,"/",D22),'Time Open'!A$4:F$165,6,FALSE),"Can't find in Open"),"")</f>
        <v/>
      </c>
      <c r="K22" s="34" t="str">
        <f t="shared" si="0"/>
        <v>n/a</v>
      </c>
      <c r="L22" s="36">
        <f t="shared" si="23"/>
        <v>0</v>
      </c>
      <c r="M22" s="36">
        <f t="shared" si="1"/>
        <v>0</v>
      </c>
      <c r="N22" s="36">
        <f t="shared" si="2"/>
        <v>0</v>
      </c>
      <c r="O22" s="103">
        <f t="shared" si="3"/>
        <v>0</v>
      </c>
      <c r="P22" s="118" t="str">
        <f t="shared" si="24"/>
        <v xml:space="preserve"> </v>
      </c>
      <c r="Q22">
        <f>COUNTIF(Z4:Z165,FALSE)</f>
        <v>162</v>
      </c>
      <c r="R22">
        <f>-Q22+162</f>
        <v>0</v>
      </c>
      <c r="S22">
        <f t="shared" si="25"/>
        <v>0</v>
      </c>
      <c r="T22" s="70" t="str">
        <f t="shared" si="4"/>
        <v>n/a</v>
      </c>
      <c r="U22" s="71" t="b">
        <f t="shared" si="5"/>
        <v>0</v>
      </c>
      <c r="V22" s="70" t="str">
        <f t="shared" si="26"/>
        <v xml:space="preserve"> </v>
      </c>
      <c r="W22" s="70" t="str">
        <f t="shared" si="27"/>
        <v xml:space="preserve"> </v>
      </c>
      <c r="X22" s="71" t="str">
        <f t="shared" si="28"/>
        <v xml:space="preserve"> </v>
      </c>
      <c r="Y22" s="73" t="str">
        <f t="shared" si="6"/>
        <v>n/a</v>
      </c>
      <c r="Z22" s="74" t="b">
        <f t="shared" si="7"/>
        <v>0</v>
      </c>
      <c r="AA22" s="73" t="str">
        <f t="shared" si="8"/>
        <v xml:space="preserve"> </v>
      </c>
      <c r="AB22" s="73" t="str">
        <f t="shared" si="9"/>
        <v xml:space="preserve"> </v>
      </c>
      <c r="AC22" s="74" t="str">
        <f t="shared" si="10"/>
        <v xml:space="preserve"> </v>
      </c>
      <c r="AD22" s="70" t="str">
        <f t="shared" si="11"/>
        <v>n/a</v>
      </c>
      <c r="AE22" s="71" t="b">
        <f t="shared" si="12"/>
        <v>0</v>
      </c>
      <c r="AF22" s="70" t="str">
        <f t="shared" si="13"/>
        <v xml:space="preserve"> </v>
      </c>
      <c r="AG22" s="70" t="str">
        <f t="shared" si="14"/>
        <v xml:space="preserve"> </v>
      </c>
      <c r="AH22" s="71" t="str">
        <f t="shared" si="15"/>
        <v xml:space="preserve"> </v>
      </c>
      <c r="AI22" s="73" t="str">
        <f t="shared" si="16"/>
        <v>n/a</v>
      </c>
      <c r="AJ22" s="74" t="b">
        <f t="shared" si="17"/>
        <v>0</v>
      </c>
      <c r="AK22" s="73" t="str">
        <f t="shared" si="18"/>
        <v xml:space="preserve"> </v>
      </c>
      <c r="AL22" s="73" t="str">
        <f t="shared" si="19"/>
        <v xml:space="preserve"> </v>
      </c>
      <c r="AM22" s="74" t="str">
        <f t="shared" si="20"/>
        <v xml:space="preserve"> </v>
      </c>
    </row>
    <row r="23" spans="1:39" ht="18.75" customHeight="1" thickBot="1" x14ac:dyDescent="0.25">
      <c r="A23" t="str">
        <f t="shared" si="21"/>
        <v>/</v>
      </c>
      <c r="B23" s="134">
        <v>20</v>
      </c>
      <c r="C23" s="135"/>
      <c r="D23" s="135"/>
      <c r="E23" s="137"/>
      <c r="F23" s="183"/>
      <c r="G23" s="103" t="str">
        <f t="shared" si="22"/>
        <v xml:space="preserve"> </v>
      </c>
      <c r="H23" s="160"/>
      <c r="I23" s="153" t="str">
        <f>IF(H23="Y",IFERROR(VLOOKUP(CONCATENATE(C23,"/",D23),'Time Open'!A$4:F$165,5,FALSE),"Can't find in Open"),"")</f>
        <v/>
      </c>
      <c r="J23" s="153" t="str">
        <f>IF(H23="Y",IFERROR(VLOOKUP(CONCATENATE(C23,"/",D23),'Time Open'!A$4:F$165,6,FALSE),"Can't find in Open"),"")</f>
        <v/>
      </c>
      <c r="K23" s="34" t="str">
        <f t="shared" si="0"/>
        <v>n/a</v>
      </c>
      <c r="L23" s="36">
        <f t="shared" si="23"/>
        <v>0</v>
      </c>
      <c r="M23" s="36">
        <f t="shared" si="1"/>
        <v>0</v>
      </c>
      <c r="N23" s="36">
        <f t="shared" si="2"/>
        <v>0</v>
      </c>
      <c r="O23" s="103">
        <f t="shared" si="3"/>
        <v>0</v>
      </c>
      <c r="P23" s="118" t="str">
        <f t="shared" si="24"/>
        <v xml:space="preserve"> </v>
      </c>
      <c r="Q23" t="s">
        <v>62</v>
      </c>
      <c r="S23">
        <f t="shared" si="25"/>
        <v>0</v>
      </c>
      <c r="T23" s="70" t="str">
        <f t="shared" si="4"/>
        <v>n/a</v>
      </c>
      <c r="U23" s="71" t="b">
        <f t="shared" si="5"/>
        <v>0</v>
      </c>
      <c r="V23" s="70" t="str">
        <f t="shared" si="26"/>
        <v xml:space="preserve"> </v>
      </c>
      <c r="W23" s="70" t="str">
        <f t="shared" si="27"/>
        <v xml:space="preserve"> </v>
      </c>
      <c r="X23" s="71" t="str">
        <f t="shared" si="28"/>
        <v xml:space="preserve"> </v>
      </c>
      <c r="Y23" s="73" t="str">
        <f t="shared" si="6"/>
        <v>n/a</v>
      </c>
      <c r="Z23" s="74" t="b">
        <f t="shared" si="7"/>
        <v>0</v>
      </c>
      <c r="AA23" s="73" t="str">
        <f t="shared" si="8"/>
        <v xml:space="preserve"> </v>
      </c>
      <c r="AB23" s="73" t="str">
        <f t="shared" si="9"/>
        <v xml:space="preserve"> </v>
      </c>
      <c r="AC23" s="74" t="str">
        <f t="shared" si="10"/>
        <v xml:space="preserve"> </v>
      </c>
      <c r="AD23" s="70" t="str">
        <f t="shared" si="11"/>
        <v>n/a</v>
      </c>
      <c r="AE23" s="71" t="b">
        <f t="shared" si="12"/>
        <v>0</v>
      </c>
      <c r="AF23" s="70" t="str">
        <f t="shared" si="13"/>
        <v xml:space="preserve"> </v>
      </c>
      <c r="AG23" s="70" t="str">
        <f t="shared" si="14"/>
        <v xml:space="preserve"> </v>
      </c>
      <c r="AH23" s="71" t="str">
        <f t="shared" si="15"/>
        <v xml:space="preserve"> </v>
      </c>
      <c r="AI23" s="73" t="str">
        <f t="shared" si="16"/>
        <v>n/a</v>
      </c>
      <c r="AJ23" s="74" t="b">
        <f t="shared" si="17"/>
        <v>0</v>
      </c>
      <c r="AK23" s="73" t="str">
        <f t="shared" si="18"/>
        <v xml:space="preserve"> </v>
      </c>
      <c r="AL23" s="73" t="str">
        <f t="shared" si="19"/>
        <v xml:space="preserve"> </v>
      </c>
      <c r="AM23" s="74" t="str">
        <f t="shared" si="20"/>
        <v xml:space="preserve"> </v>
      </c>
    </row>
    <row r="24" spans="1:39" ht="18.75" customHeight="1" thickBot="1" x14ac:dyDescent="0.25">
      <c r="A24" t="str">
        <f t="shared" si="21"/>
        <v>/</v>
      </c>
      <c r="B24" s="134">
        <v>21</v>
      </c>
      <c r="C24" s="135"/>
      <c r="D24" s="135"/>
      <c r="E24" s="137"/>
      <c r="F24" s="183"/>
      <c r="G24" s="103" t="str">
        <f t="shared" si="22"/>
        <v xml:space="preserve"> </v>
      </c>
      <c r="H24" s="160"/>
      <c r="I24" s="153" t="str">
        <f>IF(H24="Y",IFERROR(VLOOKUP(CONCATENATE(C24,"/",D24),'Time Open'!A$4:F$165,5,FALSE),"Can't find in Open"),"")</f>
        <v/>
      </c>
      <c r="J24" s="153" t="str">
        <f>IF(H24="Y",IFERROR(VLOOKUP(CONCATENATE(C24,"/",D24),'Time Open'!A$4:F$165,6,FALSE),"Can't find in Open"),"")</f>
        <v/>
      </c>
      <c r="K24" s="34" t="str">
        <f t="shared" si="0"/>
        <v>n/a</v>
      </c>
      <c r="L24" s="36">
        <f t="shared" si="23"/>
        <v>0</v>
      </c>
      <c r="M24" s="36">
        <f t="shared" si="1"/>
        <v>0</v>
      </c>
      <c r="N24" s="36">
        <f t="shared" si="2"/>
        <v>0</v>
      </c>
      <c r="O24" s="103">
        <f t="shared" si="3"/>
        <v>0</v>
      </c>
      <c r="P24" s="118" t="str">
        <f t="shared" si="24"/>
        <v xml:space="preserve"> </v>
      </c>
      <c r="Q24">
        <f>COUNTIF(AE4:AE165,FALSE)</f>
        <v>162</v>
      </c>
      <c r="R24">
        <f>-Q24+162</f>
        <v>0</v>
      </c>
      <c r="S24">
        <f t="shared" si="25"/>
        <v>0</v>
      </c>
      <c r="T24" s="70" t="str">
        <f t="shared" si="4"/>
        <v>n/a</v>
      </c>
      <c r="U24" s="71" t="b">
        <f t="shared" si="5"/>
        <v>0</v>
      </c>
      <c r="V24" s="70" t="str">
        <f t="shared" si="26"/>
        <v xml:space="preserve"> </v>
      </c>
      <c r="W24" s="70" t="str">
        <f t="shared" si="27"/>
        <v xml:space="preserve"> </v>
      </c>
      <c r="X24" s="71" t="str">
        <f t="shared" si="28"/>
        <v xml:space="preserve"> </v>
      </c>
      <c r="Y24" s="73" t="str">
        <f t="shared" si="6"/>
        <v>n/a</v>
      </c>
      <c r="Z24" s="74" t="b">
        <f t="shared" si="7"/>
        <v>0</v>
      </c>
      <c r="AA24" s="73" t="str">
        <f t="shared" si="8"/>
        <v xml:space="preserve"> </v>
      </c>
      <c r="AB24" s="73" t="str">
        <f t="shared" si="9"/>
        <v xml:space="preserve"> </v>
      </c>
      <c r="AC24" s="74" t="str">
        <f t="shared" si="10"/>
        <v xml:space="preserve"> </v>
      </c>
      <c r="AD24" s="70" t="str">
        <f t="shared" si="11"/>
        <v>n/a</v>
      </c>
      <c r="AE24" s="71" t="b">
        <f t="shared" si="12"/>
        <v>0</v>
      </c>
      <c r="AF24" s="70" t="str">
        <f t="shared" si="13"/>
        <v xml:space="preserve"> </v>
      </c>
      <c r="AG24" s="70" t="str">
        <f t="shared" si="14"/>
        <v xml:space="preserve"> </v>
      </c>
      <c r="AH24" s="71" t="str">
        <f t="shared" si="15"/>
        <v xml:space="preserve"> </v>
      </c>
      <c r="AI24" s="73" t="str">
        <f t="shared" si="16"/>
        <v>n/a</v>
      </c>
      <c r="AJ24" s="74" t="b">
        <f t="shared" si="17"/>
        <v>0</v>
      </c>
      <c r="AK24" s="73" t="str">
        <f t="shared" si="18"/>
        <v xml:space="preserve"> </v>
      </c>
      <c r="AL24" s="73" t="str">
        <f t="shared" si="19"/>
        <v xml:space="preserve"> </v>
      </c>
      <c r="AM24" s="74" t="str">
        <f t="shared" si="20"/>
        <v xml:space="preserve"> </v>
      </c>
    </row>
    <row r="25" spans="1:39" ht="18.75" customHeight="1" thickBot="1" x14ac:dyDescent="0.25">
      <c r="A25" t="str">
        <f t="shared" si="21"/>
        <v>/</v>
      </c>
      <c r="B25" s="134">
        <v>22</v>
      </c>
      <c r="C25" s="135"/>
      <c r="D25" s="135"/>
      <c r="E25" s="137"/>
      <c r="F25" s="183"/>
      <c r="G25" s="103" t="str">
        <f t="shared" si="22"/>
        <v xml:space="preserve"> </v>
      </c>
      <c r="H25" s="160"/>
      <c r="I25" s="153" t="str">
        <f>IF(H25="Y",IFERROR(VLOOKUP(CONCATENATE(C25,"/",D25),'Time Open'!A$4:F$165,5,FALSE),"Can't find in Open"),"")</f>
        <v/>
      </c>
      <c r="J25" s="153" t="str">
        <f>IF(H25="Y",IFERROR(VLOOKUP(CONCATENATE(C25,"/",D25),'Time Open'!A$4:F$165,6,FALSE),"Can't find in Open"),"")</f>
        <v/>
      </c>
      <c r="K25" s="34" t="str">
        <f t="shared" si="0"/>
        <v>n/a</v>
      </c>
      <c r="L25" s="36">
        <f t="shared" si="23"/>
        <v>0</v>
      </c>
      <c r="M25" s="36">
        <f t="shared" si="1"/>
        <v>0</v>
      </c>
      <c r="N25" s="36">
        <f t="shared" si="2"/>
        <v>0</v>
      </c>
      <c r="O25" s="103">
        <f t="shared" si="3"/>
        <v>0</v>
      </c>
      <c r="P25" s="118" t="str">
        <f t="shared" si="24"/>
        <v xml:space="preserve"> </v>
      </c>
      <c r="Q25" t="s">
        <v>63</v>
      </c>
      <c r="S25">
        <f t="shared" si="25"/>
        <v>0</v>
      </c>
      <c r="T25" s="70" t="str">
        <f t="shared" si="4"/>
        <v>n/a</v>
      </c>
      <c r="U25" s="71" t="b">
        <f t="shared" si="5"/>
        <v>0</v>
      </c>
      <c r="V25" s="70" t="str">
        <f t="shared" si="26"/>
        <v xml:space="preserve"> </v>
      </c>
      <c r="W25" s="70" t="str">
        <f t="shared" si="27"/>
        <v xml:space="preserve"> </v>
      </c>
      <c r="X25" s="71" t="str">
        <f t="shared" si="28"/>
        <v xml:space="preserve"> </v>
      </c>
      <c r="Y25" s="73" t="str">
        <f t="shared" si="6"/>
        <v>n/a</v>
      </c>
      <c r="Z25" s="74" t="b">
        <f t="shared" si="7"/>
        <v>0</v>
      </c>
      <c r="AA25" s="73" t="str">
        <f t="shared" si="8"/>
        <v xml:space="preserve"> </v>
      </c>
      <c r="AB25" s="73" t="str">
        <f t="shared" si="9"/>
        <v xml:space="preserve"> </v>
      </c>
      <c r="AC25" s="74" t="str">
        <f t="shared" si="10"/>
        <v xml:space="preserve"> </v>
      </c>
      <c r="AD25" s="70" t="str">
        <f t="shared" si="11"/>
        <v>n/a</v>
      </c>
      <c r="AE25" s="71" t="b">
        <f t="shared" si="12"/>
        <v>0</v>
      </c>
      <c r="AF25" s="70" t="str">
        <f t="shared" si="13"/>
        <v xml:space="preserve"> </v>
      </c>
      <c r="AG25" s="70" t="str">
        <f t="shared" si="14"/>
        <v xml:space="preserve"> </v>
      </c>
      <c r="AH25" s="71" t="str">
        <f t="shared" si="15"/>
        <v xml:space="preserve"> </v>
      </c>
      <c r="AI25" s="73" t="str">
        <f t="shared" si="16"/>
        <v>n/a</v>
      </c>
      <c r="AJ25" s="74" t="b">
        <f t="shared" si="17"/>
        <v>0</v>
      </c>
      <c r="AK25" s="73" t="str">
        <f t="shared" si="18"/>
        <v xml:space="preserve"> </v>
      </c>
      <c r="AL25" s="73" t="str">
        <f t="shared" si="19"/>
        <v xml:space="preserve"> </v>
      </c>
      <c r="AM25" s="74" t="str">
        <f t="shared" si="20"/>
        <v xml:space="preserve"> </v>
      </c>
    </row>
    <row r="26" spans="1:39" ht="18.75" customHeight="1" thickBot="1" x14ac:dyDescent="0.25">
      <c r="A26" t="str">
        <f t="shared" si="21"/>
        <v>/</v>
      </c>
      <c r="B26" s="134">
        <v>23</v>
      </c>
      <c r="C26" s="135"/>
      <c r="D26" s="135"/>
      <c r="E26" s="137"/>
      <c r="F26" s="183"/>
      <c r="G26" s="103" t="str">
        <f t="shared" si="22"/>
        <v xml:space="preserve"> </v>
      </c>
      <c r="H26" s="160"/>
      <c r="I26" s="153" t="str">
        <f>IF(H26="Y",IFERROR(VLOOKUP(CONCATENATE(C26,"/",D26),'Time Open'!A$4:F$165,5,FALSE),"Can't find in Open"),"")</f>
        <v/>
      </c>
      <c r="J26" s="153" t="str">
        <f>IF(H26="Y",IFERROR(VLOOKUP(CONCATENATE(C26,"/",D26),'Time Open'!A$4:F$165,6,FALSE),"Can't find in Open"),"")</f>
        <v/>
      </c>
      <c r="K26" s="34" t="str">
        <f t="shared" si="0"/>
        <v>n/a</v>
      </c>
      <c r="L26" s="36">
        <f t="shared" si="23"/>
        <v>0</v>
      </c>
      <c r="M26" s="36">
        <f t="shared" si="1"/>
        <v>0</v>
      </c>
      <c r="N26" s="36">
        <f t="shared" si="2"/>
        <v>0</v>
      </c>
      <c r="O26" s="103">
        <f t="shared" si="3"/>
        <v>0</v>
      </c>
      <c r="P26" s="118" t="str">
        <f t="shared" si="24"/>
        <v xml:space="preserve"> </v>
      </c>
      <c r="Q26">
        <f>COUNTIF(AJ4:AJ165,FALSE)</f>
        <v>162</v>
      </c>
      <c r="R26">
        <f>-Q26+162</f>
        <v>0</v>
      </c>
      <c r="S26">
        <f t="shared" si="25"/>
        <v>0</v>
      </c>
      <c r="T26" s="70" t="str">
        <f t="shared" si="4"/>
        <v>n/a</v>
      </c>
      <c r="U26" s="71" t="b">
        <f t="shared" si="5"/>
        <v>0</v>
      </c>
      <c r="V26" s="70" t="str">
        <f t="shared" si="26"/>
        <v xml:space="preserve"> </v>
      </c>
      <c r="W26" s="70" t="str">
        <f t="shared" si="27"/>
        <v xml:space="preserve"> </v>
      </c>
      <c r="X26" s="71" t="str">
        <f t="shared" si="28"/>
        <v xml:space="preserve"> </v>
      </c>
      <c r="Y26" s="73" t="str">
        <f t="shared" si="6"/>
        <v>n/a</v>
      </c>
      <c r="Z26" s="74" t="b">
        <f t="shared" si="7"/>
        <v>0</v>
      </c>
      <c r="AA26" s="73" t="str">
        <f t="shared" si="8"/>
        <v xml:space="preserve"> </v>
      </c>
      <c r="AB26" s="73" t="str">
        <f t="shared" si="9"/>
        <v xml:space="preserve"> </v>
      </c>
      <c r="AC26" s="74" t="str">
        <f t="shared" si="10"/>
        <v xml:space="preserve"> </v>
      </c>
      <c r="AD26" s="70" t="str">
        <f t="shared" si="11"/>
        <v>n/a</v>
      </c>
      <c r="AE26" s="71" t="b">
        <f t="shared" si="12"/>
        <v>0</v>
      </c>
      <c r="AF26" s="70" t="str">
        <f t="shared" si="13"/>
        <v xml:space="preserve"> </v>
      </c>
      <c r="AG26" s="70" t="str">
        <f t="shared" si="14"/>
        <v xml:space="preserve"> </v>
      </c>
      <c r="AH26" s="71" t="str">
        <f t="shared" si="15"/>
        <v xml:space="preserve"> </v>
      </c>
      <c r="AI26" s="73" t="str">
        <f t="shared" si="16"/>
        <v>n/a</v>
      </c>
      <c r="AJ26" s="74" t="b">
        <f t="shared" si="17"/>
        <v>0</v>
      </c>
      <c r="AK26" s="73" t="str">
        <f t="shared" si="18"/>
        <v xml:space="preserve"> </v>
      </c>
      <c r="AL26" s="73" t="str">
        <f t="shared" si="19"/>
        <v xml:space="preserve"> </v>
      </c>
      <c r="AM26" s="74" t="str">
        <f t="shared" si="20"/>
        <v xml:space="preserve"> </v>
      </c>
    </row>
    <row r="27" spans="1:39" ht="18.75" customHeight="1" thickBot="1" x14ac:dyDescent="0.25">
      <c r="A27" t="str">
        <f t="shared" si="21"/>
        <v>/</v>
      </c>
      <c r="B27" s="134">
        <v>24</v>
      </c>
      <c r="C27" s="135"/>
      <c r="D27" s="135"/>
      <c r="E27" s="137"/>
      <c r="F27" s="183"/>
      <c r="G27" s="103" t="str">
        <f t="shared" si="22"/>
        <v xml:space="preserve"> </v>
      </c>
      <c r="H27" s="160"/>
      <c r="I27" s="153" t="str">
        <f>IF(H27="Y",IFERROR(VLOOKUP(CONCATENATE(C27,"/",D27),'Time Open'!A$4:F$165,5,FALSE),"Can't find in Open"),"")</f>
        <v/>
      </c>
      <c r="J27" s="153" t="str">
        <f>IF(H27="Y",IFERROR(VLOOKUP(CONCATENATE(C27,"/",D27),'Time Open'!A$4:F$165,6,FALSE),"Can't find in Open"),"")</f>
        <v/>
      </c>
      <c r="K27" s="34" t="str">
        <f t="shared" si="0"/>
        <v>n/a</v>
      </c>
      <c r="L27" s="36">
        <f t="shared" si="23"/>
        <v>0</v>
      </c>
      <c r="M27" s="36">
        <f t="shared" si="1"/>
        <v>0</v>
      </c>
      <c r="N27" s="36">
        <f t="shared" si="2"/>
        <v>0</v>
      </c>
      <c r="O27" s="103">
        <f t="shared" si="3"/>
        <v>0</v>
      </c>
      <c r="P27" s="118" t="str">
        <f t="shared" si="24"/>
        <v xml:space="preserve"> </v>
      </c>
      <c r="S27">
        <f t="shared" si="25"/>
        <v>0</v>
      </c>
      <c r="T27" s="70" t="str">
        <f t="shared" si="4"/>
        <v>n/a</v>
      </c>
      <c r="U27" s="71" t="b">
        <f t="shared" si="5"/>
        <v>0</v>
      </c>
      <c r="V27" s="70" t="str">
        <f t="shared" si="26"/>
        <v xml:space="preserve"> </v>
      </c>
      <c r="W27" s="70" t="str">
        <f t="shared" si="27"/>
        <v xml:space="preserve"> </v>
      </c>
      <c r="X27" s="71" t="str">
        <f t="shared" si="28"/>
        <v xml:space="preserve"> </v>
      </c>
      <c r="Y27" s="73" t="str">
        <f t="shared" si="6"/>
        <v>n/a</v>
      </c>
      <c r="Z27" s="74" t="b">
        <f t="shared" si="7"/>
        <v>0</v>
      </c>
      <c r="AA27" s="73" t="str">
        <f t="shared" si="8"/>
        <v xml:space="preserve"> </v>
      </c>
      <c r="AB27" s="73" t="str">
        <f t="shared" si="9"/>
        <v xml:space="preserve"> </v>
      </c>
      <c r="AC27" s="74" t="str">
        <f t="shared" si="10"/>
        <v xml:space="preserve"> </v>
      </c>
      <c r="AD27" s="70" t="str">
        <f t="shared" si="11"/>
        <v>n/a</v>
      </c>
      <c r="AE27" s="71" t="b">
        <f t="shared" si="12"/>
        <v>0</v>
      </c>
      <c r="AF27" s="70" t="str">
        <f t="shared" si="13"/>
        <v xml:space="preserve"> </v>
      </c>
      <c r="AG27" s="70" t="str">
        <f t="shared" si="14"/>
        <v xml:space="preserve"> </v>
      </c>
      <c r="AH27" s="71" t="str">
        <f t="shared" si="15"/>
        <v xml:space="preserve"> </v>
      </c>
      <c r="AI27" s="73" t="str">
        <f t="shared" si="16"/>
        <v>n/a</v>
      </c>
      <c r="AJ27" s="74" t="b">
        <f t="shared" si="17"/>
        <v>0</v>
      </c>
      <c r="AK27" s="73" t="str">
        <f t="shared" si="18"/>
        <v xml:space="preserve"> </v>
      </c>
      <c r="AL27" s="73" t="str">
        <f t="shared" si="19"/>
        <v xml:space="preserve"> </v>
      </c>
      <c r="AM27" s="74" t="str">
        <f t="shared" si="20"/>
        <v xml:space="preserve"> </v>
      </c>
    </row>
    <row r="28" spans="1:39" ht="18.75" customHeight="1" thickBot="1" x14ac:dyDescent="0.25">
      <c r="A28" t="str">
        <f t="shared" si="21"/>
        <v>/</v>
      </c>
      <c r="B28" s="134">
        <v>25</v>
      </c>
      <c r="C28" s="135"/>
      <c r="D28" s="135"/>
      <c r="E28" s="137"/>
      <c r="F28" s="183"/>
      <c r="G28" s="103" t="str">
        <f t="shared" si="22"/>
        <v xml:space="preserve"> </v>
      </c>
      <c r="H28" s="160"/>
      <c r="I28" s="153" t="str">
        <f>IF(H28="Y",IFERROR(VLOOKUP(CONCATENATE(C28,"/",D28),'Time Open'!A$4:F$165,5,FALSE),"Can't find in Open"),"")</f>
        <v/>
      </c>
      <c r="J28" s="153" t="str">
        <f>IF(H28="Y",IFERROR(VLOOKUP(CONCATENATE(C28,"/",D28),'Time Open'!A$4:F$165,6,FALSE),"Can't find in Open"),"")</f>
        <v/>
      </c>
      <c r="K28" s="34" t="str">
        <f t="shared" si="0"/>
        <v>n/a</v>
      </c>
      <c r="L28" s="36">
        <f t="shared" si="23"/>
        <v>0</v>
      </c>
      <c r="M28" s="36">
        <f t="shared" si="1"/>
        <v>0</v>
      </c>
      <c r="N28" s="36">
        <f t="shared" si="2"/>
        <v>0</v>
      </c>
      <c r="O28" s="103">
        <f t="shared" si="3"/>
        <v>0</v>
      </c>
      <c r="P28" s="118" t="str">
        <f t="shared" si="24"/>
        <v xml:space="preserve"> </v>
      </c>
      <c r="S28">
        <f t="shared" si="25"/>
        <v>0</v>
      </c>
      <c r="T28" s="70" t="str">
        <f t="shared" si="4"/>
        <v>n/a</v>
      </c>
      <c r="U28" s="71" t="b">
        <f t="shared" si="5"/>
        <v>0</v>
      </c>
      <c r="V28" s="70" t="str">
        <f t="shared" si="26"/>
        <v xml:space="preserve"> </v>
      </c>
      <c r="W28" s="70" t="str">
        <f t="shared" si="27"/>
        <v xml:space="preserve"> </v>
      </c>
      <c r="X28" s="71" t="str">
        <f t="shared" si="28"/>
        <v xml:space="preserve"> </v>
      </c>
      <c r="Y28" s="73" t="str">
        <f t="shared" si="6"/>
        <v>n/a</v>
      </c>
      <c r="Z28" s="74" t="b">
        <f t="shared" si="7"/>
        <v>0</v>
      </c>
      <c r="AA28" s="73" t="str">
        <f t="shared" si="8"/>
        <v xml:space="preserve"> </v>
      </c>
      <c r="AB28" s="73" t="str">
        <f t="shared" si="9"/>
        <v xml:space="preserve"> </v>
      </c>
      <c r="AC28" s="74" t="str">
        <f t="shared" si="10"/>
        <v xml:space="preserve"> </v>
      </c>
      <c r="AD28" s="70" t="str">
        <f t="shared" si="11"/>
        <v>n/a</v>
      </c>
      <c r="AE28" s="71" t="b">
        <f t="shared" si="12"/>
        <v>0</v>
      </c>
      <c r="AF28" s="70" t="str">
        <f t="shared" si="13"/>
        <v xml:space="preserve"> </v>
      </c>
      <c r="AG28" s="70" t="str">
        <f t="shared" si="14"/>
        <v xml:space="preserve"> </v>
      </c>
      <c r="AH28" s="71" t="str">
        <f t="shared" si="15"/>
        <v xml:space="preserve"> </v>
      </c>
      <c r="AI28" s="73" t="str">
        <f t="shared" si="16"/>
        <v>n/a</v>
      </c>
      <c r="AJ28" s="74" t="b">
        <f t="shared" si="17"/>
        <v>0</v>
      </c>
      <c r="AK28" s="73" t="str">
        <f t="shared" si="18"/>
        <v xml:space="preserve"> </v>
      </c>
      <c r="AL28" s="73" t="str">
        <f t="shared" si="19"/>
        <v xml:space="preserve"> </v>
      </c>
      <c r="AM28" s="74" t="str">
        <f t="shared" si="20"/>
        <v xml:space="preserve"> </v>
      </c>
    </row>
    <row r="29" spans="1:39" ht="18.75" customHeight="1" thickBot="1" x14ac:dyDescent="0.25">
      <c r="A29" t="str">
        <f t="shared" si="21"/>
        <v>/</v>
      </c>
      <c r="B29" s="134">
        <v>26</v>
      </c>
      <c r="C29" s="135"/>
      <c r="D29" s="135"/>
      <c r="E29" s="137"/>
      <c r="F29" s="183"/>
      <c r="G29" s="103" t="str">
        <f t="shared" si="22"/>
        <v xml:space="preserve"> </v>
      </c>
      <c r="H29" s="160"/>
      <c r="I29" s="153" t="str">
        <f>IF(H29="Y",IFERROR(VLOOKUP(CONCATENATE(C29,"/",D29),'Time Open'!A$4:F$165,5,FALSE),"Can't find in Open"),"")</f>
        <v/>
      </c>
      <c r="J29" s="153" t="str">
        <f>IF(H29="Y",IFERROR(VLOOKUP(CONCATENATE(C29,"/",D29),'Time Open'!A$4:F$165,6,FALSE),"Can't find in Open"),"")</f>
        <v/>
      </c>
      <c r="K29" s="34" t="str">
        <f t="shared" si="0"/>
        <v>n/a</v>
      </c>
      <c r="L29" s="36">
        <f t="shared" si="23"/>
        <v>0</v>
      </c>
      <c r="M29" s="36">
        <f t="shared" si="1"/>
        <v>0</v>
      </c>
      <c r="N29" s="36">
        <f t="shared" si="2"/>
        <v>0</v>
      </c>
      <c r="O29" s="103">
        <f t="shared" si="3"/>
        <v>0</v>
      </c>
      <c r="P29" s="118" t="str">
        <f t="shared" si="24"/>
        <v xml:space="preserve"> </v>
      </c>
      <c r="S29">
        <f t="shared" si="25"/>
        <v>0</v>
      </c>
      <c r="T29" s="70" t="str">
        <f t="shared" si="4"/>
        <v>n/a</v>
      </c>
      <c r="U29" s="71" t="b">
        <f t="shared" si="5"/>
        <v>0</v>
      </c>
      <c r="V29" s="70" t="str">
        <f t="shared" si="26"/>
        <v xml:space="preserve"> </v>
      </c>
      <c r="W29" s="70" t="str">
        <f t="shared" si="27"/>
        <v xml:space="preserve"> </v>
      </c>
      <c r="X29" s="71" t="str">
        <f t="shared" si="28"/>
        <v xml:space="preserve"> </v>
      </c>
      <c r="Y29" s="73" t="str">
        <f t="shared" si="6"/>
        <v>n/a</v>
      </c>
      <c r="Z29" s="74" t="b">
        <f t="shared" si="7"/>
        <v>0</v>
      </c>
      <c r="AA29" s="73" t="str">
        <f t="shared" si="8"/>
        <v xml:space="preserve"> </v>
      </c>
      <c r="AB29" s="73" t="str">
        <f t="shared" si="9"/>
        <v xml:space="preserve"> </v>
      </c>
      <c r="AC29" s="74" t="str">
        <f t="shared" si="10"/>
        <v xml:space="preserve"> </v>
      </c>
      <c r="AD29" s="70" t="str">
        <f t="shared" si="11"/>
        <v>n/a</v>
      </c>
      <c r="AE29" s="71" t="b">
        <f t="shared" si="12"/>
        <v>0</v>
      </c>
      <c r="AF29" s="70" t="str">
        <f t="shared" si="13"/>
        <v xml:space="preserve"> </v>
      </c>
      <c r="AG29" s="70" t="str">
        <f t="shared" si="14"/>
        <v xml:space="preserve"> </v>
      </c>
      <c r="AH29" s="71" t="str">
        <f t="shared" si="15"/>
        <v xml:space="preserve"> </v>
      </c>
      <c r="AI29" s="73" t="str">
        <f t="shared" si="16"/>
        <v>n/a</v>
      </c>
      <c r="AJ29" s="74" t="b">
        <f t="shared" si="17"/>
        <v>0</v>
      </c>
      <c r="AK29" s="73" t="str">
        <f t="shared" si="18"/>
        <v xml:space="preserve"> </v>
      </c>
      <c r="AL29" s="73" t="str">
        <f t="shared" si="19"/>
        <v xml:space="preserve"> </v>
      </c>
      <c r="AM29" s="74" t="str">
        <f t="shared" si="20"/>
        <v xml:space="preserve"> </v>
      </c>
    </row>
    <row r="30" spans="1:39" ht="18.75" customHeight="1" thickBot="1" x14ac:dyDescent="0.25">
      <c r="A30" t="str">
        <f t="shared" si="21"/>
        <v>/</v>
      </c>
      <c r="B30" s="134">
        <v>27</v>
      </c>
      <c r="C30" s="135"/>
      <c r="D30" s="135"/>
      <c r="E30" s="137"/>
      <c r="F30" s="183"/>
      <c r="G30" s="103" t="str">
        <f t="shared" si="22"/>
        <v xml:space="preserve"> </v>
      </c>
      <c r="H30" s="160"/>
      <c r="I30" s="153" t="str">
        <f>IF(H30="Y",IFERROR(VLOOKUP(CONCATENATE(C30,"/",D30),'Time Open'!A$4:F$165,5,FALSE),"Can't find in Open"),"")</f>
        <v/>
      </c>
      <c r="J30" s="153" t="str">
        <f>IF(H30="Y",IFERROR(VLOOKUP(CONCATENATE(C30,"/",D30),'Time Open'!A$4:F$165,6,FALSE),"Can't find in Open"),"")</f>
        <v/>
      </c>
      <c r="K30" s="34" t="str">
        <f t="shared" si="0"/>
        <v>n/a</v>
      </c>
      <c r="L30" s="36">
        <f t="shared" si="23"/>
        <v>0</v>
      </c>
      <c r="M30" s="36">
        <f t="shared" si="1"/>
        <v>0</v>
      </c>
      <c r="N30" s="36">
        <f t="shared" si="2"/>
        <v>0</v>
      </c>
      <c r="O30" s="103">
        <f t="shared" si="3"/>
        <v>0</v>
      </c>
      <c r="P30" s="118" t="str">
        <f t="shared" si="24"/>
        <v xml:space="preserve"> </v>
      </c>
      <c r="S30">
        <f t="shared" si="25"/>
        <v>0</v>
      </c>
      <c r="T30" s="70" t="str">
        <f t="shared" si="4"/>
        <v>n/a</v>
      </c>
      <c r="U30" s="71" t="b">
        <f t="shared" si="5"/>
        <v>0</v>
      </c>
      <c r="V30" s="70" t="str">
        <f t="shared" si="26"/>
        <v xml:space="preserve"> </v>
      </c>
      <c r="W30" s="70" t="str">
        <f t="shared" si="27"/>
        <v xml:space="preserve"> </v>
      </c>
      <c r="X30" s="71" t="str">
        <f t="shared" si="28"/>
        <v xml:space="preserve"> </v>
      </c>
      <c r="Y30" s="73" t="str">
        <f t="shared" si="6"/>
        <v>n/a</v>
      </c>
      <c r="Z30" s="74" t="b">
        <f t="shared" si="7"/>
        <v>0</v>
      </c>
      <c r="AA30" s="73" t="str">
        <f t="shared" si="8"/>
        <v xml:space="preserve"> </v>
      </c>
      <c r="AB30" s="73" t="str">
        <f t="shared" si="9"/>
        <v xml:space="preserve"> </v>
      </c>
      <c r="AC30" s="74" t="str">
        <f t="shared" si="10"/>
        <v xml:space="preserve"> </v>
      </c>
      <c r="AD30" s="70" t="str">
        <f t="shared" si="11"/>
        <v>n/a</v>
      </c>
      <c r="AE30" s="71" t="b">
        <f t="shared" si="12"/>
        <v>0</v>
      </c>
      <c r="AF30" s="70" t="str">
        <f t="shared" si="13"/>
        <v xml:space="preserve"> </v>
      </c>
      <c r="AG30" s="70" t="str">
        <f t="shared" si="14"/>
        <v xml:space="preserve"> </v>
      </c>
      <c r="AH30" s="71" t="str">
        <f t="shared" si="15"/>
        <v xml:space="preserve"> </v>
      </c>
      <c r="AI30" s="73" t="str">
        <f t="shared" si="16"/>
        <v>n/a</v>
      </c>
      <c r="AJ30" s="74" t="b">
        <f t="shared" si="17"/>
        <v>0</v>
      </c>
      <c r="AK30" s="73" t="str">
        <f t="shared" si="18"/>
        <v xml:space="preserve"> </v>
      </c>
      <c r="AL30" s="73" t="str">
        <f t="shared" si="19"/>
        <v xml:space="preserve"> </v>
      </c>
      <c r="AM30" s="74" t="str">
        <f t="shared" si="20"/>
        <v xml:space="preserve"> </v>
      </c>
    </row>
    <row r="31" spans="1:39" ht="18.75" customHeight="1" thickBot="1" x14ac:dyDescent="0.25">
      <c r="A31" t="str">
        <f t="shared" si="21"/>
        <v>/</v>
      </c>
      <c r="B31" s="134">
        <v>28</v>
      </c>
      <c r="C31" s="135"/>
      <c r="D31" s="135"/>
      <c r="E31" s="137"/>
      <c r="F31" s="183"/>
      <c r="G31" s="103" t="str">
        <f t="shared" si="22"/>
        <v xml:space="preserve"> </v>
      </c>
      <c r="H31" s="160"/>
      <c r="I31" s="153" t="str">
        <f>IF(H31="Y",IFERROR(VLOOKUP(CONCATENATE(C31,"/",D31),'Time Open'!A$4:F$165,5,FALSE),"Can't find in Open"),"")</f>
        <v/>
      </c>
      <c r="J31" s="153" t="str">
        <f>IF(H31="Y",IFERROR(VLOOKUP(CONCATENATE(C31,"/",D31),'Time Open'!A$4:F$165,6,FALSE),"Can't find in Open"),"")</f>
        <v/>
      </c>
      <c r="K31" s="34" t="str">
        <f t="shared" si="0"/>
        <v>n/a</v>
      </c>
      <c r="L31" s="36">
        <f t="shared" si="23"/>
        <v>0</v>
      </c>
      <c r="M31" s="36">
        <f t="shared" si="1"/>
        <v>0</v>
      </c>
      <c r="N31" s="36">
        <f t="shared" si="2"/>
        <v>0</v>
      </c>
      <c r="O31" s="103">
        <f t="shared" si="3"/>
        <v>0</v>
      </c>
      <c r="P31" s="118" t="str">
        <f t="shared" si="24"/>
        <v xml:space="preserve"> </v>
      </c>
      <c r="S31">
        <f t="shared" si="25"/>
        <v>0</v>
      </c>
      <c r="T31" s="70" t="str">
        <f t="shared" si="4"/>
        <v>n/a</v>
      </c>
      <c r="U31" s="71" t="b">
        <f t="shared" si="5"/>
        <v>0</v>
      </c>
      <c r="V31" s="70" t="str">
        <f t="shared" si="26"/>
        <v xml:space="preserve"> </v>
      </c>
      <c r="W31" s="70" t="str">
        <f t="shared" si="27"/>
        <v xml:space="preserve"> </v>
      </c>
      <c r="X31" s="71" t="str">
        <f t="shared" si="28"/>
        <v xml:space="preserve"> </v>
      </c>
      <c r="Y31" s="73" t="str">
        <f t="shared" si="6"/>
        <v>n/a</v>
      </c>
      <c r="Z31" s="74" t="b">
        <f t="shared" si="7"/>
        <v>0</v>
      </c>
      <c r="AA31" s="73" t="str">
        <f t="shared" si="8"/>
        <v xml:space="preserve"> </v>
      </c>
      <c r="AB31" s="73" t="str">
        <f t="shared" si="9"/>
        <v xml:space="preserve"> </v>
      </c>
      <c r="AC31" s="74" t="str">
        <f t="shared" si="10"/>
        <v xml:space="preserve"> </v>
      </c>
      <c r="AD31" s="70" t="str">
        <f t="shared" si="11"/>
        <v>n/a</v>
      </c>
      <c r="AE31" s="71" t="b">
        <f t="shared" si="12"/>
        <v>0</v>
      </c>
      <c r="AF31" s="70" t="str">
        <f t="shared" si="13"/>
        <v xml:space="preserve"> </v>
      </c>
      <c r="AG31" s="70" t="str">
        <f t="shared" si="14"/>
        <v xml:space="preserve"> </v>
      </c>
      <c r="AH31" s="71" t="str">
        <f t="shared" si="15"/>
        <v xml:space="preserve"> </v>
      </c>
      <c r="AI31" s="73" t="str">
        <f t="shared" si="16"/>
        <v>n/a</v>
      </c>
      <c r="AJ31" s="74" t="b">
        <f t="shared" si="17"/>
        <v>0</v>
      </c>
      <c r="AK31" s="73" t="str">
        <f t="shared" si="18"/>
        <v xml:space="preserve"> </v>
      </c>
      <c r="AL31" s="73" t="str">
        <f t="shared" si="19"/>
        <v xml:space="preserve"> </v>
      </c>
      <c r="AM31" s="74" t="str">
        <f t="shared" si="20"/>
        <v xml:space="preserve"> </v>
      </c>
    </row>
    <row r="32" spans="1:39" ht="18.75" customHeight="1" thickBot="1" x14ac:dyDescent="0.25">
      <c r="A32" t="str">
        <f t="shared" si="21"/>
        <v>/</v>
      </c>
      <c r="B32" s="134">
        <v>29</v>
      </c>
      <c r="C32" s="135"/>
      <c r="D32" s="135"/>
      <c r="E32" s="137"/>
      <c r="F32" s="183"/>
      <c r="G32" s="103" t="str">
        <f t="shared" si="22"/>
        <v xml:space="preserve"> </v>
      </c>
      <c r="H32" s="160"/>
      <c r="I32" s="153" t="str">
        <f>IF(H32="Y",IFERROR(VLOOKUP(CONCATENATE(C32,"/",D32),'Time Open'!A$4:F$165,5,FALSE),"Can't find in Open"),"")</f>
        <v/>
      </c>
      <c r="J32" s="153" t="str">
        <f>IF(H32="Y",IFERROR(VLOOKUP(CONCATENATE(C32,"/",D32),'Time Open'!A$4:F$165,6,FALSE),"Can't find in Open"),"")</f>
        <v/>
      </c>
      <c r="K32" s="34" t="str">
        <f t="shared" si="0"/>
        <v>n/a</v>
      </c>
      <c r="L32" s="36">
        <f t="shared" si="23"/>
        <v>0</v>
      </c>
      <c r="M32" s="36">
        <f t="shared" si="1"/>
        <v>0</v>
      </c>
      <c r="N32" s="36">
        <f t="shared" si="2"/>
        <v>0</v>
      </c>
      <c r="O32" s="103">
        <f t="shared" si="3"/>
        <v>0</v>
      </c>
      <c r="P32" s="118" t="str">
        <f t="shared" si="24"/>
        <v xml:space="preserve"> </v>
      </c>
      <c r="S32">
        <f t="shared" si="25"/>
        <v>0</v>
      </c>
      <c r="T32" s="70" t="str">
        <f t="shared" si="4"/>
        <v>n/a</v>
      </c>
      <c r="U32" s="71" t="b">
        <f t="shared" si="5"/>
        <v>0</v>
      </c>
      <c r="V32" s="70" t="str">
        <f t="shared" si="26"/>
        <v xml:space="preserve"> </v>
      </c>
      <c r="W32" s="70" t="str">
        <f t="shared" si="27"/>
        <v xml:space="preserve"> </v>
      </c>
      <c r="X32" s="71" t="str">
        <f t="shared" si="28"/>
        <v xml:space="preserve"> </v>
      </c>
      <c r="Y32" s="73" t="str">
        <f t="shared" si="6"/>
        <v>n/a</v>
      </c>
      <c r="Z32" s="74" t="b">
        <f t="shared" si="7"/>
        <v>0</v>
      </c>
      <c r="AA32" s="73" t="str">
        <f t="shared" si="8"/>
        <v xml:space="preserve"> </v>
      </c>
      <c r="AB32" s="73" t="str">
        <f t="shared" si="9"/>
        <v xml:space="preserve"> </v>
      </c>
      <c r="AC32" s="74" t="str">
        <f t="shared" si="10"/>
        <v xml:space="preserve"> </v>
      </c>
      <c r="AD32" s="70" t="str">
        <f t="shared" si="11"/>
        <v>n/a</v>
      </c>
      <c r="AE32" s="71" t="b">
        <f t="shared" si="12"/>
        <v>0</v>
      </c>
      <c r="AF32" s="70" t="str">
        <f t="shared" si="13"/>
        <v xml:space="preserve"> </v>
      </c>
      <c r="AG32" s="70" t="str">
        <f t="shared" si="14"/>
        <v xml:space="preserve"> </v>
      </c>
      <c r="AH32" s="71" t="str">
        <f t="shared" si="15"/>
        <v xml:space="preserve"> </v>
      </c>
      <c r="AI32" s="73" t="str">
        <f t="shared" si="16"/>
        <v>n/a</v>
      </c>
      <c r="AJ32" s="74" t="b">
        <f t="shared" si="17"/>
        <v>0</v>
      </c>
      <c r="AK32" s="73" t="str">
        <f t="shared" si="18"/>
        <v xml:space="preserve"> </v>
      </c>
      <c r="AL32" s="73" t="str">
        <f t="shared" si="19"/>
        <v xml:space="preserve"> </v>
      </c>
      <c r="AM32" s="74" t="str">
        <f t="shared" si="20"/>
        <v xml:space="preserve"> </v>
      </c>
    </row>
    <row r="33" spans="1:39" ht="18.75" customHeight="1" thickBot="1" x14ac:dyDescent="0.25">
      <c r="A33" t="str">
        <f t="shared" si="21"/>
        <v>/</v>
      </c>
      <c r="B33" s="134">
        <v>30</v>
      </c>
      <c r="C33" s="135"/>
      <c r="D33" s="135"/>
      <c r="E33" s="137"/>
      <c r="F33" s="183"/>
      <c r="G33" s="103" t="str">
        <f t="shared" si="22"/>
        <v xml:space="preserve"> </v>
      </c>
      <c r="H33" s="160"/>
      <c r="I33" s="153" t="str">
        <f>IF(H33="Y",IFERROR(VLOOKUP(CONCATENATE(C33,"/",D33),'Time Open'!A$4:F$165,5,FALSE),"Can't find in Open"),"")</f>
        <v/>
      </c>
      <c r="J33" s="153" t="str">
        <f>IF(H33="Y",IFERROR(VLOOKUP(CONCATENATE(C33,"/",D33),'Time Open'!A$4:F$165,6,FALSE),"Can't find in Open"),"")</f>
        <v/>
      </c>
      <c r="K33" s="34" t="str">
        <f t="shared" si="0"/>
        <v>n/a</v>
      </c>
      <c r="L33" s="36">
        <f t="shared" si="23"/>
        <v>0</v>
      </c>
      <c r="M33" s="36">
        <f t="shared" si="1"/>
        <v>0</v>
      </c>
      <c r="N33" s="36">
        <f t="shared" si="2"/>
        <v>0</v>
      </c>
      <c r="O33" s="103">
        <f t="shared" si="3"/>
        <v>0</v>
      </c>
      <c r="P33" s="118" t="str">
        <f t="shared" si="24"/>
        <v xml:space="preserve"> </v>
      </c>
      <c r="S33">
        <f t="shared" si="25"/>
        <v>0</v>
      </c>
      <c r="T33" s="70" t="str">
        <f t="shared" si="4"/>
        <v>n/a</v>
      </c>
      <c r="U33" s="71" t="b">
        <f t="shared" si="5"/>
        <v>0</v>
      </c>
      <c r="V33" s="70" t="str">
        <f t="shared" si="26"/>
        <v xml:space="preserve"> </v>
      </c>
      <c r="W33" s="70" t="str">
        <f t="shared" si="27"/>
        <v xml:space="preserve"> </v>
      </c>
      <c r="X33" s="71" t="str">
        <f t="shared" si="28"/>
        <v xml:space="preserve"> </v>
      </c>
      <c r="Y33" s="73" t="str">
        <f t="shared" si="6"/>
        <v>n/a</v>
      </c>
      <c r="Z33" s="74" t="b">
        <f t="shared" si="7"/>
        <v>0</v>
      </c>
      <c r="AA33" s="73" t="str">
        <f t="shared" si="8"/>
        <v xml:space="preserve"> </v>
      </c>
      <c r="AB33" s="73" t="str">
        <f t="shared" si="9"/>
        <v xml:space="preserve"> </v>
      </c>
      <c r="AC33" s="74" t="str">
        <f t="shared" si="10"/>
        <v xml:space="preserve"> </v>
      </c>
      <c r="AD33" s="70" t="str">
        <f t="shared" si="11"/>
        <v>n/a</v>
      </c>
      <c r="AE33" s="71" t="b">
        <f t="shared" si="12"/>
        <v>0</v>
      </c>
      <c r="AF33" s="70" t="str">
        <f t="shared" si="13"/>
        <v xml:space="preserve"> </v>
      </c>
      <c r="AG33" s="70" t="str">
        <f t="shared" si="14"/>
        <v xml:space="preserve"> </v>
      </c>
      <c r="AH33" s="71" t="str">
        <f t="shared" si="15"/>
        <v xml:space="preserve"> </v>
      </c>
      <c r="AI33" s="73" t="str">
        <f t="shared" si="16"/>
        <v>n/a</v>
      </c>
      <c r="AJ33" s="74" t="b">
        <f t="shared" si="17"/>
        <v>0</v>
      </c>
      <c r="AK33" s="73" t="str">
        <f t="shared" si="18"/>
        <v xml:space="preserve"> </v>
      </c>
      <c r="AL33" s="73" t="str">
        <f t="shared" si="19"/>
        <v xml:space="preserve"> </v>
      </c>
      <c r="AM33" s="74" t="str">
        <f t="shared" si="20"/>
        <v xml:space="preserve"> </v>
      </c>
    </row>
    <row r="34" spans="1:39" ht="18.75" customHeight="1" thickBot="1" x14ac:dyDescent="0.25">
      <c r="A34" t="str">
        <f t="shared" si="21"/>
        <v>/</v>
      </c>
      <c r="B34" s="134">
        <v>31</v>
      </c>
      <c r="C34" s="135"/>
      <c r="D34" s="135"/>
      <c r="E34" s="137"/>
      <c r="F34" s="183"/>
      <c r="G34" s="103" t="str">
        <f t="shared" si="22"/>
        <v xml:space="preserve"> </v>
      </c>
      <c r="H34" s="160"/>
      <c r="I34" s="153" t="str">
        <f>IF(H34="Y",IFERROR(VLOOKUP(CONCATENATE(C34,"/",D34),'Time Open'!A$4:F$165,5,FALSE),"Can't find in Open"),"")</f>
        <v/>
      </c>
      <c r="J34" s="153" t="str">
        <f>IF(H34="Y",IFERROR(VLOOKUP(CONCATENATE(C34,"/",D34),'Time Open'!A$4:F$165,6,FALSE),"Can't find in Open"),"")</f>
        <v/>
      </c>
      <c r="K34" s="34" t="str">
        <f t="shared" si="0"/>
        <v>n/a</v>
      </c>
      <c r="L34" s="36">
        <f t="shared" si="23"/>
        <v>0</v>
      </c>
      <c r="M34" s="36">
        <f t="shared" si="1"/>
        <v>0</v>
      </c>
      <c r="N34" s="36">
        <f t="shared" si="2"/>
        <v>0</v>
      </c>
      <c r="O34" s="103">
        <f t="shared" si="3"/>
        <v>0</v>
      </c>
      <c r="P34" s="118" t="str">
        <f t="shared" si="24"/>
        <v xml:space="preserve"> </v>
      </c>
      <c r="S34">
        <f t="shared" si="25"/>
        <v>0</v>
      </c>
      <c r="T34" s="70" t="str">
        <f t="shared" si="4"/>
        <v>n/a</v>
      </c>
      <c r="U34" s="71" t="b">
        <f t="shared" si="5"/>
        <v>0</v>
      </c>
      <c r="V34" s="70" t="str">
        <f t="shared" si="26"/>
        <v xml:space="preserve"> </v>
      </c>
      <c r="W34" s="70" t="str">
        <f t="shared" si="27"/>
        <v xml:space="preserve"> </v>
      </c>
      <c r="X34" s="71" t="str">
        <f t="shared" si="28"/>
        <v xml:space="preserve"> </v>
      </c>
      <c r="Y34" s="73" t="str">
        <f t="shared" si="6"/>
        <v>n/a</v>
      </c>
      <c r="Z34" s="74" t="b">
        <f t="shared" si="7"/>
        <v>0</v>
      </c>
      <c r="AA34" s="73" t="str">
        <f t="shared" si="8"/>
        <v xml:space="preserve"> </v>
      </c>
      <c r="AB34" s="73" t="str">
        <f t="shared" si="9"/>
        <v xml:space="preserve"> </v>
      </c>
      <c r="AC34" s="74" t="str">
        <f t="shared" si="10"/>
        <v xml:space="preserve"> </v>
      </c>
      <c r="AD34" s="70" t="str">
        <f t="shared" si="11"/>
        <v>n/a</v>
      </c>
      <c r="AE34" s="71" t="b">
        <f t="shared" si="12"/>
        <v>0</v>
      </c>
      <c r="AF34" s="70" t="str">
        <f t="shared" si="13"/>
        <v xml:space="preserve"> </v>
      </c>
      <c r="AG34" s="70" t="str">
        <f t="shared" si="14"/>
        <v xml:space="preserve"> </v>
      </c>
      <c r="AH34" s="71" t="str">
        <f t="shared" si="15"/>
        <v xml:space="preserve"> </v>
      </c>
      <c r="AI34" s="73" t="str">
        <f t="shared" si="16"/>
        <v>n/a</v>
      </c>
      <c r="AJ34" s="74" t="b">
        <f t="shared" si="17"/>
        <v>0</v>
      </c>
      <c r="AK34" s="73" t="str">
        <f t="shared" si="18"/>
        <v xml:space="preserve"> </v>
      </c>
      <c r="AL34" s="73" t="str">
        <f t="shared" si="19"/>
        <v xml:space="preserve"> </v>
      </c>
      <c r="AM34" s="74" t="str">
        <f t="shared" si="20"/>
        <v xml:space="preserve"> </v>
      </c>
    </row>
    <row r="35" spans="1:39" ht="18.75" customHeight="1" thickBot="1" x14ac:dyDescent="0.25">
      <c r="A35" t="str">
        <f t="shared" si="21"/>
        <v>/</v>
      </c>
      <c r="B35" s="134">
        <v>32</v>
      </c>
      <c r="C35" s="135"/>
      <c r="D35" s="135"/>
      <c r="E35" s="137"/>
      <c r="F35" s="183"/>
      <c r="G35" s="103" t="str">
        <f t="shared" si="22"/>
        <v xml:space="preserve"> </v>
      </c>
      <c r="H35" s="160"/>
      <c r="I35" s="153" t="str">
        <f>IF(H35="Y",IFERROR(VLOOKUP(CONCATENATE(C35,"/",D35),'Time Open'!A$4:F$165,5,FALSE),"Can't find in Open"),"")</f>
        <v/>
      </c>
      <c r="J35" s="153" t="str">
        <f>IF(H35="Y",IFERROR(VLOOKUP(CONCATENATE(C35,"/",D35),'Time Open'!A$4:F$165,6,FALSE),"Can't find in Open"),"")</f>
        <v/>
      </c>
      <c r="K35" s="34" t="str">
        <f t="shared" si="0"/>
        <v>n/a</v>
      </c>
      <c r="L35" s="36">
        <f t="shared" si="23"/>
        <v>0</v>
      </c>
      <c r="M35" s="36">
        <f t="shared" si="1"/>
        <v>0</v>
      </c>
      <c r="N35" s="36">
        <f t="shared" si="2"/>
        <v>0</v>
      </c>
      <c r="O35" s="103">
        <f t="shared" si="3"/>
        <v>0</v>
      </c>
      <c r="P35" s="118" t="str">
        <f t="shared" si="24"/>
        <v xml:space="preserve"> </v>
      </c>
      <c r="S35">
        <f t="shared" si="25"/>
        <v>0</v>
      </c>
      <c r="T35" s="70" t="str">
        <f t="shared" si="4"/>
        <v>n/a</v>
      </c>
      <c r="U35" s="71" t="b">
        <f t="shared" si="5"/>
        <v>0</v>
      </c>
      <c r="V35" s="70" t="str">
        <f t="shared" si="26"/>
        <v xml:space="preserve"> </v>
      </c>
      <c r="W35" s="70" t="str">
        <f t="shared" si="27"/>
        <v xml:space="preserve"> </v>
      </c>
      <c r="X35" s="71" t="str">
        <f t="shared" si="28"/>
        <v xml:space="preserve"> </v>
      </c>
      <c r="Y35" s="73" t="str">
        <f t="shared" si="6"/>
        <v>n/a</v>
      </c>
      <c r="Z35" s="74" t="b">
        <f t="shared" si="7"/>
        <v>0</v>
      </c>
      <c r="AA35" s="73" t="str">
        <f t="shared" si="8"/>
        <v xml:space="preserve"> </v>
      </c>
      <c r="AB35" s="73" t="str">
        <f t="shared" si="9"/>
        <v xml:space="preserve"> </v>
      </c>
      <c r="AC35" s="74" t="str">
        <f t="shared" si="10"/>
        <v xml:space="preserve"> </v>
      </c>
      <c r="AD35" s="70" t="str">
        <f t="shared" si="11"/>
        <v>n/a</v>
      </c>
      <c r="AE35" s="71" t="b">
        <f t="shared" si="12"/>
        <v>0</v>
      </c>
      <c r="AF35" s="70" t="str">
        <f t="shared" si="13"/>
        <v xml:space="preserve"> </v>
      </c>
      <c r="AG35" s="70" t="str">
        <f t="shared" si="14"/>
        <v xml:space="preserve"> </v>
      </c>
      <c r="AH35" s="71" t="str">
        <f t="shared" si="15"/>
        <v xml:space="preserve"> </v>
      </c>
      <c r="AI35" s="73" t="str">
        <f t="shared" si="16"/>
        <v>n/a</v>
      </c>
      <c r="AJ35" s="74" t="b">
        <f t="shared" si="17"/>
        <v>0</v>
      </c>
      <c r="AK35" s="73" t="str">
        <f t="shared" si="18"/>
        <v xml:space="preserve"> </v>
      </c>
      <c r="AL35" s="73" t="str">
        <f t="shared" si="19"/>
        <v xml:space="preserve"> </v>
      </c>
      <c r="AM35" s="74" t="str">
        <f t="shared" si="20"/>
        <v xml:space="preserve"> </v>
      </c>
    </row>
    <row r="36" spans="1:39" ht="18.75" customHeight="1" thickBot="1" x14ac:dyDescent="0.25">
      <c r="A36" t="str">
        <f t="shared" si="21"/>
        <v>/</v>
      </c>
      <c r="B36" s="134">
        <v>33</v>
      </c>
      <c r="C36" s="135"/>
      <c r="D36" s="135"/>
      <c r="E36" s="137"/>
      <c r="F36" s="183"/>
      <c r="G36" s="103" t="str">
        <f t="shared" si="22"/>
        <v xml:space="preserve"> </v>
      </c>
      <c r="H36" s="160"/>
      <c r="I36" s="153" t="str">
        <f>IF(H36="Y",IFERROR(VLOOKUP(CONCATENATE(C36,"/",D36),'Time Open'!A$4:F$165,5,FALSE),"Can't find in Open"),"")</f>
        <v/>
      </c>
      <c r="J36" s="153" t="str">
        <f>IF(H36="Y",IFERROR(VLOOKUP(CONCATENATE(C36,"/",D36),'Time Open'!A$4:F$165,6,FALSE),"Can't find in Open"),"")</f>
        <v/>
      </c>
      <c r="K36" s="34" t="str">
        <f t="shared" ref="K36:K67" si="29">IF(G36="No Time","5D",IF($G36=" ","n/a",IF($G36&lt;$Q$5,"1D",IF($G36&lt;$Q$6,"2D",IF($G36&lt;$Q$7,"3D",IF($G36&gt;=$Q$7,IF(SelectDivisions="4D","4D","3D")))))))</f>
        <v>n/a</v>
      </c>
      <c r="L36" s="36">
        <f t="shared" si="23"/>
        <v>0</v>
      </c>
      <c r="M36" s="36">
        <f t="shared" si="1"/>
        <v>0</v>
      </c>
      <c r="N36" s="36">
        <f t="shared" si="2"/>
        <v>0</v>
      </c>
      <c r="O36" s="103">
        <f t="shared" si="3"/>
        <v>0</v>
      </c>
      <c r="P36" s="118" t="str">
        <f t="shared" si="24"/>
        <v xml:space="preserve"> </v>
      </c>
      <c r="S36">
        <f t="shared" si="25"/>
        <v>0</v>
      </c>
      <c r="T36" s="70" t="str">
        <f t="shared" si="4"/>
        <v>n/a</v>
      </c>
      <c r="U36" s="71" t="b">
        <f t="shared" si="5"/>
        <v>0</v>
      </c>
      <c r="V36" s="70" t="str">
        <f t="shared" si="26"/>
        <v xml:space="preserve"> </v>
      </c>
      <c r="W36" s="70" t="str">
        <f t="shared" si="27"/>
        <v xml:space="preserve"> </v>
      </c>
      <c r="X36" s="71" t="str">
        <f t="shared" si="28"/>
        <v xml:space="preserve"> </v>
      </c>
      <c r="Y36" s="73" t="str">
        <f t="shared" si="6"/>
        <v>n/a</v>
      </c>
      <c r="Z36" s="74" t="b">
        <f t="shared" si="7"/>
        <v>0</v>
      </c>
      <c r="AA36" s="73" t="str">
        <f t="shared" si="8"/>
        <v xml:space="preserve"> </v>
      </c>
      <c r="AB36" s="73" t="str">
        <f t="shared" si="9"/>
        <v xml:space="preserve"> </v>
      </c>
      <c r="AC36" s="74" t="str">
        <f t="shared" si="10"/>
        <v xml:space="preserve"> </v>
      </c>
      <c r="AD36" s="70" t="str">
        <f t="shared" si="11"/>
        <v>n/a</v>
      </c>
      <c r="AE36" s="71" t="b">
        <f t="shared" si="12"/>
        <v>0</v>
      </c>
      <c r="AF36" s="70" t="str">
        <f t="shared" si="13"/>
        <v xml:space="preserve"> </v>
      </c>
      <c r="AG36" s="70" t="str">
        <f t="shared" si="14"/>
        <v xml:space="preserve"> </v>
      </c>
      <c r="AH36" s="71" t="str">
        <f t="shared" si="15"/>
        <v xml:space="preserve"> </v>
      </c>
      <c r="AI36" s="73" t="str">
        <f t="shared" si="16"/>
        <v>n/a</v>
      </c>
      <c r="AJ36" s="74" t="b">
        <f t="shared" si="17"/>
        <v>0</v>
      </c>
      <c r="AK36" s="73" t="str">
        <f t="shared" si="18"/>
        <v xml:space="preserve"> </v>
      </c>
      <c r="AL36" s="73" t="str">
        <f t="shared" si="19"/>
        <v xml:space="preserve"> </v>
      </c>
      <c r="AM36" s="74" t="str">
        <f t="shared" si="20"/>
        <v xml:space="preserve"> </v>
      </c>
    </row>
    <row r="37" spans="1:39" ht="18.75" customHeight="1" thickBot="1" x14ac:dyDescent="0.25">
      <c r="A37" t="str">
        <f t="shared" si="21"/>
        <v>/</v>
      </c>
      <c r="B37" s="134">
        <v>34</v>
      </c>
      <c r="C37" s="135"/>
      <c r="D37" s="135"/>
      <c r="E37" s="137"/>
      <c r="F37" s="183"/>
      <c r="G37" s="103" t="str">
        <f t="shared" si="22"/>
        <v xml:space="preserve"> </v>
      </c>
      <c r="H37" s="160"/>
      <c r="I37" s="153" t="str">
        <f>IF(H37="Y",IFERROR(VLOOKUP(CONCATENATE(C37,"/",D37),'Time Open'!A$4:F$165,5,FALSE),"Can't find in Open"),"")</f>
        <v/>
      </c>
      <c r="J37" s="153" t="str">
        <f>IF(H37="Y",IFERROR(VLOOKUP(CONCATENATE(C37,"/",D37),'Time Open'!A$4:F$165,6,FALSE),"Can't find in Open"),"")</f>
        <v/>
      </c>
      <c r="K37" s="34" t="str">
        <f t="shared" si="29"/>
        <v>n/a</v>
      </c>
      <c r="L37" s="36">
        <f t="shared" si="23"/>
        <v>0</v>
      </c>
      <c r="M37" s="36">
        <f t="shared" si="1"/>
        <v>0</v>
      </c>
      <c r="N37" s="36">
        <f t="shared" si="2"/>
        <v>0</v>
      </c>
      <c r="O37" s="103">
        <f t="shared" si="3"/>
        <v>0</v>
      </c>
      <c r="P37" s="118" t="str">
        <f t="shared" si="24"/>
        <v xml:space="preserve"> </v>
      </c>
      <c r="S37">
        <f t="shared" si="25"/>
        <v>0</v>
      </c>
      <c r="T37" s="70" t="str">
        <f t="shared" si="4"/>
        <v>n/a</v>
      </c>
      <c r="U37" s="71" t="b">
        <f t="shared" si="5"/>
        <v>0</v>
      </c>
      <c r="V37" s="70" t="str">
        <f t="shared" ref="V37:V68" si="30">IF(T37="n/a"," ",C37)</f>
        <v xml:space="preserve"> </v>
      </c>
      <c r="W37" s="70" t="str">
        <f t="shared" ref="W37:W68" si="31">IF(T37="n/a"," ",D37)</f>
        <v xml:space="preserve"> </v>
      </c>
      <c r="X37" s="71" t="str">
        <f t="shared" si="28"/>
        <v xml:space="preserve"> </v>
      </c>
      <c r="Y37" s="73" t="str">
        <f t="shared" si="6"/>
        <v>n/a</v>
      </c>
      <c r="Z37" s="74" t="b">
        <f t="shared" si="7"/>
        <v>0</v>
      </c>
      <c r="AA37" s="73" t="str">
        <f t="shared" si="8"/>
        <v xml:space="preserve"> </v>
      </c>
      <c r="AB37" s="73" t="str">
        <f t="shared" si="9"/>
        <v xml:space="preserve"> </v>
      </c>
      <c r="AC37" s="74" t="str">
        <f t="shared" si="10"/>
        <v xml:space="preserve"> </v>
      </c>
      <c r="AD37" s="70" t="str">
        <f t="shared" si="11"/>
        <v>n/a</v>
      </c>
      <c r="AE37" s="71" t="b">
        <f t="shared" si="12"/>
        <v>0</v>
      </c>
      <c r="AF37" s="70" t="str">
        <f t="shared" si="13"/>
        <v xml:space="preserve"> </v>
      </c>
      <c r="AG37" s="70" t="str">
        <f t="shared" si="14"/>
        <v xml:space="preserve"> </v>
      </c>
      <c r="AH37" s="71" t="str">
        <f t="shared" si="15"/>
        <v xml:space="preserve"> </v>
      </c>
      <c r="AI37" s="73" t="str">
        <f t="shared" si="16"/>
        <v>n/a</v>
      </c>
      <c r="AJ37" s="74" t="b">
        <f t="shared" si="17"/>
        <v>0</v>
      </c>
      <c r="AK37" s="73" t="str">
        <f t="shared" si="18"/>
        <v xml:space="preserve"> </v>
      </c>
      <c r="AL37" s="73" t="str">
        <f t="shared" si="19"/>
        <v xml:space="preserve"> </v>
      </c>
      <c r="AM37" s="74" t="str">
        <f t="shared" si="20"/>
        <v xml:space="preserve"> </v>
      </c>
    </row>
    <row r="38" spans="1:39" ht="18.75" customHeight="1" thickBot="1" x14ac:dyDescent="0.25">
      <c r="A38" t="str">
        <f t="shared" si="21"/>
        <v>/</v>
      </c>
      <c r="B38" s="134">
        <v>35</v>
      </c>
      <c r="C38" s="135"/>
      <c r="D38" s="135"/>
      <c r="E38" s="137"/>
      <c r="F38" s="183"/>
      <c r="G38" s="103" t="str">
        <f t="shared" si="22"/>
        <v xml:space="preserve"> </v>
      </c>
      <c r="H38" s="160"/>
      <c r="I38" s="153" t="str">
        <f>IF(H38="Y",IFERROR(VLOOKUP(CONCATENATE(C38,"/",D38),'Time Open'!A$4:F$165,5,FALSE),"Can't find in Open"),"")</f>
        <v/>
      </c>
      <c r="J38" s="153" t="str">
        <f>IF(H38="Y",IFERROR(VLOOKUP(CONCATENATE(C38,"/",D38),'Time Open'!A$4:F$165,6,FALSE),"Can't find in Open"),"")</f>
        <v/>
      </c>
      <c r="K38" s="34" t="str">
        <f t="shared" si="29"/>
        <v>n/a</v>
      </c>
      <c r="L38" s="36">
        <f t="shared" si="23"/>
        <v>0</v>
      </c>
      <c r="M38" s="36">
        <f t="shared" si="1"/>
        <v>0</v>
      </c>
      <c r="N38" s="36">
        <f t="shared" si="2"/>
        <v>0</v>
      </c>
      <c r="O38" s="103">
        <f t="shared" si="3"/>
        <v>0</v>
      </c>
      <c r="P38" s="118" t="str">
        <f t="shared" si="24"/>
        <v xml:space="preserve"> </v>
      </c>
      <c r="S38">
        <f t="shared" si="25"/>
        <v>0</v>
      </c>
      <c r="T38" s="70" t="str">
        <f t="shared" si="4"/>
        <v>n/a</v>
      </c>
      <c r="U38" s="71" t="b">
        <f t="shared" si="5"/>
        <v>0</v>
      </c>
      <c r="V38" s="70" t="str">
        <f t="shared" si="30"/>
        <v xml:space="preserve"> </v>
      </c>
      <c r="W38" s="70" t="str">
        <f t="shared" si="31"/>
        <v xml:space="preserve"> </v>
      </c>
      <c r="X38" s="71" t="str">
        <f t="shared" si="28"/>
        <v xml:space="preserve"> </v>
      </c>
      <c r="Y38" s="73" t="str">
        <f t="shared" si="6"/>
        <v>n/a</v>
      </c>
      <c r="Z38" s="74" t="b">
        <f t="shared" si="7"/>
        <v>0</v>
      </c>
      <c r="AA38" s="73" t="str">
        <f t="shared" si="8"/>
        <v xml:space="preserve"> </v>
      </c>
      <c r="AB38" s="73" t="str">
        <f t="shared" si="9"/>
        <v xml:space="preserve"> </v>
      </c>
      <c r="AC38" s="74" t="str">
        <f t="shared" si="10"/>
        <v xml:space="preserve"> </v>
      </c>
      <c r="AD38" s="70" t="str">
        <f t="shared" si="11"/>
        <v>n/a</v>
      </c>
      <c r="AE38" s="71" t="b">
        <f t="shared" si="12"/>
        <v>0</v>
      </c>
      <c r="AF38" s="70" t="str">
        <f t="shared" si="13"/>
        <v xml:space="preserve"> </v>
      </c>
      <c r="AG38" s="70" t="str">
        <f t="shared" si="14"/>
        <v xml:space="preserve"> </v>
      </c>
      <c r="AH38" s="71" t="str">
        <f t="shared" si="15"/>
        <v xml:space="preserve"> </v>
      </c>
      <c r="AI38" s="73" t="str">
        <f t="shared" si="16"/>
        <v>n/a</v>
      </c>
      <c r="AJ38" s="74" t="b">
        <f t="shared" si="17"/>
        <v>0</v>
      </c>
      <c r="AK38" s="73" t="str">
        <f t="shared" si="18"/>
        <v xml:space="preserve"> </v>
      </c>
      <c r="AL38" s="73" t="str">
        <f t="shared" si="19"/>
        <v xml:space="preserve"> </v>
      </c>
      <c r="AM38" s="74" t="str">
        <f t="shared" si="20"/>
        <v xml:space="preserve"> </v>
      </c>
    </row>
    <row r="39" spans="1:39" ht="18.75" customHeight="1" thickBot="1" x14ac:dyDescent="0.25">
      <c r="A39" t="str">
        <f t="shared" si="21"/>
        <v>/</v>
      </c>
      <c r="B39" s="134">
        <v>36</v>
      </c>
      <c r="C39" s="135"/>
      <c r="D39" s="135"/>
      <c r="E39" s="137"/>
      <c r="F39" s="183"/>
      <c r="G39" s="103" t="str">
        <f t="shared" si="22"/>
        <v xml:space="preserve"> </v>
      </c>
      <c r="H39" s="160"/>
      <c r="I39" s="153" t="str">
        <f>IF(H39="Y",IFERROR(VLOOKUP(CONCATENATE(C39,"/",D39),'Time Open'!A$4:F$165,5,FALSE),"Can't find in Open"),"")</f>
        <v/>
      </c>
      <c r="J39" s="153" t="str">
        <f>IF(H39="Y",IFERROR(VLOOKUP(CONCATENATE(C39,"/",D39),'Time Open'!A$4:F$165,6,FALSE),"Can't find in Open"),"")</f>
        <v/>
      </c>
      <c r="K39" s="34" t="str">
        <f t="shared" si="29"/>
        <v>n/a</v>
      </c>
      <c r="L39" s="36">
        <f t="shared" si="23"/>
        <v>0</v>
      </c>
      <c r="M39" s="36">
        <f t="shared" si="1"/>
        <v>0</v>
      </c>
      <c r="N39" s="36">
        <f t="shared" si="2"/>
        <v>0</v>
      </c>
      <c r="O39" s="103">
        <f t="shared" si="3"/>
        <v>0</v>
      </c>
      <c r="P39" s="118" t="str">
        <f t="shared" si="24"/>
        <v xml:space="preserve"> </v>
      </c>
      <c r="S39">
        <f t="shared" si="25"/>
        <v>0</v>
      </c>
      <c r="T39" s="70" t="str">
        <f t="shared" si="4"/>
        <v>n/a</v>
      </c>
      <c r="U39" s="71" t="b">
        <f t="shared" si="5"/>
        <v>0</v>
      </c>
      <c r="V39" s="70" t="str">
        <f t="shared" si="30"/>
        <v xml:space="preserve"> </v>
      </c>
      <c r="W39" s="70" t="str">
        <f t="shared" si="31"/>
        <v xml:space="preserve"> </v>
      </c>
      <c r="X39" s="71" t="str">
        <f t="shared" si="28"/>
        <v xml:space="preserve"> </v>
      </c>
      <c r="Y39" s="73" t="str">
        <f t="shared" si="6"/>
        <v>n/a</v>
      </c>
      <c r="Z39" s="74" t="b">
        <f t="shared" si="7"/>
        <v>0</v>
      </c>
      <c r="AA39" s="73" t="str">
        <f t="shared" si="8"/>
        <v xml:space="preserve"> </v>
      </c>
      <c r="AB39" s="73" t="str">
        <f t="shared" si="9"/>
        <v xml:space="preserve"> </v>
      </c>
      <c r="AC39" s="74" t="str">
        <f t="shared" si="10"/>
        <v xml:space="preserve"> </v>
      </c>
      <c r="AD39" s="70" t="str">
        <f t="shared" si="11"/>
        <v>n/a</v>
      </c>
      <c r="AE39" s="71" t="b">
        <f t="shared" si="12"/>
        <v>0</v>
      </c>
      <c r="AF39" s="70" t="str">
        <f t="shared" si="13"/>
        <v xml:space="preserve"> </v>
      </c>
      <c r="AG39" s="70" t="str">
        <f t="shared" si="14"/>
        <v xml:space="preserve"> </v>
      </c>
      <c r="AH39" s="71" t="str">
        <f t="shared" si="15"/>
        <v xml:space="preserve"> </v>
      </c>
      <c r="AI39" s="73" t="str">
        <f t="shared" si="16"/>
        <v>n/a</v>
      </c>
      <c r="AJ39" s="74" t="b">
        <f t="shared" si="17"/>
        <v>0</v>
      </c>
      <c r="AK39" s="73" t="str">
        <f t="shared" si="18"/>
        <v xml:space="preserve"> </v>
      </c>
      <c r="AL39" s="73" t="str">
        <f t="shared" si="19"/>
        <v xml:space="preserve"> </v>
      </c>
      <c r="AM39" s="74" t="str">
        <f t="shared" si="20"/>
        <v xml:space="preserve"> </v>
      </c>
    </row>
    <row r="40" spans="1:39" ht="18.75" customHeight="1" thickBot="1" x14ac:dyDescent="0.25">
      <c r="A40" t="str">
        <f t="shared" si="21"/>
        <v>/</v>
      </c>
      <c r="B40" s="134">
        <v>37</v>
      </c>
      <c r="C40" s="135"/>
      <c r="D40" s="135"/>
      <c r="E40" s="137"/>
      <c r="F40" s="183"/>
      <c r="G40" s="103" t="str">
        <f t="shared" si="22"/>
        <v xml:space="preserve"> </v>
      </c>
      <c r="H40" s="160"/>
      <c r="I40" s="153" t="str">
        <f>IF(H40="Y",IFERROR(VLOOKUP(CONCATENATE(C40,"/",D40),'Time Open'!A$4:F$165,5,FALSE),"Can't find in Open"),"")</f>
        <v/>
      </c>
      <c r="J40" s="153" t="str">
        <f>IF(H40="Y",IFERROR(VLOOKUP(CONCATENATE(C40,"/",D40),'Time Open'!A$4:F$165,6,FALSE),"Can't find in Open"),"")</f>
        <v/>
      </c>
      <c r="K40" s="34" t="str">
        <f t="shared" si="29"/>
        <v>n/a</v>
      </c>
      <c r="L40" s="36">
        <f t="shared" si="23"/>
        <v>0</v>
      </c>
      <c r="M40" s="36">
        <f t="shared" si="1"/>
        <v>0</v>
      </c>
      <c r="N40" s="36">
        <f t="shared" si="2"/>
        <v>0</v>
      </c>
      <c r="O40" s="103">
        <f t="shared" si="3"/>
        <v>0</v>
      </c>
      <c r="P40" s="118" t="str">
        <f t="shared" si="24"/>
        <v xml:space="preserve"> </v>
      </c>
      <c r="S40">
        <f t="shared" si="25"/>
        <v>0</v>
      </c>
      <c r="T40" s="70" t="str">
        <f t="shared" si="4"/>
        <v>n/a</v>
      </c>
      <c r="U40" s="71" t="b">
        <f t="shared" si="5"/>
        <v>0</v>
      </c>
      <c r="V40" s="70" t="str">
        <f t="shared" si="30"/>
        <v xml:space="preserve"> </v>
      </c>
      <c r="W40" s="70" t="str">
        <f t="shared" si="31"/>
        <v xml:space="preserve"> </v>
      </c>
      <c r="X40" s="71" t="str">
        <f t="shared" si="28"/>
        <v xml:space="preserve"> </v>
      </c>
      <c r="Y40" s="73" t="str">
        <f t="shared" si="6"/>
        <v>n/a</v>
      </c>
      <c r="Z40" s="74" t="b">
        <f t="shared" si="7"/>
        <v>0</v>
      </c>
      <c r="AA40" s="73" t="str">
        <f t="shared" si="8"/>
        <v xml:space="preserve"> </v>
      </c>
      <c r="AB40" s="73" t="str">
        <f t="shared" si="9"/>
        <v xml:space="preserve"> </v>
      </c>
      <c r="AC40" s="74" t="str">
        <f t="shared" si="10"/>
        <v xml:space="preserve"> </v>
      </c>
      <c r="AD40" s="70" t="str">
        <f t="shared" si="11"/>
        <v>n/a</v>
      </c>
      <c r="AE40" s="71" t="b">
        <f t="shared" si="12"/>
        <v>0</v>
      </c>
      <c r="AF40" s="70" t="str">
        <f t="shared" si="13"/>
        <v xml:space="preserve"> </v>
      </c>
      <c r="AG40" s="70" t="str">
        <f t="shared" si="14"/>
        <v xml:space="preserve"> </v>
      </c>
      <c r="AH40" s="71" t="str">
        <f t="shared" si="15"/>
        <v xml:space="preserve"> </v>
      </c>
      <c r="AI40" s="73" t="str">
        <f t="shared" si="16"/>
        <v>n/a</v>
      </c>
      <c r="AJ40" s="74" t="b">
        <f t="shared" si="17"/>
        <v>0</v>
      </c>
      <c r="AK40" s="73" t="str">
        <f t="shared" si="18"/>
        <v xml:space="preserve"> </v>
      </c>
      <c r="AL40" s="73" t="str">
        <f t="shared" si="19"/>
        <v xml:space="preserve"> </v>
      </c>
      <c r="AM40" s="74" t="str">
        <f t="shared" si="20"/>
        <v xml:space="preserve"> </v>
      </c>
    </row>
    <row r="41" spans="1:39" ht="18.75" customHeight="1" thickBot="1" x14ac:dyDescent="0.25">
      <c r="A41" t="str">
        <f t="shared" si="21"/>
        <v>/</v>
      </c>
      <c r="B41" s="134">
        <v>38</v>
      </c>
      <c r="C41" s="135"/>
      <c r="D41" s="135"/>
      <c r="E41" s="137"/>
      <c r="F41" s="183"/>
      <c r="G41" s="103" t="str">
        <f t="shared" si="22"/>
        <v xml:space="preserve"> </v>
      </c>
      <c r="H41" s="160"/>
      <c r="I41" s="153" t="str">
        <f>IF(H41="Y",IFERROR(VLOOKUP(CONCATENATE(C41,"/",D41),'Time Open'!A$4:F$165,5,FALSE),"Can't find in Open"),"")</f>
        <v/>
      </c>
      <c r="J41" s="153" t="str">
        <f>IF(H41="Y",IFERROR(VLOOKUP(CONCATENATE(C41,"/",D41),'Time Open'!A$4:F$165,6,FALSE),"Can't find in Open"),"")</f>
        <v/>
      </c>
      <c r="K41" s="34" t="str">
        <f t="shared" si="29"/>
        <v>n/a</v>
      </c>
      <c r="L41" s="36">
        <f t="shared" si="23"/>
        <v>0</v>
      </c>
      <c r="M41" s="36">
        <f t="shared" si="1"/>
        <v>0</v>
      </c>
      <c r="N41" s="36">
        <f t="shared" si="2"/>
        <v>0</v>
      </c>
      <c r="O41" s="103">
        <f t="shared" si="3"/>
        <v>0</v>
      </c>
      <c r="P41" s="118" t="str">
        <f t="shared" si="24"/>
        <v xml:space="preserve"> </v>
      </c>
      <c r="S41">
        <f t="shared" si="25"/>
        <v>0</v>
      </c>
      <c r="T41" s="70" t="str">
        <f t="shared" si="4"/>
        <v>n/a</v>
      </c>
      <c r="U41" s="71" t="b">
        <f t="shared" si="5"/>
        <v>0</v>
      </c>
      <c r="V41" s="70" t="str">
        <f t="shared" si="30"/>
        <v xml:space="preserve"> </v>
      </c>
      <c r="W41" s="70" t="str">
        <f t="shared" si="31"/>
        <v xml:space="preserve"> </v>
      </c>
      <c r="X41" s="71" t="str">
        <f t="shared" si="28"/>
        <v xml:space="preserve"> </v>
      </c>
      <c r="Y41" s="73" t="str">
        <f t="shared" si="6"/>
        <v>n/a</v>
      </c>
      <c r="Z41" s="74" t="b">
        <f t="shared" si="7"/>
        <v>0</v>
      </c>
      <c r="AA41" s="73" t="str">
        <f t="shared" si="8"/>
        <v xml:space="preserve"> </v>
      </c>
      <c r="AB41" s="73" t="str">
        <f t="shared" si="9"/>
        <v xml:space="preserve"> </v>
      </c>
      <c r="AC41" s="74" t="str">
        <f t="shared" si="10"/>
        <v xml:space="preserve"> </v>
      </c>
      <c r="AD41" s="70" t="str">
        <f t="shared" si="11"/>
        <v>n/a</v>
      </c>
      <c r="AE41" s="71" t="b">
        <f t="shared" si="12"/>
        <v>0</v>
      </c>
      <c r="AF41" s="70" t="str">
        <f t="shared" si="13"/>
        <v xml:space="preserve"> </v>
      </c>
      <c r="AG41" s="70" t="str">
        <f t="shared" si="14"/>
        <v xml:space="preserve"> </v>
      </c>
      <c r="AH41" s="71" t="str">
        <f t="shared" si="15"/>
        <v xml:space="preserve"> </v>
      </c>
      <c r="AI41" s="73" t="str">
        <f t="shared" si="16"/>
        <v>n/a</v>
      </c>
      <c r="AJ41" s="74" t="b">
        <f t="shared" si="17"/>
        <v>0</v>
      </c>
      <c r="AK41" s="73" t="str">
        <f t="shared" si="18"/>
        <v xml:space="preserve"> </v>
      </c>
      <c r="AL41" s="73" t="str">
        <f t="shared" si="19"/>
        <v xml:space="preserve"> </v>
      </c>
      <c r="AM41" s="74" t="str">
        <f t="shared" si="20"/>
        <v xml:space="preserve"> </v>
      </c>
    </row>
    <row r="42" spans="1:39" ht="18.75" customHeight="1" thickBot="1" x14ac:dyDescent="0.25">
      <c r="A42" t="str">
        <f t="shared" si="21"/>
        <v>/</v>
      </c>
      <c r="B42" s="134">
        <v>39</v>
      </c>
      <c r="C42" s="6"/>
      <c r="D42" s="6"/>
      <c r="E42" s="137"/>
      <c r="F42" s="183"/>
      <c r="G42" s="103" t="str">
        <f t="shared" si="22"/>
        <v xml:space="preserve"> </v>
      </c>
      <c r="H42" s="160"/>
      <c r="I42" s="153" t="str">
        <f>IF(H42="Y",IFERROR(VLOOKUP(CONCATENATE(C42,"/",D42),'Time Open'!A$4:F$165,5,FALSE),"Can't find in Open"),"")</f>
        <v/>
      </c>
      <c r="J42" s="153" t="str">
        <f>IF(H42="Y",IFERROR(VLOOKUP(CONCATENATE(C42,"/",D42),'Time Open'!A$4:F$165,6,FALSE),"Can't find in Open"),"")</f>
        <v/>
      </c>
      <c r="K42" s="34" t="str">
        <f t="shared" si="29"/>
        <v>n/a</v>
      </c>
      <c r="L42" s="36">
        <f t="shared" si="23"/>
        <v>0</v>
      </c>
      <c r="M42" s="36">
        <f t="shared" si="1"/>
        <v>0</v>
      </c>
      <c r="N42" s="36">
        <f t="shared" si="2"/>
        <v>0</v>
      </c>
      <c r="O42" s="103">
        <f t="shared" si="3"/>
        <v>0</v>
      </c>
      <c r="P42" s="118" t="str">
        <f t="shared" si="24"/>
        <v xml:space="preserve"> </v>
      </c>
      <c r="S42">
        <f t="shared" si="25"/>
        <v>0</v>
      </c>
      <c r="T42" s="70" t="str">
        <f t="shared" si="4"/>
        <v>n/a</v>
      </c>
      <c r="U42" s="71" t="b">
        <f t="shared" si="5"/>
        <v>0</v>
      </c>
      <c r="V42" s="70" t="str">
        <f t="shared" si="30"/>
        <v xml:space="preserve"> </v>
      </c>
      <c r="W42" s="70" t="str">
        <f t="shared" si="31"/>
        <v xml:space="preserve"> </v>
      </c>
      <c r="X42" s="71" t="str">
        <f t="shared" si="28"/>
        <v xml:space="preserve"> </v>
      </c>
      <c r="Y42" s="73" t="str">
        <f t="shared" si="6"/>
        <v>n/a</v>
      </c>
      <c r="Z42" s="74" t="b">
        <f t="shared" si="7"/>
        <v>0</v>
      </c>
      <c r="AA42" s="73" t="str">
        <f t="shared" si="8"/>
        <v xml:space="preserve"> </v>
      </c>
      <c r="AB42" s="73" t="str">
        <f t="shared" si="9"/>
        <v xml:space="preserve"> </v>
      </c>
      <c r="AC42" s="74" t="str">
        <f t="shared" si="10"/>
        <v xml:space="preserve"> </v>
      </c>
      <c r="AD42" s="70" t="str">
        <f t="shared" si="11"/>
        <v>n/a</v>
      </c>
      <c r="AE42" s="71" t="b">
        <f t="shared" si="12"/>
        <v>0</v>
      </c>
      <c r="AF42" s="70" t="str">
        <f t="shared" si="13"/>
        <v xml:space="preserve"> </v>
      </c>
      <c r="AG42" s="70" t="str">
        <f t="shared" si="14"/>
        <v xml:space="preserve"> </v>
      </c>
      <c r="AH42" s="71" t="str">
        <f t="shared" si="15"/>
        <v xml:space="preserve"> </v>
      </c>
      <c r="AI42" s="73" t="str">
        <f t="shared" si="16"/>
        <v>n/a</v>
      </c>
      <c r="AJ42" s="74" t="b">
        <f t="shared" si="17"/>
        <v>0</v>
      </c>
      <c r="AK42" s="73" t="str">
        <f t="shared" si="18"/>
        <v xml:space="preserve"> </v>
      </c>
      <c r="AL42" s="73" t="str">
        <f t="shared" si="19"/>
        <v xml:space="preserve"> </v>
      </c>
      <c r="AM42" s="74" t="str">
        <f t="shared" si="20"/>
        <v xml:space="preserve"> </v>
      </c>
    </row>
    <row r="43" spans="1:39" ht="18.75" customHeight="1" thickBot="1" x14ac:dyDescent="0.25">
      <c r="A43" t="str">
        <f t="shared" si="21"/>
        <v>/</v>
      </c>
      <c r="B43" s="134">
        <v>40</v>
      </c>
      <c r="C43" s="6"/>
      <c r="D43" s="6"/>
      <c r="E43" s="137"/>
      <c r="F43" s="183"/>
      <c r="G43" s="103" t="str">
        <f t="shared" si="22"/>
        <v xml:space="preserve"> </v>
      </c>
      <c r="H43" s="160"/>
      <c r="I43" s="153" t="str">
        <f>IF(H43="Y",IFERROR(VLOOKUP(CONCATENATE(C43,"/",D43),'Time Open'!A$4:F$165,5,FALSE),"Can't find in Open"),"")</f>
        <v/>
      </c>
      <c r="J43" s="153" t="str">
        <f>IF(H43="Y",IFERROR(VLOOKUP(CONCATENATE(C43,"/",D43),'Time Open'!A$4:F$165,6,FALSE),"Can't find in Open"),"")</f>
        <v/>
      </c>
      <c r="K43" s="34" t="str">
        <f t="shared" si="29"/>
        <v>n/a</v>
      </c>
      <c r="L43" s="36">
        <f t="shared" si="23"/>
        <v>0</v>
      </c>
      <c r="M43" s="36">
        <f t="shared" si="1"/>
        <v>0</v>
      </c>
      <c r="N43" s="36">
        <f t="shared" si="2"/>
        <v>0</v>
      </c>
      <c r="O43" s="103">
        <f t="shared" si="3"/>
        <v>0</v>
      </c>
      <c r="P43" s="118" t="str">
        <f t="shared" si="24"/>
        <v xml:space="preserve"> </v>
      </c>
      <c r="S43">
        <f t="shared" si="25"/>
        <v>0</v>
      </c>
      <c r="T43" s="70" t="str">
        <f t="shared" si="4"/>
        <v>n/a</v>
      </c>
      <c r="U43" s="71" t="b">
        <f t="shared" si="5"/>
        <v>0</v>
      </c>
      <c r="V43" s="70" t="str">
        <f t="shared" si="30"/>
        <v xml:space="preserve"> </v>
      </c>
      <c r="W43" s="70" t="str">
        <f t="shared" si="31"/>
        <v xml:space="preserve"> </v>
      </c>
      <c r="X43" s="71" t="str">
        <f t="shared" si="28"/>
        <v xml:space="preserve"> </v>
      </c>
      <c r="Y43" s="73" t="str">
        <f t="shared" si="6"/>
        <v>n/a</v>
      </c>
      <c r="Z43" s="74" t="b">
        <f t="shared" si="7"/>
        <v>0</v>
      </c>
      <c r="AA43" s="73" t="str">
        <f t="shared" si="8"/>
        <v xml:space="preserve"> </v>
      </c>
      <c r="AB43" s="73" t="str">
        <f t="shared" si="9"/>
        <v xml:space="preserve"> </v>
      </c>
      <c r="AC43" s="74" t="str">
        <f t="shared" si="10"/>
        <v xml:space="preserve"> </v>
      </c>
      <c r="AD43" s="70" t="str">
        <f t="shared" si="11"/>
        <v>n/a</v>
      </c>
      <c r="AE43" s="71" t="b">
        <f t="shared" si="12"/>
        <v>0</v>
      </c>
      <c r="AF43" s="70" t="str">
        <f t="shared" si="13"/>
        <v xml:space="preserve"> </v>
      </c>
      <c r="AG43" s="70" t="str">
        <f t="shared" si="14"/>
        <v xml:space="preserve"> </v>
      </c>
      <c r="AH43" s="71" t="str">
        <f t="shared" si="15"/>
        <v xml:space="preserve"> </v>
      </c>
      <c r="AI43" s="73" t="str">
        <f t="shared" si="16"/>
        <v>n/a</v>
      </c>
      <c r="AJ43" s="74" t="b">
        <f t="shared" si="17"/>
        <v>0</v>
      </c>
      <c r="AK43" s="73" t="str">
        <f t="shared" si="18"/>
        <v xml:space="preserve"> </v>
      </c>
      <c r="AL43" s="73" t="str">
        <f t="shared" si="19"/>
        <v xml:space="preserve"> </v>
      </c>
      <c r="AM43" s="74" t="str">
        <f t="shared" si="20"/>
        <v xml:space="preserve"> </v>
      </c>
    </row>
    <row r="44" spans="1:39" ht="18.75" customHeight="1" thickBot="1" x14ac:dyDescent="0.25">
      <c r="A44" t="str">
        <f t="shared" si="21"/>
        <v>/</v>
      </c>
      <c r="B44" s="134">
        <v>41</v>
      </c>
      <c r="C44" s="6"/>
      <c r="D44" s="6"/>
      <c r="E44" s="137"/>
      <c r="F44" s="183"/>
      <c r="G44" s="103" t="str">
        <f t="shared" si="22"/>
        <v xml:space="preserve"> </v>
      </c>
      <c r="H44" s="160"/>
      <c r="I44" s="153" t="str">
        <f>IF(H44="Y",IFERROR(VLOOKUP(CONCATENATE(C44,"/",D44),'Time Open'!A$4:F$165,5,FALSE),"Can't find in Open"),"")</f>
        <v/>
      </c>
      <c r="J44" s="153" t="str">
        <f>IF(H44="Y",IFERROR(VLOOKUP(CONCATENATE(C44,"/",D44),'Time Open'!A$4:F$165,6,FALSE),"Can't find in Open"),"")</f>
        <v/>
      </c>
      <c r="K44" s="34" t="str">
        <f t="shared" si="29"/>
        <v>n/a</v>
      </c>
      <c r="L44" s="36">
        <f t="shared" si="23"/>
        <v>0</v>
      </c>
      <c r="M44" s="36">
        <f t="shared" si="1"/>
        <v>0</v>
      </c>
      <c r="N44" s="36">
        <f t="shared" si="2"/>
        <v>0</v>
      </c>
      <c r="O44" s="103">
        <f t="shared" si="3"/>
        <v>0</v>
      </c>
      <c r="P44" s="118" t="str">
        <f t="shared" si="24"/>
        <v xml:space="preserve"> </v>
      </c>
      <c r="S44">
        <f t="shared" si="25"/>
        <v>0</v>
      </c>
      <c r="T44" s="70" t="str">
        <f t="shared" si="4"/>
        <v>n/a</v>
      </c>
      <c r="U44" s="71" t="b">
        <f t="shared" si="5"/>
        <v>0</v>
      </c>
      <c r="V44" s="70" t="str">
        <f t="shared" si="30"/>
        <v xml:space="preserve"> </v>
      </c>
      <c r="W44" s="70" t="str">
        <f t="shared" si="31"/>
        <v xml:space="preserve"> </v>
      </c>
      <c r="X44" s="71" t="str">
        <f t="shared" si="28"/>
        <v xml:space="preserve"> </v>
      </c>
      <c r="Y44" s="73" t="str">
        <f t="shared" si="6"/>
        <v>n/a</v>
      </c>
      <c r="Z44" s="74" t="b">
        <f t="shared" si="7"/>
        <v>0</v>
      </c>
      <c r="AA44" s="73" t="str">
        <f t="shared" si="8"/>
        <v xml:space="preserve"> </v>
      </c>
      <c r="AB44" s="73" t="str">
        <f t="shared" si="9"/>
        <v xml:space="preserve"> </v>
      </c>
      <c r="AC44" s="74" t="str">
        <f t="shared" si="10"/>
        <v xml:space="preserve"> </v>
      </c>
      <c r="AD44" s="70" t="str">
        <f t="shared" si="11"/>
        <v>n/a</v>
      </c>
      <c r="AE44" s="71" t="b">
        <f t="shared" si="12"/>
        <v>0</v>
      </c>
      <c r="AF44" s="70" t="str">
        <f t="shared" si="13"/>
        <v xml:space="preserve"> </v>
      </c>
      <c r="AG44" s="70" t="str">
        <f t="shared" si="14"/>
        <v xml:space="preserve"> </v>
      </c>
      <c r="AH44" s="71" t="str">
        <f t="shared" si="15"/>
        <v xml:space="preserve"> </v>
      </c>
      <c r="AI44" s="73" t="str">
        <f t="shared" si="16"/>
        <v>n/a</v>
      </c>
      <c r="AJ44" s="74" t="b">
        <f t="shared" si="17"/>
        <v>0</v>
      </c>
      <c r="AK44" s="73" t="str">
        <f t="shared" si="18"/>
        <v xml:space="preserve"> </v>
      </c>
      <c r="AL44" s="73" t="str">
        <f t="shared" si="19"/>
        <v xml:space="preserve"> </v>
      </c>
      <c r="AM44" s="74" t="str">
        <f t="shared" si="20"/>
        <v xml:space="preserve"> </v>
      </c>
    </row>
    <row r="45" spans="1:39" ht="18.75" customHeight="1" thickBot="1" x14ac:dyDescent="0.25">
      <c r="A45" t="str">
        <f t="shared" si="21"/>
        <v>/</v>
      </c>
      <c r="B45" s="134">
        <v>42</v>
      </c>
      <c r="C45" s="6"/>
      <c r="D45" s="6"/>
      <c r="E45" s="137"/>
      <c r="F45" s="183"/>
      <c r="G45" s="103" t="str">
        <f t="shared" si="22"/>
        <v xml:space="preserve"> </v>
      </c>
      <c r="H45" s="160"/>
      <c r="I45" s="153" t="str">
        <f>IF(H45="Y",IFERROR(VLOOKUP(CONCATENATE(C45,"/",D45),'Time Open'!A$4:F$165,5,FALSE),"Can't find in Open"),"")</f>
        <v/>
      </c>
      <c r="J45" s="153" t="str">
        <f>IF(H45="Y",IFERROR(VLOOKUP(CONCATENATE(C45,"/",D45),'Time Open'!A$4:F$165,6,FALSE),"Can't find in Open"),"")</f>
        <v/>
      </c>
      <c r="K45" s="34" t="str">
        <f t="shared" si="29"/>
        <v>n/a</v>
      </c>
      <c r="L45" s="36">
        <f t="shared" si="23"/>
        <v>0</v>
      </c>
      <c r="M45" s="36">
        <f t="shared" si="1"/>
        <v>0</v>
      </c>
      <c r="N45" s="36">
        <f t="shared" si="2"/>
        <v>0</v>
      </c>
      <c r="O45" s="103">
        <f t="shared" si="3"/>
        <v>0</v>
      </c>
      <c r="P45" s="118" t="str">
        <f t="shared" si="24"/>
        <v xml:space="preserve"> </v>
      </c>
      <c r="S45">
        <f t="shared" si="25"/>
        <v>0</v>
      </c>
      <c r="T45" s="70" t="str">
        <f t="shared" si="4"/>
        <v>n/a</v>
      </c>
      <c r="U45" s="71" t="b">
        <f t="shared" si="5"/>
        <v>0</v>
      </c>
      <c r="V45" s="70" t="str">
        <f t="shared" si="30"/>
        <v xml:space="preserve"> </v>
      </c>
      <c r="W45" s="70" t="str">
        <f t="shared" si="31"/>
        <v xml:space="preserve"> </v>
      </c>
      <c r="X45" s="71" t="str">
        <f t="shared" si="28"/>
        <v xml:space="preserve"> </v>
      </c>
      <c r="Y45" s="73" t="str">
        <f t="shared" si="6"/>
        <v>n/a</v>
      </c>
      <c r="Z45" s="74" t="b">
        <f t="shared" si="7"/>
        <v>0</v>
      </c>
      <c r="AA45" s="73" t="str">
        <f t="shared" si="8"/>
        <v xml:space="preserve"> </v>
      </c>
      <c r="AB45" s="73" t="str">
        <f t="shared" si="9"/>
        <v xml:space="preserve"> </v>
      </c>
      <c r="AC45" s="74" t="str">
        <f t="shared" si="10"/>
        <v xml:space="preserve"> </v>
      </c>
      <c r="AD45" s="70" t="str">
        <f t="shared" si="11"/>
        <v>n/a</v>
      </c>
      <c r="AE45" s="71" t="b">
        <f t="shared" si="12"/>
        <v>0</v>
      </c>
      <c r="AF45" s="70" t="str">
        <f t="shared" si="13"/>
        <v xml:space="preserve"> </v>
      </c>
      <c r="AG45" s="70" t="str">
        <f t="shared" si="14"/>
        <v xml:space="preserve"> </v>
      </c>
      <c r="AH45" s="71" t="str">
        <f t="shared" si="15"/>
        <v xml:space="preserve"> </v>
      </c>
      <c r="AI45" s="73" t="str">
        <f t="shared" si="16"/>
        <v>n/a</v>
      </c>
      <c r="AJ45" s="74" t="b">
        <f t="shared" si="17"/>
        <v>0</v>
      </c>
      <c r="AK45" s="73" t="str">
        <f t="shared" si="18"/>
        <v xml:space="preserve"> </v>
      </c>
      <c r="AL45" s="73" t="str">
        <f t="shared" si="19"/>
        <v xml:space="preserve"> </v>
      </c>
      <c r="AM45" s="74" t="str">
        <f t="shared" si="20"/>
        <v xml:space="preserve"> </v>
      </c>
    </row>
    <row r="46" spans="1:39" ht="18.75" customHeight="1" thickBot="1" x14ac:dyDescent="0.25">
      <c r="A46" t="str">
        <f t="shared" si="21"/>
        <v>/</v>
      </c>
      <c r="B46" s="134">
        <v>43</v>
      </c>
      <c r="C46" s="6"/>
      <c r="D46" s="6"/>
      <c r="E46" s="137"/>
      <c r="F46" s="183"/>
      <c r="G46" s="103" t="str">
        <f t="shared" si="22"/>
        <v xml:space="preserve"> </v>
      </c>
      <c r="H46" s="160"/>
      <c r="I46" s="153" t="str">
        <f>IF(H46="Y",IFERROR(VLOOKUP(CONCATENATE(C46,"/",D46),'Time Open'!A$4:F$165,5,FALSE),"Can't find in Open"),"")</f>
        <v/>
      </c>
      <c r="J46" s="153" t="str">
        <f>IF(H46="Y",IFERROR(VLOOKUP(CONCATENATE(C46,"/",D46),'Time Open'!A$4:F$165,6,FALSE),"Can't find in Open"),"")</f>
        <v/>
      </c>
      <c r="K46" s="34" t="str">
        <f t="shared" si="29"/>
        <v>n/a</v>
      </c>
      <c r="L46" s="36">
        <f t="shared" si="23"/>
        <v>0</v>
      </c>
      <c r="M46" s="36">
        <f t="shared" si="1"/>
        <v>0</v>
      </c>
      <c r="N46" s="36">
        <f t="shared" si="2"/>
        <v>0</v>
      </c>
      <c r="O46" s="103">
        <f t="shared" si="3"/>
        <v>0</v>
      </c>
      <c r="P46" s="118" t="str">
        <f t="shared" si="24"/>
        <v xml:space="preserve"> </v>
      </c>
      <c r="S46">
        <f t="shared" si="25"/>
        <v>0</v>
      </c>
      <c r="T46" s="70" t="str">
        <f t="shared" si="4"/>
        <v>n/a</v>
      </c>
      <c r="U46" s="71" t="b">
        <f t="shared" si="5"/>
        <v>0</v>
      </c>
      <c r="V46" s="70" t="str">
        <f t="shared" si="30"/>
        <v xml:space="preserve"> </v>
      </c>
      <c r="W46" s="70" t="str">
        <f t="shared" si="31"/>
        <v xml:space="preserve"> </v>
      </c>
      <c r="X46" s="71" t="str">
        <f t="shared" si="28"/>
        <v xml:space="preserve"> </v>
      </c>
      <c r="Y46" s="73" t="str">
        <f t="shared" si="6"/>
        <v>n/a</v>
      </c>
      <c r="Z46" s="74" t="b">
        <f t="shared" si="7"/>
        <v>0</v>
      </c>
      <c r="AA46" s="73" t="str">
        <f t="shared" si="8"/>
        <v xml:space="preserve"> </v>
      </c>
      <c r="AB46" s="73" t="str">
        <f t="shared" si="9"/>
        <v xml:space="preserve"> </v>
      </c>
      <c r="AC46" s="74" t="str">
        <f t="shared" si="10"/>
        <v xml:space="preserve"> </v>
      </c>
      <c r="AD46" s="70" t="str">
        <f t="shared" si="11"/>
        <v>n/a</v>
      </c>
      <c r="AE46" s="71" t="b">
        <f t="shared" si="12"/>
        <v>0</v>
      </c>
      <c r="AF46" s="70" t="str">
        <f t="shared" si="13"/>
        <v xml:space="preserve"> </v>
      </c>
      <c r="AG46" s="70" t="str">
        <f t="shared" si="14"/>
        <v xml:space="preserve"> </v>
      </c>
      <c r="AH46" s="71" t="str">
        <f t="shared" si="15"/>
        <v xml:space="preserve"> </v>
      </c>
      <c r="AI46" s="73" t="str">
        <f t="shared" si="16"/>
        <v>n/a</v>
      </c>
      <c r="AJ46" s="74" t="b">
        <f t="shared" si="17"/>
        <v>0</v>
      </c>
      <c r="AK46" s="73" t="str">
        <f t="shared" si="18"/>
        <v xml:space="preserve"> </v>
      </c>
      <c r="AL46" s="73" t="str">
        <f t="shared" si="19"/>
        <v xml:space="preserve"> </v>
      </c>
      <c r="AM46" s="74" t="str">
        <f t="shared" si="20"/>
        <v xml:space="preserve"> </v>
      </c>
    </row>
    <row r="47" spans="1:39" ht="18.75" customHeight="1" thickBot="1" x14ac:dyDescent="0.25">
      <c r="A47" t="str">
        <f t="shared" si="21"/>
        <v>/</v>
      </c>
      <c r="B47" s="134">
        <v>44</v>
      </c>
      <c r="C47" s="6"/>
      <c r="D47" s="6"/>
      <c r="E47" s="137"/>
      <c r="F47" s="183"/>
      <c r="G47" s="103" t="str">
        <f t="shared" si="22"/>
        <v xml:space="preserve"> </v>
      </c>
      <c r="H47" s="160"/>
      <c r="I47" s="153" t="str">
        <f>IF(H47="Y",IFERROR(VLOOKUP(CONCATENATE(C47,"/",D47),'Time Open'!A$4:F$165,5,FALSE),"Can't find in Open"),"")</f>
        <v/>
      </c>
      <c r="J47" s="153" t="str">
        <f>IF(H47="Y",IFERROR(VLOOKUP(CONCATENATE(C47,"/",D47),'Time Open'!A$4:F$165,6,FALSE),"Can't find in Open"),"")</f>
        <v/>
      </c>
      <c r="K47" s="34" t="str">
        <f t="shared" si="29"/>
        <v>n/a</v>
      </c>
      <c r="L47" s="36">
        <f t="shared" si="23"/>
        <v>0</v>
      </c>
      <c r="M47" s="36">
        <f t="shared" si="1"/>
        <v>0</v>
      </c>
      <c r="N47" s="36">
        <f t="shared" si="2"/>
        <v>0</v>
      </c>
      <c r="O47" s="103">
        <f t="shared" si="3"/>
        <v>0</v>
      </c>
      <c r="P47" s="118" t="str">
        <f t="shared" si="24"/>
        <v xml:space="preserve"> </v>
      </c>
      <c r="S47">
        <f t="shared" si="25"/>
        <v>0</v>
      </c>
      <c r="T47" s="70" t="str">
        <f t="shared" si="4"/>
        <v>n/a</v>
      </c>
      <c r="U47" s="71" t="b">
        <f t="shared" si="5"/>
        <v>0</v>
      </c>
      <c r="V47" s="70" t="str">
        <f t="shared" si="30"/>
        <v xml:space="preserve"> </v>
      </c>
      <c r="W47" s="70" t="str">
        <f t="shared" si="31"/>
        <v xml:space="preserve"> </v>
      </c>
      <c r="X47" s="71" t="str">
        <f t="shared" si="28"/>
        <v xml:space="preserve"> </v>
      </c>
      <c r="Y47" s="73" t="str">
        <f t="shared" si="6"/>
        <v>n/a</v>
      </c>
      <c r="Z47" s="74" t="b">
        <f t="shared" si="7"/>
        <v>0</v>
      </c>
      <c r="AA47" s="73" t="str">
        <f t="shared" si="8"/>
        <v xml:space="preserve"> </v>
      </c>
      <c r="AB47" s="73" t="str">
        <f t="shared" si="9"/>
        <v xml:space="preserve"> </v>
      </c>
      <c r="AC47" s="74" t="str">
        <f t="shared" si="10"/>
        <v xml:space="preserve"> </v>
      </c>
      <c r="AD47" s="70" t="str">
        <f t="shared" si="11"/>
        <v>n/a</v>
      </c>
      <c r="AE47" s="71" t="b">
        <f t="shared" si="12"/>
        <v>0</v>
      </c>
      <c r="AF47" s="70" t="str">
        <f t="shared" si="13"/>
        <v xml:space="preserve"> </v>
      </c>
      <c r="AG47" s="70" t="str">
        <f t="shared" si="14"/>
        <v xml:space="preserve"> </v>
      </c>
      <c r="AH47" s="71" t="str">
        <f t="shared" si="15"/>
        <v xml:space="preserve"> </v>
      </c>
      <c r="AI47" s="73" t="str">
        <f t="shared" si="16"/>
        <v>n/a</v>
      </c>
      <c r="AJ47" s="74" t="b">
        <f t="shared" si="17"/>
        <v>0</v>
      </c>
      <c r="AK47" s="73" t="str">
        <f t="shared" si="18"/>
        <v xml:space="preserve"> </v>
      </c>
      <c r="AL47" s="73" t="str">
        <f t="shared" si="19"/>
        <v xml:space="preserve"> </v>
      </c>
      <c r="AM47" s="74" t="str">
        <f t="shared" si="20"/>
        <v xml:space="preserve"> </v>
      </c>
    </row>
    <row r="48" spans="1:39" ht="18.75" customHeight="1" thickBot="1" x14ac:dyDescent="0.25">
      <c r="A48" t="str">
        <f t="shared" si="21"/>
        <v>/</v>
      </c>
      <c r="B48" s="134">
        <v>45</v>
      </c>
      <c r="C48" s="6"/>
      <c r="D48" s="6"/>
      <c r="E48" s="137"/>
      <c r="F48" s="183"/>
      <c r="G48" s="103" t="str">
        <f t="shared" si="22"/>
        <v xml:space="preserve"> </v>
      </c>
      <c r="H48" s="160"/>
      <c r="I48" s="153" t="str">
        <f>IF(H48="Y",IFERROR(VLOOKUP(CONCATENATE(C48,"/",D48),'Time Open'!A$4:F$165,5,FALSE),"Can't find in Open"),"")</f>
        <v/>
      </c>
      <c r="J48" s="153" t="str">
        <f>IF(H48="Y",IFERROR(VLOOKUP(CONCATENATE(C48,"/",D48),'Time Open'!A$4:F$165,6,FALSE),"Can't find in Open"),"")</f>
        <v/>
      </c>
      <c r="K48" s="34" t="str">
        <f t="shared" si="29"/>
        <v>n/a</v>
      </c>
      <c r="L48" s="36">
        <f t="shared" si="23"/>
        <v>0</v>
      </c>
      <c r="M48" s="36">
        <f t="shared" si="1"/>
        <v>0</v>
      </c>
      <c r="N48" s="36">
        <f t="shared" si="2"/>
        <v>0</v>
      </c>
      <c r="O48" s="103">
        <f t="shared" si="3"/>
        <v>0</v>
      </c>
      <c r="P48" s="118" t="str">
        <f t="shared" si="24"/>
        <v xml:space="preserve"> </v>
      </c>
      <c r="S48">
        <f t="shared" si="25"/>
        <v>0</v>
      </c>
      <c r="T48" s="70" t="str">
        <f t="shared" si="4"/>
        <v>n/a</v>
      </c>
      <c r="U48" s="71" t="b">
        <f t="shared" si="5"/>
        <v>0</v>
      </c>
      <c r="V48" s="70" t="str">
        <f t="shared" si="30"/>
        <v xml:space="preserve"> </v>
      </c>
      <c r="W48" s="70" t="str">
        <f t="shared" si="31"/>
        <v xml:space="preserve"> </v>
      </c>
      <c r="X48" s="71" t="str">
        <f t="shared" si="28"/>
        <v xml:space="preserve"> </v>
      </c>
      <c r="Y48" s="73" t="str">
        <f t="shared" si="6"/>
        <v>n/a</v>
      </c>
      <c r="Z48" s="74" t="b">
        <f t="shared" si="7"/>
        <v>0</v>
      </c>
      <c r="AA48" s="73" t="str">
        <f t="shared" si="8"/>
        <v xml:space="preserve"> </v>
      </c>
      <c r="AB48" s="73" t="str">
        <f t="shared" si="9"/>
        <v xml:space="preserve"> </v>
      </c>
      <c r="AC48" s="74" t="str">
        <f t="shared" si="10"/>
        <v xml:space="preserve"> </v>
      </c>
      <c r="AD48" s="70" t="str">
        <f t="shared" si="11"/>
        <v>n/a</v>
      </c>
      <c r="AE48" s="71" t="b">
        <f t="shared" si="12"/>
        <v>0</v>
      </c>
      <c r="AF48" s="70" t="str">
        <f t="shared" si="13"/>
        <v xml:space="preserve"> </v>
      </c>
      <c r="AG48" s="70" t="str">
        <f t="shared" si="14"/>
        <v xml:space="preserve"> </v>
      </c>
      <c r="AH48" s="71" t="str">
        <f t="shared" si="15"/>
        <v xml:space="preserve"> </v>
      </c>
      <c r="AI48" s="73" t="str">
        <f t="shared" si="16"/>
        <v>n/a</v>
      </c>
      <c r="AJ48" s="74" t="b">
        <f t="shared" si="17"/>
        <v>0</v>
      </c>
      <c r="AK48" s="73" t="str">
        <f t="shared" si="18"/>
        <v xml:space="preserve"> </v>
      </c>
      <c r="AL48" s="73" t="str">
        <f t="shared" si="19"/>
        <v xml:space="preserve"> </v>
      </c>
      <c r="AM48" s="74" t="str">
        <f t="shared" si="20"/>
        <v xml:space="preserve"> </v>
      </c>
    </row>
    <row r="49" spans="1:39" ht="18.75" customHeight="1" thickBot="1" x14ac:dyDescent="0.25">
      <c r="A49" t="str">
        <f t="shared" si="21"/>
        <v>/</v>
      </c>
      <c r="B49" s="134">
        <v>46</v>
      </c>
      <c r="C49" s="6"/>
      <c r="D49" s="6"/>
      <c r="E49" s="137"/>
      <c r="F49" s="183"/>
      <c r="G49" s="103" t="str">
        <f t="shared" si="22"/>
        <v xml:space="preserve"> </v>
      </c>
      <c r="H49" s="160"/>
      <c r="I49" s="153" t="str">
        <f>IF(H49="Y",IFERROR(VLOOKUP(CONCATENATE(C49,"/",D49),'Time Open'!A$4:F$165,5,FALSE),"Can't find in Open"),"")</f>
        <v/>
      </c>
      <c r="J49" s="153" t="str">
        <f>IF(H49="Y",IFERROR(VLOOKUP(CONCATENATE(C49,"/",D49),'Time Open'!A$4:F$165,6,FALSE),"Can't find in Open"),"")</f>
        <v/>
      </c>
      <c r="K49" s="34" t="str">
        <f t="shared" si="29"/>
        <v>n/a</v>
      </c>
      <c r="L49" s="36">
        <f t="shared" si="23"/>
        <v>0</v>
      </c>
      <c r="M49" s="36">
        <f t="shared" si="1"/>
        <v>0</v>
      </c>
      <c r="N49" s="36">
        <f t="shared" si="2"/>
        <v>0</v>
      </c>
      <c r="O49" s="103">
        <f t="shared" si="3"/>
        <v>0</v>
      </c>
      <c r="P49" s="118" t="str">
        <f t="shared" si="24"/>
        <v xml:space="preserve"> </v>
      </c>
      <c r="S49">
        <f t="shared" si="25"/>
        <v>0</v>
      </c>
      <c r="T49" s="70" t="str">
        <f t="shared" si="4"/>
        <v>n/a</v>
      </c>
      <c r="U49" s="71" t="b">
        <f t="shared" si="5"/>
        <v>0</v>
      </c>
      <c r="V49" s="70" t="str">
        <f t="shared" si="30"/>
        <v xml:space="preserve"> </v>
      </c>
      <c r="W49" s="70" t="str">
        <f t="shared" si="31"/>
        <v xml:space="preserve"> </v>
      </c>
      <c r="X49" s="71" t="str">
        <f t="shared" si="28"/>
        <v xml:space="preserve"> </v>
      </c>
      <c r="Y49" s="73" t="str">
        <f t="shared" si="6"/>
        <v>n/a</v>
      </c>
      <c r="Z49" s="74" t="b">
        <f t="shared" si="7"/>
        <v>0</v>
      </c>
      <c r="AA49" s="73" t="str">
        <f t="shared" si="8"/>
        <v xml:space="preserve"> </v>
      </c>
      <c r="AB49" s="73" t="str">
        <f t="shared" si="9"/>
        <v xml:space="preserve"> </v>
      </c>
      <c r="AC49" s="74" t="str">
        <f t="shared" si="10"/>
        <v xml:space="preserve"> </v>
      </c>
      <c r="AD49" s="70" t="str">
        <f t="shared" si="11"/>
        <v>n/a</v>
      </c>
      <c r="AE49" s="71" t="b">
        <f t="shared" si="12"/>
        <v>0</v>
      </c>
      <c r="AF49" s="70" t="str">
        <f t="shared" si="13"/>
        <v xml:space="preserve"> </v>
      </c>
      <c r="AG49" s="70" t="str">
        <f t="shared" si="14"/>
        <v xml:space="preserve"> </v>
      </c>
      <c r="AH49" s="71" t="str">
        <f t="shared" si="15"/>
        <v xml:space="preserve"> </v>
      </c>
      <c r="AI49" s="73" t="str">
        <f t="shared" si="16"/>
        <v>n/a</v>
      </c>
      <c r="AJ49" s="74" t="b">
        <f t="shared" si="17"/>
        <v>0</v>
      </c>
      <c r="AK49" s="73" t="str">
        <f t="shared" si="18"/>
        <v xml:space="preserve"> </v>
      </c>
      <c r="AL49" s="73" t="str">
        <f t="shared" si="19"/>
        <v xml:space="preserve"> </v>
      </c>
      <c r="AM49" s="74" t="str">
        <f t="shared" si="20"/>
        <v xml:space="preserve"> </v>
      </c>
    </row>
    <row r="50" spans="1:39" ht="18.75" customHeight="1" thickBot="1" x14ac:dyDescent="0.25">
      <c r="A50" t="str">
        <f t="shared" si="21"/>
        <v>/</v>
      </c>
      <c r="B50" s="134">
        <v>47</v>
      </c>
      <c r="C50" s="6"/>
      <c r="D50" s="6"/>
      <c r="E50" s="137"/>
      <c r="F50" s="183"/>
      <c r="G50" s="103" t="str">
        <f t="shared" si="22"/>
        <v xml:space="preserve"> </v>
      </c>
      <c r="H50" s="160"/>
      <c r="I50" s="153" t="str">
        <f>IF(H50="Y",IFERROR(VLOOKUP(CONCATENATE(C50,"/",D50),'Time Open'!A$4:F$165,5,FALSE),"Can't find in Open"),"")</f>
        <v/>
      </c>
      <c r="J50" s="153" t="str">
        <f>IF(H50="Y",IFERROR(VLOOKUP(CONCATENATE(C50,"/",D50),'Time Open'!A$4:F$165,6,FALSE),"Can't find in Open"),"")</f>
        <v/>
      </c>
      <c r="K50" s="34" t="str">
        <f t="shared" si="29"/>
        <v>n/a</v>
      </c>
      <c r="L50" s="36">
        <f t="shared" si="23"/>
        <v>0</v>
      </c>
      <c r="M50" s="36">
        <f t="shared" si="1"/>
        <v>0</v>
      </c>
      <c r="N50" s="36">
        <f t="shared" si="2"/>
        <v>0</v>
      </c>
      <c r="O50" s="103">
        <f t="shared" si="3"/>
        <v>0</v>
      </c>
      <c r="P50" s="118" t="str">
        <f t="shared" si="24"/>
        <v xml:space="preserve"> </v>
      </c>
      <c r="S50">
        <f t="shared" si="25"/>
        <v>0</v>
      </c>
      <c r="T50" s="70" t="str">
        <f t="shared" si="4"/>
        <v>n/a</v>
      </c>
      <c r="U50" s="71" t="b">
        <f t="shared" si="5"/>
        <v>0</v>
      </c>
      <c r="V50" s="70" t="str">
        <f t="shared" si="30"/>
        <v xml:space="preserve"> </v>
      </c>
      <c r="W50" s="70" t="str">
        <f t="shared" si="31"/>
        <v xml:space="preserve"> </v>
      </c>
      <c r="X50" s="71" t="str">
        <f t="shared" si="28"/>
        <v xml:space="preserve"> </v>
      </c>
      <c r="Y50" s="73" t="str">
        <f t="shared" si="6"/>
        <v>n/a</v>
      </c>
      <c r="Z50" s="74" t="b">
        <f t="shared" si="7"/>
        <v>0</v>
      </c>
      <c r="AA50" s="73" t="str">
        <f t="shared" si="8"/>
        <v xml:space="preserve"> </v>
      </c>
      <c r="AB50" s="73" t="str">
        <f t="shared" si="9"/>
        <v xml:space="preserve"> </v>
      </c>
      <c r="AC50" s="74" t="str">
        <f t="shared" si="10"/>
        <v xml:space="preserve"> </v>
      </c>
      <c r="AD50" s="70" t="str">
        <f t="shared" si="11"/>
        <v>n/a</v>
      </c>
      <c r="AE50" s="71" t="b">
        <f t="shared" si="12"/>
        <v>0</v>
      </c>
      <c r="AF50" s="70" t="str">
        <f t="shared" si="13"/>
        <v xml:space="preserve"> </v>
      </c>
      <c r="AG50" s="70" t="str">
        <f t="shared" si="14"/>
        <v xml:space="preserve"> </v>
      </c>
      <c r="AH50" s="71" t="str">
        <f t="shared" si="15"/>
        <v xml:space="preserve"> </v>
      </c>
      <c r="AI50" s="73" t="str">
        <f t="shared" si="16"/>
        <v>n/a</v>
      </c>
      <c r="AJ50" s="74" t="b">
        <f t="shared" si="17"/>
        <v>0</v>
      </c>
      <c r="AK50" s="73" t="str">
        <f t="shared" si="18"/>
        <v xml:space="preserve"> </v>
      </c>
      <c r="AL50" s="73" t="str">
        <f t="shared" si="19"/>
        <v xml:space="preserve"> </v>
      </c>
      <c r="AM50" s="74" t="str">
        <f t="shared" si="20"/>
        <v xml:space="preserve"> </v>
      </c>
    </row>
    <row r="51" spans="1:39" ht="18.75" customHeight="1" thickBot="1" x14ac:dyDescent="0.25">
      <c r="A51" t="str">
        <f t="shared" si="21"/>
        <v>/</v>
      </c>
      <c r="B51" s="134">
        <v>48</v>
      </c>
      <c r="C51" s="6"/>
      <c r="D51" s="6"/>
      <c r="E51" s="137"/>
      <c r="F51" s="183"/>
      <c r="G51" s="103" t="str">
        <f t="shared" si="22"/>
        <v xml:space="preserve"> </v>
      </c>
      <c r="H51" s="160"/>
      <c r="I51" s="153" t="str">
        <f>IF(H51="Y",IFERROR(VLOOKUP(CONCATENATE(C51,"/",D51),'Time Open'!A$4:F$165,5,FALSE),"Can't find in Open"),"")</f>
        <v/>
      </c>
      <c r="J51" s="153" t="str">
        <f>IF(H51="Y",IFERROR(VLOOKUP(CONCATENATE(C51,"/",D51),'Time Open'!A$4:F$165,6,FALSE),"Can't find in Open"),"")</f>
        <v/>
      </c>
      <c r="K51" s="34" t="str">
        <f t="shared" si="29"/>
        <v>n/a</v>
      </c>
      <c r="L51" s="36">
        <f t="shared" si="23"/>
        <v>0</v>
      </c>
      <c r="M51" s="36">
        <f t="shared" si="1"/>
        <v>0</v>
      </c>
      <c r="N51" s="36">
        <f t="shared" si="2"/>
        <v>0</v>
      </c>
      <c r="O51" s="103">
        <f t="shared" si="3"/>
        <v>0</v>
      </c>
      <c r="P51" s="118" t="str">
        <f t="shared" si="24"/>
        <v xml:space="preserve"> </v>
      </c>
      <c r="S51">
        <f t="shared" si="25"/>
        <v>0</v>
      </c>
      <c r="T51" s="70" t="str">
        <f t="shared" si="4"/>
        <v>n/a</v>
      </c>
      <c r="U51" s="71" t="b">
        <f t="shared" si="5"/>
        <v>0</v>
      </c>
      <c r="V51" s="70" t="str">
        <f t="shared" si="30"/>
        <v xml:space="preserve"> </v>
      </c>
      <c r="W51" s="70" t="str">
        <f t="shared" si="31"/>
        <v xml:space="preserve"> </v>
      </c>
      <c r="X51" s="71" t="str">
        <f t="shared" si="28"/>
        <v xml:space="preserve"> </v>
      </c>
      <c r="Y51" s="73" t="str">
        <f t="shared" si="6"/>
        <v>n/a</v>
      </c>
      <c r="Z51" s="74" t="b">
        <f t="shared" si="7"/>
        <v>0</v>
      </c>
      <c r="AA51" s="73" t="str">
        <f t="shared" si="8"/>
        <v xml:space="preserve"> </v>
      </c>
      <c r="AB51" s="73" t="str">
        <f t="shared" si="9"/>
        <v xml:space="preserve"> </v>
      </c>
      <c r="AC51" s="74" t="str">
        <f t="shared" si="10"/>
        <v xml:space="preserve"> </v>
      </c>
      <c r="AD51" s="70" t="str">
        <f t="shared" si="11"/>
        <v>n/a</v>
      </c>
      <c r="AE51" s="71" t="b">
        <f t="shared" si="12"/>
        <v>0</v>
      </c>
      <c r="AF51" s="70" t="str">
        <f t="shared" si="13"/>
        <v xml:space="preserve"> </v>
      </c>
      <c r="AG51" s="70" t="str">
        <f t="shared" si="14"/>
        <v xml:space="preserve"> </v>
      </c>
      <c r="AH51" s="71" t="str">
        <f t="shared" si="15"/>
        <v xml:space="preserve"> </v>
      </c>
      <c r="AI51" s="73" t="str">
        <f t="shared" si="16"/>
        <v>n/a</v>
      </c>
      <c r="AJ51" s="74" t="b">
        <f t="shared" si="17"/>
        <v>0</v>
      </c>
      <c r="AK51" s="73" t="str">
        <f t="shared" si="18"/>
        <v xml:space="preserve"> </v>
      </c>
      <c r="AL51" s="73" t="str">
        <f t="shared" si="19"/>
        <v xml:space="preserve"> </v>
      </c>
      <c r="AM51" s="74" t="str">
        <f t="shared" si="20"/>
        <v xml:space="preserve"> </v>
      </c>
    </row>
    <row r="52" spans="1:39" ht="18.75" customHeight="1" thickBot="1" x14ac:dyDescent="0.25">
      <c r="A52" t="str">
        <f t="shared" si="21"/>
        <v>/</v>
      </c>
      <c r="B52" s="134">
        <v>49</v>
      </c>
      <c r="C52" s="6"/>
      <c r="D52" s="6"/>
      <c r="E52" s="137"/>
      <c r="F52" s="183"/>
      <c r="G52" s="103" t="str">
        <f t="shared" si="22"/>
        <v xml:space="preserve"> </v>
      </c>
      <c r="H52" s="160"/>
      <c r="I52" s="153" t="str">
        <f>IF(H52="Y",IFERROR(VLOOKUP(CONCATENATE(C52,"/",D52),'Time Open'!A$4:F$165,5,FALSE),"Can't find in Open"),"")</f>
        <v/>
      </c>
      <c r="J52" s="153" t="str">
        <f>IF(H52="Y",IFERROR(VLOOKUP(CONCATENATE(C52,"/",D52),'Time Open'!A$4:F$165,6,FALSE),"Can't find in Open"),"")</f>
        <v/>
      </c>
      <c r="K52" s="34" t="str">
        <f t="shared" si="29"/>
        <v>n/a</v>
      </c>
      <c r="L52" s="36">
        <f t="shared" si="23"/>
        <v>0</v>
      </c>
      <c r="M52" s="36">
        <f t="shared" si="1"/>
        <v>0</v>
      </c>
      <c r="N52" s="36">
        <f t="shared" si="2"/>
        <v>0</v>
      </c>
      <c r="O52" s="103">
        <f t="shared" si="3"/>
        <v>0</v>
      </c>
      <c r="P52" s="118" t="str">
        <f t="shared" si="24"/>
        <v xml:space="preserve"> </v>
      </c>
      <c r="S52">
        <f t="shared" si="25"/>
        <v>0</v>
      </c>
      <c r="T52" s="70" t="str">
        <f t="shared" si="4"/>
        <v>n/a</v>
      </c>
      <c r="U52" s="71" t="b">
        <f t="shared" si="5"/>
        <v>0</v>
      </c>
      <c r="V52" s="70" t="str">
        <f t="shared" si="30"/>
        <v xml:space="preserve"> </v>
      </c>
      <c r="W52" s="70" t="str">
        <f t="shared" si="31"/>
        <v xml:space="preserve"> </v>
      </c>
      <c r="X52" s="71" t="str">
        <f t="shared" si="28"/>
        <v xml:space="preserve"> </v>
      </c>
      <c r="Y52" s="73" t="str">
        <f t="shared" si="6"/>
        <v>n/a</v>
      </c>
      <c r="Z52" s="74" t="b">
        <f t="shared" si="7"/>
        <v>0</v>
      </c>
      <c r="AA52" s="73" t="str">
        <f t="shared" si="8"/>
        <v xml:space="preserve"> </v>
      </c>
      <c r="AB52" s="73" t="str">
        <f t="shared" si="9"/>
        <v xml:space="preserve"> </v>
      </c>
      <c r="AC52" s="74" t="str">
        <f t="shared" si="10"/>
        <v xml:space="preserve"> </v>
      </c>
      <c r="AD52" s="70" t="str">
        <f t="shared" si="11"/>
        <v>n/a</v>
      </c>
      <c r="AE52" s="71" t="b">
        <f t="shared" si="12"/>
        <v>0</v>
      </c>
      <c r="AF52" s="70" t="str">
        <f t="shared" si="13"/>
        <v xml:space="preserve"> </v>
      </c>
      <c r="AG52" s="70" t="str">
        <f t="shared" si="14"/>
        <v xml:space="preserve"> </v>
      </c>
      <c r="AH52" s="71" t="str">
        <f t="shared" si="15"/>
        <v xml:space="preserve"> </v>
      </c>
      <c r="AI52" s="73" t="str">
        <f t="shared" si="16"/>
        <v>n/a</v>
      </c>
      <c r="AJ52" s="74" t="b">
        <f t="shared" si="17"/>
        <v>0</v>
      </c>
      <c r="AK52" s="73" t="str">
        <f t="shared" si="18"/>
        <v xml:space="preserve"> </v>
      </c>
      <c r="AL52" s="73" t="str">
        <f t="shared" si="19"/>
        <v xml:space="preserve"> </v>
      </c>
      <c r="AM52" s="74" t="str">
        <f t="shared" si="20"/>
        <v xml:space="preserve"> </v>
      </c>
    </row>
    <row r="53" spans="1:39" ht="18.75" customHeight="1" thickBot="1" x14ac:dyDescent="0.25">
      <c r="A53" t="str">
        <f t="shared" si="21"/>
        <v>/</v>
      </c>
      <c r="B53" s="134">
        <v>50</v>
      </c>
      <c r="C53" s="6"/>
      <c r="D53" s="6"/>
      <c r="E53" s="137"/>
      <c r="F53" s="183"/>
      <c r="G53" s="103" t="str">
        <f t="shared" si="22"/>
        <v xml:space="preserve"> </v>
      </c>
      <c r="H53" s="160"/>
      <c r="I53" s="153" t="str">
        <f>IF(H53="Y",IFERROR(VLOOKUP(CONCATENATE(C53,"/",D53),'Time Open'!A$4:F$165,5,FALSE),"Can't find in Open"),"")</f>
        <v/>
      </c>
      <c r="J53" s="153" t="str">
        <f>IF(H53="Y",IFERROR(VLOOKUP(CONCATENATE(C53,"/",D53),'Time Open'!A$4:F$165,6,FALSE),"Can't find in Open"),"")</f>
        <v/>
      </c>
      <c r="K53" s="34" t="str">
        <f t="shared" si="29"/>
        <v>n/a</v>
      </c>
      <c r="L53" s="36">
        <f t="shared" si="23"/>
        <v>0</v>
      </c>
      <c r="M53" s="36">
        <f t="shared" si="1"/>
        <v>0</v>
      </c>
      <c r="N53" s="36">
        <f t="shared" si="2"/>
        <v>0</v>
      </c>
      <c r="O53" s="103">
        <f t="shared" si="3"/>
        <v>0</v>
      </c>
      <c r="P53" s="118" t="str">
        <f t="shared" si="24"/>
        <v xml:space="preserve"> </v>
      </c>
      <c r="S53">
        <f t="shared" si="25"/>
        <v>0</v>
      </c>
      <c r="T53" s="70" t="str">
        <f t="shared" si="4"/>
        <v>n/a</v>
      </c>
      <c r="U53" s="71" t="b">
        <f t="shared" si="5"/>
        <v>0</v>
      </c>
      <c r="V53" s="70" t="str">
        <f t="shared" si="30"/>
        <v xml:space="preserve"> </v>
      </c>
      <c r="W53" s="70" t="str">
        <f t="shared" si="31"/>
        <v xml:space="preserve"> </v>
      </c>
      <c r="X53" s="71" t="str">
        <f t="shared" si="28"/>
        <v xml:space="preserve"> </v>
      </c>
      <c r="Y53" s="73" t="str">
        <f t="shared" si="6"/>
        <v>n/a</v>
      </c>
      <c r="Z53" s="74" t="b">
        <f t="shared" si="7"/>
        <v>0</v>
      </c>
      <c r="AA53" s="73" t="str">
        <f t="shared" si="8"/>
        <v xml:space="preserve"> </v>
      </c>
      <c r="AB53" s="73" t="str">
        <f t="shared" si="9"/>
        <v xml:space="preserve"> </v>
      </c>
      <c r="AC53" s="74" t="str">
        <f t="shared" si="10"/>
        <v xml:space="preserve"> </v>
      </c>
      <c r="AD53" s="70" t="str">
        <f t="shared" si="11"/>
        <v>n/a</v>
      </c>
      <c r="AE53" s="71" t="b">
        <f t="shared" si="12"/>
        <v>0</v>
      </c>
      <c r="AF53" s="70" t="str">
        <f t="shared" si="13"/>
        <v xml:space="preserve"> </v>
      </c>
      <c r="AG53" s="70" t="str">
        <f t="shared" si="14"/>
        <v xml:space="preserve"> </v>
      </c>
      <c r="AH53" s="71" t="str">
        <f t="shared" si="15"/>
        <v xml:space="preserve"> </v>
      </c>
      <c r="AI53" s="73" t="str">
        <f t="shared" si="16"/>
        <v>n/a</v>
      </c>
      <c r="AJ53" s="74" t="b">
        <f t="shared" si="17"/>
        <v>0</v>
      </c>
      <c r="AK53" s="73" t="str">
        <f t="shared" si="18"/>
        <v xml:space="preserve"> </v>
      </c>
      <c r="AL53" s="73" t="str">
        <f t="shared" si="19"/>
        <v xml:space="preserve"> </v>
      </c>
      <c r="AM53" s="74" t="str">
        <f t="shared" si="20"/>
        <v xml:space="preserve"> </v>
      </c>
    </row>
    <row r="54" spans="1:39" ht="18.75" customHeight="1" thickBot="1" x14ac:dyDescent="0.25">
      <c r="A54" t="str">
        <f t="shared" si="21"/>
        <v>/</v>
      </c>
      <c r="B54" s="134">
        <v>51</v>
      </c>
      <c r="C54" s="6"/>
      <c r="D54" s="6"/>
      <c r="E54" s="137"/>
      <c r="F54" s="183"/>
      <c r="G54" s="103" t="str">
        <f t="shared" si="22"/>
        <v xml:space="preserve"> </v>
      </c>
      <c r="H54" s="160"/>
      <c r="I54" s="153" t="str">
        <f>IF(H54="Y",IFERROR(VLOOKUP(CONCATENATE(C54,"/",D54),'Time Open'!A$4:F$165,5,FALSE),"Can't find in Open"),"")</f>
        <v/>
      </c>
      <c r="J54" s="153" t="str">
        <f>IF(H54="Y",IFERROR(VLOOKUP(CONCATENATE(C54,"/",D54),'Time Open'!A$4:F$165,6,FALSE),"Can't find in Open"),"")</f>
        <v/>
      </c>
      <c r="K54" s="34" t="str">
        <f t="shared" si="29"/>
        <v>n/a</v>
      </c>
      <c r="L54" s="36">
        <f t="shared" si="23"/>
        <v>0</v>
      </c>
      <c r="M54" s="36">
        <f t="shared" si="1"/>
        <v>0</v>
      </c>
      <c r="N54" s="36">
        <f t="shared" si="2"/>
        <v>0</v>
      </c>
      <c r="O54" s="103">
        <f t="shared" si="3"/>
        <v>0</v>
      </c>
      <c r="P54" s="118" t="str">
        <f t="shared" si="24"/>
        <v xml:space="preserve"> </v>
      </c>
      <c r="S54">
        <f t="shared" si="25"/>
        <v>0</v>
      </c>
      <c r="T54" s="70" t="str">
        <f t="shared" si="4"/>
        <v>n/a</v>
      </c>
      <c r="U54" s="71" t="b">
        <f t="shared" si="5"/>
        <v>0</v>
      </c>
      <c r="V54" s="70" t="str">
        <f t="shared" si="30"/>
        <v xml:space="preserve"> </v>
      </c>
      <c r="W54" s="70" t="str">
        <f t="shared" si="31"/>
        <v xml:space="preserve"> </v>
      </c>
      <c r="X54" s="71" t="str">
        <f t="shared" si="28"/>
        <v xml:space="preserve"> </v>
      </c>
      <c r="Y54" s="73" t="str">
        <f t="shared" si="6"/>
        <v>n/a</v>
      </c>
      <c r="Z54" s="74" t="b">
        <f t="shared" si="7"/>
        <v>0</v>
      </c>
      <c r="AA54" s="73" t="str">
        <f t="shared" si="8"/>
        <v xml:space="preserve"> </v>
      </c>
      <c r="AB54" s="73" t="str">
        <f t="shared" si="9"/>
        <v xml:space="preserve"> </v>
      </c>
      <c r="AC54" s="74" t="str">
        <f t="shared" si="10"/>
        <v xml:space="preserve"> </v>
      </c>
      <c r="AD54" s="70" t="str">
        <f t="shared" si="11"/>
        <v>n/a</v>
      </c>
      <c r="AE54" s="71" t="b">
        <f t="shared" si="12"/>
        <v>0</v>
      </c>
      <c r="AF54" s="70" t="str">
        <f t="shared" si="13"/>
        <v xml:space="preserve"> </v>
      </c>
      <c r="AG54" s="70" t="str">
        <f t="shared" si="14"/>
        <v xml:space="preserve"> </v>
      </c>
      <c r="AH54" s="71" t="str">
        <f t="shared" si="15"/>
        <v xml:space="preserve"> </v>
      </c>
      <c r="AI54" s="73" t="str">
        <f t="shared" si="16"/>
        <v>n/a</v>
      </c>
      <c r="AJ54" s="74" t="b">
        <f t="shared" si="17"/>
        <v>0</v>
      </c>
      <c r="AK54" s="73" t="str">
        <f t="shared" si="18"/>
        <v xml:space="preserve"> </v>
      </c>
      <c r="AL54" s="73" t="str">
        <f t="shared" si="19"/>
        <v xml:space="preserve"> </v>
      </c>
      <c r="AM54" s="74" t="str">
        <f t="shared" si="20"/>
        <v xml:space="preserve"> </v>
      </c>
    </row>
    <row r="55" spans="1:39" ht="18.75" customHeight="1" thickBot="1" x14ac:dyDescent="0.25">
      <c r="A55" t="str">
        <f t="shared" si="21"/>
        <v>/</v>
      </c>
      <c r="B55" s="134">
        <v>52</v>
      </c>
      <c r="C55" s="6"/>
      <c r="D55" s="6"/>
      <c r="E55" s="137"/>
      <c r="F55" s="183"/>
      <c r="G55" s="103" t="str">
        <f t="shared" si="22"/>
        <v xml:space="preserve"> </v>
      </c>
      <c r="H55" s="160"/>
      <c r="I55" s="153" t="str">
        <f>IF(H55="Y",IFERROR(VLOOKUP(CONCATENATE(C55,"/",D55),'Time Open'!A$4:F$165,5,FALSE),"Can't find in Open"),"")</f>
        <v/>
      </c>
      <c r="J55" s="153" t="str">
        <f>IF(H55="Y",IFERROR(VLOOKUP(CONCATENATE(C55,"/",D55),'Time Open'!A$4:F$165,6,FALSE),"Can't find in Open"),"")</f>
        <v/>
      </c>
      <c r="K55" s="34" t="str">
        <f t="shared" si="29"/>
        <v>n/a</v>
      </c>
      <c r="L55" s="36">
        <f t="shared" si="23"/>
        <v>0</v>
      </c>
      <c r="M55" s="36">
        <f t="shared" si="1"/>
        <v>0</v>
      </c>
      <c r="N55" s="36">
        <f t="shared" si="2"/>
        <v>0</v>
      </c>
      <c r="O55" s="103">
        <f t="shared" si="3"/>
        <v>0</v>
      </c>
      <c r="P55" s="118" t="str">
        <f t="shared" si="24"/>
        <v xml:space="preserve"> </v>
      </c>
      <c r="S55">
        <f t="shared" si="25"/>
        <v>0</v>
      </c>
      <c r="T55" s="70" t="str">
        <f t="shared" si="4"/>
        <v>n/a</v>
      </c>
      <c r="U55" s="71" t="b">
        <f t="shared" si="5"/>
        <v>0</v>
      </c>
      <c r="V55" s="70" t="str">
        <f t="shared" si="30"/>
        <v xml:space="preserve"> </v>
      </c>
      <c r="W55" s="70" t="str">
        <f t="shared" si="31"/>
        <v xml:space="preserve"> </v>
      </c>
      <c r="X55" s="71" t="str">
        <f t="shared" si="28"/>
        <v xml:space="preserve"> </v>
      </c>
      <c r="Y55" s="73" t="str">
        <f t="shared" si="6"/>
        <v>n/a</v>
      </c>
      <c r="Z55" s="74" t="b">
        <f t="shared" si="7"/>
        <v>0</v>
      </c>
      <c r="AA55" s="73" t="str">
        <f t="shared" si="8"/>
        <v xml:space="preserve"> </v>
      </c>
      <c r="AB55" s="73" t="str">
        <f t="shared" si="9"/>
        <v xml:space="preserve"> </v>
      </c>
      <c r="AC55" s="74" t="str">
        <f t="shared" si="10"/>
        <v xml:space="preserve"> </v>
      </c>
      <c r="AD55" s="70" t="str">
        <f t="shared" si="11"/>
        <v>n/a</v>
      </c>
      <c r="AE55" s="71" t="b">
        <f t="shared" si="12"/>
        <v>0</v>
      </c>
      <c r="AF55" s="70" t="str">
        <f t="shared" si="13"/>
        <v xml:space="preserve"> </v>
      </c>
      <c r="AG55" s="70" t="str">
        <f t="shared" si="14"/>
        <v xml:space="preserve"> </v>
      </c>
      <c r="AH55" s="71" t="str">
        <f t="shared" si="15"/>
        <v xml:space="preserve"> </v>
      </c>
      <c r="AI55" s="73" t="str">
        <f t="shared" si="16"/>
        <v>n/a</v>
      </c>
      <c r="AJ55" s="74" t="b">
        <f t="shared" si="17"/>
        <v>0</v>
      </c>
      <c r="AK55" s="73" t="str">
        <f t="shared" si="18"/>
        <v xml:space="preserve"> </v>
      </c>
      <c r="AL55" s="73" t="str">
        <f t="shared" si="19"/>
        <v xml:space="preserve"> </v>
      </c>
      <c r="AM55" s="74" t="str">
        <f t="shared" si="20"/>
        <v xml:space="preserve"> </v>
      </c>
    </row>
    <row r="56" spans="1:39" ht="18.75" customHeight="1" thickBot="1" x14ac:dyDescent="0.25">
      <c r="A56" t="str">
        <f t="shared" si="21"/>
        <v>/</v>
      </c>
      <c r="B56" s="134">
        <v>53</v>
      </c>
      <c r="C56" s="6"/>
      <c r="D56" s="6"/>
      <c r="E56" s="137"/>
      <c r="F56" s="183"/>
      <c r="G56" s="103" t="str">
        <f t="shared" si="22"/>
        <v xml:space="preserve"> </v>
      </c>
      <c r="H56" s="160"/>
      <c r="I56" s="153" t="str">
        <f>IF(H56="Y",IFERROR(VLOOKUP(CONCATENATE(C56,"/",D56),'Time Open'!A$4:F$165,5,FALSE),"Can't find in Open"),"")</f>
        <v/>
      </c>
      <c r="J56" s="153" t="str">
        <f>IF(H56="Y",IFERROR(VLOOKUP(CONCATENATE(C56,"/",D56),'Time Open'!A$4:F$165,6,FALSE),"Can't find in Open"),"")</f>
        <v/>
      </c>
      <c r="K56" s="34" t="str">
        <f t="shared" si="29"/>
        <v>n/a</v>
      </c>
      <c r="L56" s="36">
        <f t="shared" si="23"/>
        <v>0</v>
      </c>
      <c r="M56" s="36">
        <f t="shared" si="1"/>
        <v>0</v>
      </c>
      <c r="N56" s="36">
        <f t="shared" si="2"/>
        <v>0</v>
      </c>
      <c r="O56" s="103">
        <f t="shared" si="3"/>
        <v>0</v>
      </c>
      <c r="P56" s="118" t="str">
        <f t="shared" si="24"/>
        <v xml:space="preserve"> </v>
      </c>
      <c r="S56">
        <f t="shared" si="25"/>
        <v>0</v>
      </c>
      <c r="T56" s="70" t="str">
        <f t="shared" si="4"/>
        <v>n/a</v>
      </c>
      <c r="U56" s="71" t="b">
        <f t="shared" si="5"/>
        <v>0</v>
      </c>
      <c r="V56" s="70" t="str">
        <f t="shared" si="30"/>
        <v xml:space="preserve"> </v>
      </c>
      <c r="W56" s="70" t="str">
        <f t="shared" si="31"/>
        <v xml:space="preserve"> </v>
      </c>
      <c r="X56" s="71" t="str">
        <f t="shared" si="28"/>
        <v xml:space="preserve"> </v>
      </c>
      <c r="Y56" s="73" t="str">
        <f t="shared" si="6"/>
        <v>n/a</v>
      </c>
      <c r="Z56" s="74" t="b">
        <f t="shared" si="7"/>
        <v>0</v>
      </c>
      <c r="AA56" s="73" t="str">
        <f t="shared" si="8"/>
        <v xml:space="preserve"> </v>
      </c>
      <c r="AB56" s="73" t="str">
        <f t="shared" si="9"/>
        <v xml:space="preserve"> </v>
      </c>
      <c r="AC56" s="74" t="str">
        <f t="shared" si="10"/>
        <v xml:space="preserve"> </v>
      </c>
      <c r="AD56" s="70" t="str">
        <f t="shared" si="11"/>
        <v>n/a</v>
      </c>
      <c r="AE56" s="71" t="b">
        <f t="shared" si="12"/>
        <v>0</v>
      </c>
      <c r="AF56" s="70" t="str">
        <f t="shared" si="13"/>
        <v xml:space="preserve"> </v>
      </c>
      <c r="AG56" s="70" t="str">
        <f t="shared" si="14"/>
        <v xml:space="preserve"> </v>
      </c>
      <c r="AH56" s="71" t="str">
        <f t="shared" si="15"/>
        <v xml:space="preserve"> </v>
      </c>
      <c r="AI56" s="73" t="str">
        <f t="shared" si="16"/>
        <v>n/a</v>
      </c>
      <c r="AJ56" s="74" t="b">
        <f t="shared" si="17"/>
        <v>0</v>
      </c>
      <c r="AK56" s="73" t="str">
        <f t="shared" si="18"/>
        <v xml:space="preserve"> </v>
      </c>
      <c r="AL56" s="73" t="str">
        <f t="shared" si="19"/>
        <v xml:space="preserve"> </v>
      </c>
      <c r="AM56" s="74" t="str">
        <f t="shared" si="20"/>
        <v xml:space="preserve"> </v>
      </c>
    </row>
    <row r="57" spans="1:39" ht="18.75" customHeight="1" thickBot="1" x14ac:dyDescent="0.25">
      <c r="A57" t="str">
        <f t="shared" si="21"/>
        <v>/</v>
      </c>
      <c r="B57" s="134">
        <v>54</v>
      </c>
      <c r="C57" s="6"/>
      <c r="D57" s="6"/>
      <c r="E57" s="137"/>
      <c r="F57" s="183"/>
      <c r="G57" s="103" t="str">
        <f t="shared" si="22"/>
        <v xml:space="preserve"> </v>
      </c>
      <c r="H57" s="160"/>
      <c r="I57" s="153" t="str">
        <f>IF(H57="Y",IFERROR(VLOOKUP(CONCATENATE(C57,"/",D57),'Time Open'!A$4:F$165,5,FALSE),"Can't find in Open"),"")</f>
        <v/>
      </c>
      <c r="J57" s="153" t="str">
        <f>IF(H57="Y",IFERROR(VLOOKUP(CONCATENATE(C57,"/",D57),'Time Open'!A$4:F$165,6,FALSE),"Can't find in Open"),"")</f>
        <v/>
      </c>
      <c r="K57" s="34" t="str">
        <f t="shared" si="29"/>
        <v>n/a</v>
      </c>
      <c r="L57" s="36">
        <f t="shared" si="23"/>
        <v>0</v>
      </c>
      <c r="M57" s="36">
        <f t="shared" si="1"/>
        <v>0</v>
      </c>
      <c r="N57" s="36">
        <f t="shared" si="2"/>
        <v>0</v>
      </c>
      <c r="O57" s="103">
        <f t="shared" si="3"/>
        <v>0</v>
      </c>
      <c r="P57" s="118" t="str">
        <f t="shared" si="24"/>
        <v xml:space="preserve"> </v>
      </c>
      <c r="S57">
        <f t="shared" si="25"/>
        <v>0</v>
      </c>
      <c r="T57" s="70" t="str">
        <f t="shared" si="4"/>
        <v>n/a</v>
      </c>
      <c r="U57" s="71" t="b">
        <f t="shared" si="5"/>
        <v>0</v>
      </c>
      <c r="V57" s="70" t="str">
        <f t="shared" si="30"/>
        <v xml:space="preserve"> </v>
      </c>
      <c r="W57" s="70" t="str">
        <f t="shared" si="31"/>
        <v xml:space="preserve"> </v>
      </c>
      <c r="X57" s="71" t="str">
        <f t="shared" si="28"/>
        <v xml:space="preserve"> </v>
      </c>
      <c r="Y57" s="73" t="str">
        <f t="shared" si="6"/>
        <v>n/a</v>
      </c>
      <c r="Z57" s="74" t="b">
        <f t="shared" si="7"/>
        <v>0</v>
      </c>
      <c r="AA57" s="73" t="str">
        <f t="shared" si="8"/>
        <v xml:space="preserve"> </v>
      </c>
      <c r="AB57" s="73" t="str">
        <f t="shared" si="9"/>
        <v xml:space="preserve"> </v>
      </c>
      <c r="AC57" s="74" t="str">
        <f t="shared" si="10"/>
        <v xml:space="preserve"> </v>
      </c>
      <c r="AD57" s="70" t="str">
        <f t="shared" si="11"/>
        <v>n/a</v>
      </c>
      <c r="AE57" s="71" t="b">
        <f t="shared" si="12"/>
        <v>0</v>
      </c>
      <c r="AF57" s="70" t="str">
        <f t="shared" si="13"/>
        <v xml:space="preserve"> </v>
      </c>
      <c r="AG57" s="70" t="str">
        <f t="shared" si="14"/>
        <v xml:space="preserve"> </v>
      </c>
      <c r="AH57" s="71" t="str">
        <f t="shared" si="15"/>
        <v xml:space="preserve"> </v>
      </c>
      <c r="AI57" s="73" t="str">
        <f t="shared" si="16"/>
        <v>n/a</v>
      </c>
      <c r="AJ57" s="74" t="b">
        <f t="shared" si="17"/>
        <v>0</v>
      </c>
      <c r="AK57" s="73" t="str">
        <f t="shared" si="18"/>
        <v xml:space="preserve"> </v>
      </c>
      <c r="AL57" s="73" t="str">
        <f t="shared" si="19"/>
        <v xml:space="preserve"> </v>
      </c>
      <c r="AM57" s="74" t="str">
        <f t="shared" si="20"/>
        <v xml:space="preserve"> </v>
      </c>
    </row>
    <row r="58" spans="1:39" ht="18.75" customHeight="1" thickBot="1" x14ac:dyDescent="0.25">
      <c r="A58" t="str">
        <f t="shared" si="21"/>
        <v>/</v>
      </c>
      <c r="B58" s="134">
        <v>55</v>
      </c>
      <c r="C58" s="6"/>
      <c r="D58" s="6"/>
      <c r="E58" s="137"/>
      <c r="F58" s="183"/>
      <c r="G58" s="103" t="str">
        <f t="shared" si="22"/>
        <v xml:space="preserve"> </v>
      </c>
      <c r="H58" s="160"/>
      <c r="I58" s="153" t="str">
        <f>IF(H58="Y",IFERROR(VLOOKUP(CONCATENATE(C58,"/",D58),'Time Open'!A$4:F$165,5,FALSE),"Can't find in Open"),"")</f>
        <v/>
      </c>
      <c r="J58" s="153" t="str">
        <f>IF(H58="Y",IFERROR(VLOOKUP(CONCATENATE(C58,"/",D58),'Time Open'!A$4:F$165,6,FALSE),"Can't find in Open"),"")</f>
        <v/>
      </c>
      <c r="K58" s="34" t="str">
        <f t="shared" si="29"/>
        <v>n/a</v>
      </c>
      <c r="L58" s="36">
        <f t="shared" si="23"/>
        <v>0</v>
      </c>
      <c r="M58" s="36">
        <f t="shared" si="1"/>
        <v>0</v>
      </c>
      <c r="N58" s="36">
        <f t="shared" si="2"/>
        <v>0</v>
      </c>
      <c r="O58" s="103">
        <f t="shared" si="3"/>
        <v>0</v>
      </c>
      <c r="P58" s="118" t="str">
        <f t="shared" si="24"/>
        <v xml:space="preserve"> </v>
      </c>
      <c r="S58">
        <f t="shared" si="25"/>
        <v>0</v>
      </c>
      <c r="T58" s="70" t="str">
        <f t="shared" si="4"/>
        <v>n/a</v>
      </c>
      <c r="U58" s="71" t="b">
        <f t="shared" si="5"/>
        <v>0</v>
      </c>
      <c r="V58" s="70" t="str">
        <f t="shared" si="30"/>
        <v xml:space="preserve"> </v>
      </c>
      <c r="W58" s="70" t="str">
        <f t="shared" si="31"/>
        <v xml:space="preserve"> </v>
      </c>
      <c r="X58" s="71" t="str">
        <f t="shared" si="28"/>
        <v xml:space="preserve"> </v>
      </c>
      <c r="Y58" s="73" t="str">
        <f t="shared" si="6"/>
        <v>n/a</v>
      </c>
      <c r="Z58" s="74" t="b">
        <f t="shared" si="7"/>
        <v>0</v>
      </c>
      <c r="AA58" s="73" t="str">
        <f t="shared" si="8"/>
        <v xml:space="preserve"> </v>
      </c>
      <c r="AB58" s="73" t="str">
        <f t="shared" si="9"/>
        <v xml:space="preserve"> </v>
      </c>
      <c r="AC58" s="74" t="str">
        <f t="shared" si="10"/>
        <v xml:space="preserve"> </v>
      </c>
      <c r="AD58" s="70" t="str">
        <f t="shared" si="11"/>
        <v>n/a</v>
      </c>
      <c r="AE58" s="71" t="b">
        <f t="shared" si="12"/>
        <v>0</v>
      </c>
      <c r="AF58" s="70" t="str">
        <f t="shared" si="13"/>
        <v xml:space="preserve"> </v>
      </c>
      <c r="AG58" s="70" t="str">
        <f t="shared" si="14"/>
        <v xml:space="preserve"> </v>
      </c>
      <c r="AH58" s="71" t="str">
        <f t="shared" si="15"/>
        <v xml:space="preserve"> </v>
      </c>
      <c r="AI58" s="73" t="str">
        <f t="shared" si="16"/>
        <v>n/a</v>
      </c>
      <c r="AJ58" s="74" t="b">
        <f t="shared" si="17"/>
        <v>0</v>
      </c>
      <c r="AK58" s="73" t="str">
        <f t="shared" si="18"/>
        <v xml:space="preserve"> </v>
      </c>
      <c r="AL58" s="73" t="str">
        <f t="shared" si="19"/>
        <v xml:space="preserve"> </v>
      </c>
      <c r="AM58" s="74" t="str">
        <f t="shared" si="20"/>
        <v xml:space="preserve"> </v>
      </c>
    </row>
    <row r="59" spans="1:39" ht="18.75" customHeight="1" thickBot="1" x14ac:dyDescent="0.25">
      <c r="A59" t="str">
        <f t="shared" si="21"/>
        <v>/</v>
      </c>
      <c r="B59" s="134">
        <v>56</v>
      </c>
      <c r="C59" s="6"/>
      <c r="D59" s="6"/>
      <c r="E59" s="137"/>
      <c r="F59" s="183"/>
      <c r="G59" s="103" t="str">
        <f t="shared" si="22"/>
        <v xml:space="preserve"> </v>
      </c>
      <c r="H59" s="160"/>
      <c r="I59" s="153" t="str">
        <f>IF(H59="Y",IFERROR(VLOOKUP(CONCATENATE(C59,"/",D59),'Time Open'!A$4:F$165,5,FALSE),"Can't find in Open"),"")</f>
        <v/>
      </c>
      <c r="J59" s="153" t="str">
        <f>IF(H59="Y",IFERROR(VLOOKUP(CONCATENATE(C59,"/",D59),'Time Open'!A$4:F$165,6,FALSE),"Can't find in Open"),"")</f>
        <v/>
      </c>
      <c r="K59" s="34" t="str">
        <f t="shared" si="29"/>
        <v>n/a</v>
      </c>
      <c r="L59" s="36">
        <f t="shared" si="23"/>
        <v>0</v>
      </c>
      <c r="M59" s="36">
        <f t="shared" si="1"/>
        <v>0</v>
      </c>
      <c r="N59" s="36">
        <f t="shared" si="2"/>
        <v>0</v>
      </c>
      <c r="O59" s="103">
        <f t="shared" si="3"/>
        <v>0</v>
      </c>
      <c r="P59" s="118" t="str">
        <f t="shared" si="24"/>
        <v xml:space="preserve"> </v>
      </c>
      <c r="S59">
        <f t="shared" si="25"/>
        <v>0</v>
      </c>
      <c r="T59" s="70" t="str">
        <f t="shared" si="4"/>
        <v>n/a</v>
      </c>
      <c r="U59" s="71" t="b">
        <f t="shared" si="5"/>
        <v>0</v>
      </c>
      <c r="V59" s="70" t="str">
        <f t="shared" si="30"/>
        <v xml:space="preserve"> </v>
      </c>
      <c r="W59" s="70" t="str">
        <f t="shared" si="31"/>
        <v xml:space="preserve"> </v>
      </c>
      <c r="X59" s="71" t="str">
        <f t="shared" si="28"/>
        <v xml:space="preserve"> </v>
      </c>
      <c r="Y59" s="73" t="str">
        <f t="shared" si="6"/>
        <v>n/a</v>
      </c>
      <c r="Z59" s="74" t="b">
        <f t="shared" si="7"/>
        <v>0</v>
      </c>
      <c r="AA59" s="73" t="str">
        <f t="shared" si="8"/>
        <v xml:space="preserve"> </v>
      </c>
      <c r="AB59" s="73" t="str">
        <f t="shared" si="9"/>
        <v xml:space="preserve"> </v>
      </c>
      <c r="AC59" s="74" t="str">
        <f t="shared" si="10"/>
        <v xml:space="preserve"> </v>
      </c>
      <c r="AD59" s="70" t="str">
        <f t="shared" si="11"/>
        <v>n/a</v>
      </c>
      <c r="AE59" s="71" t="b">
        <f t="shared" si="12"/>
        <v>0</v>
      </c>
      <c r="AF59" s="70" t="str">
        <f t="shared" si="13"/>
        <v xml:space="preserve"> </v>
      </c>
      <c r="AG59" s="70" t="str">
        <f t="shared" si="14"/>
        <v xml:space="preserve"> </v>
      </c>
      <c r="AH59" s="71" t="str">
        <f t="shared" si="15"/>
        <v xml:space="preserve"> </v>
      </c>
      <c r="AI59" s="73" t="str">
        <f t="shared" si="16"/>
        <v>n/a</v>
      </c>
      <c r="AJ59" s="74" t="b">
        <f t="shared" si="17"/>
        <v>0</v>
      </c>
      <c r="AK59" s="73" t="str">
        <f t="shared" si="18"/>
        <v xml:space="preserve"> </v>
      </c>
      <c r="AL59" s="73" t="str">
        <f t="shared" si="19"/>
        <v xml:space="preserve"> </v>
      </c>
      <c r="AM59" s="74" t="str">
        <f t="shared" si="20"/>
        <v xml:space="preserve"> </v>
      </c>
    </row>
    <row r="60" spans="1:39" ht="18.75" customHeight="1" thickBot="1" x14ac:dyDescent="0.25">
      <c r="A60" t="str">
        <f t="shared" si="21"/>
        <v>/</v>
      </c>
      <c r="B60" s="134">
        <v>57</v>
      </c>
      <c r="C60" s="6"/>
      <c r="D60" s="6"/>
      <c r="E60" s="137"/>
      <c r="F60" s="183"/>
      <c r="G60" s="103" t="str">
        <f t="shared" si="22"/>
        <v xml:space="preserve"> </v>
      </c>
      <c r="H60" s="160"/>
      <c r="I60" s="153" t="str">
        <f>IF(H60="Y",IFERROR(VLOOKUP(CONCATENATE(C60,"/",D60),'Time Open'!A$4:F$165,5,FALSE),"Can't find in Open"),"")</f>
        <v/>
      </c>
      <c r="J60" s="153" t="str">
        <f>IF(H60="Y",IFERROR(VLOOKUP(CONCATENATE(C60,"/",D60),'Time Open'!A$4:F$165,6,FALSE),"Can't find in Open"),"")</f>
        <v/>
      </c>
      <c r="K60" s="34" t="str">
        <f t="shared" si="29"/>
        <v>n/a</v>
      </c>
      <c r="L60" s="36">
        <f t="shared" si="23"/>
        <v>0</v>
      </c>
      <c r="M60" s="36">
        <f t="shared" si="1"/>
        <v>0</v>
      </c>
      <c r="N60" s="36">
        <f t="shared" si="2"/>
        <v>0</v>
      </c>
      <c r="O60" s="103">
        <f t="shared" si="3"/>
        <v>0</v>
      </c>
      <c r="P60" s="118" t="str">
        <f t="shared" si="24"/>
        <v xml:space="preserve"> </v>
      </c>
      <c r="S60">
        <f t="shared" si="25"/>
        <v>0</v>
      </c>
      <c r="T60" s="70" t="str">
        <f t="shared" si="4"/>
        <v>n/a</v>
      </c>
      <c r="U60" s="71" t="b">
        <f t="shared" si="5"/>
        <v>0</v>
      </c>
      <c r="V60" s="70" t="str">
        <f t="shared" si="30"/>
        <v xml:space="preserve"> </v>
      </c>
      <c r="W60" s="70" t="str">
        <f t="shared" si="31"/>
        <v xml:space="preserve"> </v>
      </c>
      <c r="X60" s="71" t="str">
        <f t="shared" si="28"/>
        <v xml:space="preserve"> </v>
      </c>
      <c r="Y60" s="73" t="str">
        <f t="shared" si="6"/>
        <v>n/a</v>
      </c>
      <c r="Z60" s="74" t="b">
        <f t="shared" si="7"/>
        <v>0</v>
      </c>
      <c r="AA60" s="73" t="str">
        <f t="shared" si="8"/>
        <v xml:space="preserve"> </v>
      </c>
      <c r="AB60" s="73" t="str">
        <f t="shared" si="9"/>
        <v xml:space="preserve"> </v>
      </c>
      <c r="AC60" s="74" t="str">
        <f t="shared" si="10"/>
        <v xml:space="preserve"> </v>
      </c>
      <c r="AD60" s="70" t="str">
        <f t="shared" si="11"/>
        <v>n/a</v>
      </c>
      <c r="AE60" s="71" t="b">
        <f t="shared" si="12"/>
        <v>0</v>
      </c>
      <c r="AF60" s="70" t="str">
        <f t="shared" si="13"/>
        <v xml:space="preserve"> </v>
      </c>
      <c r="AG60" s="70" t="str">
        <f t="shared" si="14"/>
        <v xml:space="preserve"> </v>
      </c>
      <c r="AH60" s="71" t="str">
        <f t="shared" si="15"/>
        <v xml:space="preserve"> </v>
      </c>
      <c r="AI60" s="73" t="str">
        <f t="shared" si="16"/>
        <v>n/a</v>
      </c>
      <c r="AJ60" s="74" t="b">
        <f t="shared" si="17"/>
        <v>0</v>
      </c>
      <c r="AK60" s="73" t="str">
        <f t="shared" si="18"/>
        <v xml:space="preserve"> </v>
      </c>
      <c r="AL60" s="73" t="str">
        <f t="shared" si="19"/>
        <v xml:space="preserve"> </v>
      </c>
      <c r="AM60" s="74" t="str">
        <f t="shared" si="20"/>
        <v xml:space="preserve"> </v>
      </c>
    </row>
    <row r="61" spans="1:39" ht="18.75" customHeight="1" thickBot="1" x14ac:dyDescent="0.25">
      <c r="A61" t="str">
        <f t="shared" si="21"/>
        <v>/</v>
      </c>
      <c r="B61" s="134">
        <v>58</v>
      </c>
      <c r="C61" s="6"/>
      <c r="D61" s="6"/>
      <c r="E61" s="137"/>
      <c r="F61" s="183"/>
      <c r="G61" s="103" t="str">
        <f t="shared" si="22"/>
        <v xml:space="preserve"> </v>
      </c>
      <c r="H61" s="160"/>
      <c r="I61" s="153" t="str">
        <f>IF(H61="Y",IFERROR(VLOOKUP(CONCATENATE(C61,"/",D61),'Time Open'!A$4:F$165,5,FALSE),"Can't find in Open"),"")</f>
        <v/>
      </c>
      <c r="J61" s="153" t="str">
        <f>IF(H61="Y",IFERROR(VLOOKUP(CONCATENATE(C61,"/",D61),'Time Open'!A$4:F$165,6,FALSE),"Can't find in Open"),"")</f>
        <v/>
      </c>
      <c r="K61" s="34" t="str">
        <f t="shared" si="29"/>
        <v>n/a</v>
      </c>
      <c r="L61" s="36">
        <f t="shared" si="23"/>
        <v>0</v>
      </c>
      <c r="M61" s="36">
        <f t="shared" si="1"/>
        <v>0</v>
      </c>
      <c r="N61" s="36">
        <f t="shared" si="2"/>
        <v>0</v>
      </c>
      <c r="O61" s="103">
        <f t="shared" si="3"/>
        <v>0</v>
      </c>
      <c r="P61" s="118" t="str">
        <f t="shared" si="24"/>
        <v xml:space="preserve"> </v>
      </c>
      <c r="S61">
        <f t="shared" si="25"/>
        <v>0</v>
      </c>
      <c r="T61" s="70" t="str">
        <f t="shared" si="4"/>
        <v>n/a</v>
      </c>
      <c r="U61" s="71" t="b">
        <f t="shared" si="5"/>
        <v>0</v>
      </c>
      <c r="V61" s="70" t="str">
        <f t="shared" si="30"/>
        <v xml:space="preserve"> </v>
      </c>
      <c r="W61" s="70" t="str">
        <f t="shared" si="31"/>
        <v xml:space="preserve"> </v>
      </c>
      <c r="X61" s="71" t="str">
        <f t="shared" si="28"/>
        <v xml:space="preserve"> </v>
      </c>
      <c r="Y61" s="73" t="str">
        <f t="shared" si="6"/>
        <v>n/a</v>
      </c>
      <c r="Z61" s="74" t="b">
        <f t="shared" si="7"/>
        <v>0</v>
      </c>
      <c r="AA61" s="73" t="str">
        <f t="shared" si="8"/>
        <v xml:space="preserve"> </v>
      </c>
      <c r="AB61" s="73" t="str">
        <f t="shared" si="9"/>
        <v xml:space="preserve"> </v>
      </c>
      <c r="AC61" s="74" t="str">
        <f t="shared" si="10"/>
        <v xml:space="preserve"> </v>
      </c>
      <c r="AD61" s="70" t="str">
        <f t="shared" si="11"/>
        <v>n/a</v>
      </c>
      <c r="AE61" s="71" t="b">
        <f t="shared" si="12"/>
        <v>0</v>
      </c>
      <c r="AF61" s="70" t="str">
        <f t="shared" si="13"/>
        <v xml:space="preserve"> </v>
      </c>
      <c r="AG61" s="70" t="str">
        <f t="shared" si="14"/>
        <v xml:space="preserve"> </v>
      </c>
      <c r="AH61" s="71" t="str">
        <f t="shared" si="15"/>
        <v xml:space="preserve"> </v>
      </c>
      <c r="AI61" s="73" t="str">
        <f t="shared" si="16"/>
        <v>n/a</v>
      </c>
      <c r="AJ61" s="74" t="b">
        <f t="shared" si="17"/>
        <v>0</v>
      </c>
      <c r="AK61" s="73" t="str">
        <f t="shared" si="18"/>
        <v xml:space="preserve"> </v>
      </c>
      <c r="AL61" s="73" t="str">
        <f t="shared" si="19"/>
        <v xml:space="preserve"> </v>
      </c>
      <c r="AM61" s="74" t="str">
        <f t="shared" si="20"/>
        <v xml:space="preserve"> </v>
      </c>
    </row>
    <row r="62" spans="1:39" ht="18.75" customHeight="1" thickBot="1" x14ac:dyDescent="0.25">
      <c r="A62" t="str">
        <f t="shared" si="21"/>
        <v>/</v>
      </c>
      <c r="B62" s="134">
        <v>59</v>
      </c>
      <c r="C62" s="6"/>
      <c r="D62" s="6"/>
      <c r="E62" s="137"/>
      <c r="F62" s="183"/>
      <c r="G62" s="103" t="str">
        <f t="shared" si="22"/>
        <v xml:space="preserve"> </v>
      </c>
      <c r="H62" s="160"/>
      <c r="I62" s="153" t="str">
        <f>IF(H62="Y",IFERROR(VLOOKUP(CONCATENATE(C62,"/",D62),'Time Open'!A$4:F$165,5,FALSE),"Can't find in Open"),"")</f>
        <v/>
      </c>
      <c r="J62" s="153" t="str">
        <f>IF(H62="Y",IFERROR(VLOOKUP(CONCATENATE(C62,"/",D62),'Time Open'!A$4:F$165,6,FALSE),"Can't find in Open"),"")</f>
        <v/>
      </c>
      <c r="K62" s="34" t="str">
        <f t="shared" si="29"/>
        <v>n/a</v>
      </c>
      <c r="L62" s="36">
        <f t="shared" si="23"/>
        <v>0</v>
      </c>
      <c r="M62" s="36">
        <f t="shared" si="1"/>
        <v>0</v>
      </c>
      <c r="N62" s="36">
        <f t="shared" si="2"/>
        <v>0</v>
      </c>
      <c r="O62" s="103">
        <f t="shared" si="3"/>
        <v>0</v>
      </c>
      <c r="P62" s="118" t="str">
        <f t="shared" si="24"/>
        <v xml:space="preserve"> </v>
      </c>
      <c r="S62">
        <f t="shared" si="25"/>
        <v>0</v>
      </c>
      <c r="T62" s="70" t="str">
        <f t="shared" si="4"/>
        <v>n/a</v>
      </c>
      <c r="U62" s="71" t="b">
        <f t="shared" si="5"/>
        <v>0</v>
      </c>
      <c r="V62" s="70" t="str">
        <f t="shared" si="30"/>
        <v xml:space="preserve"> </v>
      </c>
      <c r="W62" s="70" t="str">
        <f t="shared" si="31"/>
        <v xml:space="preserve"> </v>
      </c>
      <c r="X62" s="71" t="str">
        <f t="shared" si="28"/>
        <v xml:space="preserve"> </v>
      </c>
      <c r="Y62" s="73" t="str">
        <f t="shared" si="6"/>
        <v>n/a</v>
      </c>
      <c r="Z62" s="74" t="b">
        <f t="shared" si="7"/>
        <v>0</v>
      </c>
      <c r="AA62" s="73" t="str">
        <f t="shared" si="8"/>
        <v xml:space="preserve"> </v>
      </c>
      <c r="AB62" s="73" t="str">
        <f t="shared" si="9"/>
        <v xml:space="preserve"> </v>
      </c>
      <c r="AC62" s="74" t="str">
        <f t="shared" si="10"/>
        <v xml:space="preserve"> </v>
      </c>
      <c r="AD62" s="70" t="str">
        <f t="shared" si="11"/>
        <v>n/a</v>
      </c>
      <c r="AE62" s="71" t="b">
        <f t="shared" si="12"/>
        <v>0</v>
      </c>
      <c r="AF62" s="70" t="str">
        <f t="shared" si="13"/>
        <v xml:space="preserve"> </v>
      </c>
      <c r="AG62" s="70" t="str">
        <f t="shared" si="14"/>
        <v xml:space="preserve"> </v>
      </c>
      <c r="AH62" s="71" t="str">
        <f t="shared" si="15"/>
        <v xml:space="preserve"> </v>
      </c>
      <c r="AI62" s="73" t="str">
        <f t="shared" si="16"/>
        <v>n/a</v>
      </c>
      <c r="AJ62" s="74" t="b">
        <f t="shared" si="17"/>
        <v>0</v>
      </c>
      <c r="AK62" s="73" t="str">
        <f t="shared" si="18"/>
        <v xml:space="preserve"> </v>
      </c>
      <c r="AL62" s="73" t="str">
        <f t="shared" si="19"/>
        <v xml:space="preserve"> </v>
      </c>
      <c r="AM62" s="74" t="str">
        <f t="shared" si="20"/>
        <v xml:space="preserve"> </v>
      </c>
    </row>
    <row r="63" spans="1:39" ht="18.75" customHeight="1" thickBot="1" x14ac:dyDescent="0.25">
      <c r="A63" t="str">
        <f t="shared" si="21"/>
        <v>/</v>
      </c>
      <c r="B63" s="134">
        <v>60</v>
      </c>
      <c r="C63" s="6"/>
      <c r="D63" s="6"/>
      <c r="E63" s="137"/>
      <c r="F63" s="183"/>
      <c r="G63" s="103" t="str">
        <f t="shared" si="22"/>
        <v xml:space="preserve"> </v>
      </c>
      <c r="H63" s="160"/>
      <c r="I63" s="153" t="str">
        <f>IF(H63="Y",IFERROR(VLOOKUP(CONCATENATE(C63,"/",D63),'Time Open'!A$4:F$165,5,FALSE),"Can't find in Open"),"")</f>
        <v/>
      </c>
      <c r="J63" s="153" t="str">
        <f>IF(H63="Y",IFERROR(VLOOKUP(CONCATENATE(C63,"/",D63),'Time Open'!A$4:F$165,6,FALSE),"Can't find in Open"),"")</f>
        <v/>
      </c>
      <c r="K63" s="34" t="str">
        <f t="shared" si="29"/>
        <v>n/a</v>
      </c>
      <c r="L63" s="36">
        <f t="shared" si="23"/>
        <v>0</v>
      </c>
      <c r="M63" s="36">
        <f t="shared" si="1"/>
        <v>0</v>
      </c>
      <c r="N63" s="36">
        <f t="shared" si="2"/>
        <v>0</v>
      </c>
      <c r="O63" s="103">
        <f t="shared" si="3"/>
        <v>0</v>
      </c>
      <c r="P63" s="118" t="str">
        <f t="shared" si="24"/>
        <v xml:space="preserve"> </v>
      </c>
      <c r="S63">
        <f t="shared" si="25"/>
        <v>0</v>
      </c>
      <c r="T63" s="70" t="str">
        <f t="shared" si="4"/>
        <v>n/a</v>
      </c>
      <c r="U63" s="71" t="b">
        <f t="shared" si="5"/>
        <v>0</v>
      </c>
      <c r="V63" s="70" t="str">
        <f t="shared" si="30"/>
        <v xml:space="preserve"> </v>
      </c>
      <c r="W63" s="70" t="str">
        <f t="shared" si="31"/>
        <v xml:space="preserve"> </v>
      </c>
      <c r="X63" s="71" t="str">
        <f t="shared" si="28"/>
        <v xml:space="preserve"> </v>
      </c>
      <c r="Y63" s="73" t="str">
        <f t="shared" si="6"/>
        <v>n/a</v>
      </c>
      <c r="Z63" s="74" t="b">
        <f t="shared" si="7"/>
        <v>0</v>
      </c>
      <c r="AA63" s="73" t="str">
        <f t="shared" si="8"/>
        <v xml:space="preserve"> </v>
      </c>
      <c r="AB63" s="73" t="str">
        <f t="shared" si="9"/>
        <v xml:space="preserve"> </v>
      </c>
      <c r="AC63" s="74" t="str">
        <f t="shared" si="10"/>
        <v xml:space="preserve"> </v>
      </c>
      <c r="AD63" s="70" t="str">
        <f t="shared" si="11"/>
        <v>n/a</v>
      </c>
      <c r="AE63" s="71" t="b">
        <f t="shared" si="12"/>
        <v>0</v>
      </c>
      <c r="AF63" s="70" t="str">
        <f t="shared" si="13"/>
        <v xml:space="preserve"> </v>
      </c>
      <c r="AG63" s="70" t="str">
        <f t="shared" si="14"/>
        <v xml:space="preserve"> </v>
      </c>
      <c r="AH63" s="71" t="str">
        <f t="shared" si="15"/>
        <v xml:space="preserve"> </v>
      </c>
      <c r="AI63" s="73" t="str">
        <f t="shared" si="16"/>
        <v>n/a</v>
      </c>
      <c r="AJ63" s="74" t="b">
        <f t="shared" si="17"/>
        <v>0</v>
      </c>
      <c r="AK63" s="73" t="str">
        <f t="shared" si="18"/>
        <v xml:space="preserve"> </v>
      </c>
      <c r="AL63" s="73" t="str">
        <f t="shared" si="19"/>
        <v xml:space="preserve"> </v>
      </c>
      <c r="AM63" s="74" t="str">
        <f t="shared" si="20"/>
        <v xml:space="preserve"> </v>
      </c>
    </row>
    <row r="64" spans="1:39" ht="18.75" customHeight="1" thickBot="1" x14ac:dyDescent="0.25">
      <c r="A64" t="str">
        <f t="shared" si="21"/>
        <v>/</v>
      </c>
      <c r="B64" s="134">
        <v>61</v>
      </c>
      <c r="C64" s="6"/>
      <c r="D64" s="6"/>
      <c r="E64" s="137"/>
      <c r="F64" s="183"/>
      <c r="G64" s="103" t="str">
        <f t="shared" si="22"/>
        <v xml:space="preserve"> </v>
      </c>
      <c r="H64" s="160"/>
      <c r="I64" s="153" t="str">
        <f>IF(H64="Y",IFERROR(VLOOKUP(CONCATENATE(C64,"/",D64),'Time Open'!A$4:F$165,5,FALSE),"Can't find in Open"),"")</f>
        <v/>
      </c>
      <c r="J64" s="153" t="str">
        <f>IF(H64="Y",IFERROR(VLOOKUP(CONCATENATE(C64,"/",D64),'Time Open'!A$4:F$165,6,FALSE),"Can't find in Open"),"")</f>
        <v/>
      </c>
      <c r="K64" s="34" t="str">
        <f t="shared" si="29"/>
        <v>n/a</v>
      </c>
      <c r="L64" s="36">
        <f t="shared" si="23"/>
        <v>0</v>
      </c>
      <c r="M64" s="36">
        <f t="shared" si="1"/>
        <v>0</v>
      </c>
      <c r="N64" s="36">
        <f t="shared" si="2"/>
        <v>0</v>
      </c>
      <c r="O64" s="103">
        <f t="shared" si="3"/>
        <v>0</v>
      </c>
      <c r="P64" s="118" t="str">
        <f t="shared" si="24"/>
        <v xml:space="preserve"> </v>
      </c>
      <c r="S64">
        <f t="shared" si="25"/>
        <v>0</v>
      </c>
      <c r="T64" s="70" t="str">
        <f t="shared" si="4"/>
        <v>n/a</v>
      </c>
      <c r="U64" s="71" t="b">
        <f t="shared" si="5"/>
        <v>0</v>
      </c>
      <c r="V64" s="70" t="str">
        <f t="shared" si="30"/>
        <v xml:space="preserve"> </v>
      </c>
      <c r="W64" s="70" t="str">
        <f t="shared" si="31"/>
        <v xml:space="preserve"> </v>
      </c>
      <c r="X64" s="71" t="str">
        <f t="shared" si="28"/>
        <v xml:space="preserve"> </v>
      </c>
      <c r="Y64" s="73" t="str">
        <f t="shared" si="6"/>
        <v>n/a</v>
      </c>
      <c r="Z64" s="74" t="b">
        <f t="shared" si="7"/>
        <v>0</v>
      </c>
      <c r="AA64" s="73" t="str">
        <f t="shared" si="8"/>
        <v xml:space="preserve"> </v>
      </c>
      <c r="AB64" s="73" t="str">
        <f t="shared" si="9"/>
        <v xml:space="preserve"> </v>
      </c>
      <c r="AC64" s="74" t="str">
        <f t="shared" si="10"/>
        <v xml:space="preserve"> </v>
      </c>
      <c r="AD64" s="70" t="str">
        <f t="shared" si="11"/>
        <v>n/a</v>
      </c>
      <c r="AE64" s="71" t="b">
        <f t="shared" si="12"/>
        <v>0</v>
      </c>
      <c r="AF64" s="70" t="str">
        <f t="shared" si="13"/>
        <v xml:space="preserve"> </v>
      </c>
      <c r="AG64" s="70" t="str">
        <f t="shared" si="14"/>
        <v xml:space="preserve"> </v>
      </c>
      <c r="AH64" s="71" t="str">
        <f t="shared" si="15"/>
        <v xml:space="preserve"> </v>
      </c>
      <c r="AI64" s="73" t="str">
        <f t="shared" si="16"/>
        <v>n/a</v>
      </c>
      <c r="AJ64" s="74" t="b">
        <f t="shared" si="17"/>
        <v>0</v>
      </c>
      <c r="AK64" s="73" t="str">
        <f t="shared" si="18"/>
        <v xml:space="preserve"> </v>
      </c>
      <c r="AL64" s="73" t="str">
        <f t="shared" si="19"/>
        <v xml:space="preserve"> </v>
      </c>
      <c r="AM64" s="74" t="str">
        <f t="shared" si="20"/>
        <v xml:space="preserve"> </v>
      </c>
    </row>
    <row r="65" spans="1:39" ht="18.75" customHeight="1" thickBot="1" x14ac:dyDescent="0.25">
      <c r="A65" t="str">
        <f t="shared" si="21"/>
        <v>/</v>
      </c>
      <c r="B65" s="134">
        <v>62</v>
      </c>
      <c r="C65" s="6"/>
      <c r="D65" s="6"/>
      <c r="E65" s="137"/>
      <c r="F65" s="183"/>
      <c r="G65" s="103" t="str">
        <f t="shared" si="22"/>
        <v xml:space="preserve"> </v>
      </c>
      <c r="H65" s="160"/>
      <c r="I65" s="153" t="str">
        <f>IF(H65="Y",IFERROR(VLOOKUP(CONCATENATE(C65,"/",D65),'Time Open'!A$4:F$165,5,FALSE),"Can't find in Open"),"")</f>
        <v/>
      </c>
      <c r="J65" s="153" t="str">
        <f>IF(H65="Y",IFERROR(VLOOKUP(CONCATENATE(C65,"/",D65),'Time Open'!A$4:F$165,6,FALSE),"Can't find in Open"),"")</f>
        <v/>
      </c>
      <c r="K65" s="34" t="str">
        <f t="shared" si="29"/>
        <v>n/a</v>
      </c>
      <c r="L65" s="36">
        <f t="shared" si="23"/>
        <v>0</v>
      </c>
      <c r="M65" s="36">
        <f t="shared" si="1"/>
        <v>0</v>
      </c>
      <c r="N65" s="36">
        <f t="shared" si="2"/>
        <v>0</v>
      </c>
      <c r="O65" s="103">
        <f t="shared" si="3"/>
        <v>0</v>
      </c>
      <c r="P65" s="118" t="str">
        <f t="shared" si="24"/>
        <v xml:space="preserve"> </v>
      </c>
      <c r="S65">
        <f t="shared" si="25"/>
        <v>0</v>
      </c>
      <c r="T65" s="70" t="str">
        <f t="shared" si="4"/>
        <v>n/a</v>
      </c>
      <c r="U65" s="71" t="b">
        <f t="shared" si="5"/>
        <v>0</v>
      </c>
      <c r="V65" s="70" t="str">
        <f t="shared" si="30"/>
        <v xml:space="preserve"> </v>
      </c>
      <c r="W65" s="70" t="str">
        <f t="shared" si="31"/>
        <v xml:space="preserve"> </v>
      </c>
      <c r="X65" s="71" t="str">
        <f t="shared" si="28"/>
        <v xml:space="preserve"> </v>
      </c>
      <c r="Y65" s="73" t="str">
        <f t="shared" si="6"/>
        <v>n/a</v>
      </c>
      <c r="Z65" s="74" t="b">
        <f t="shared" si="7"/>
        <v>0</v>
      </c>
      <c r="AA65" s="73" t="str">
        <f t="shared" si="8"/>
        <v xml:space="preserve"> </v>
      </c>
      <c r="AB65" s="73" t="str">
        <f t="shared" si="9"/>
        <v xml:space="preserve"> </v>
      </c>
      <c r="AC65" s="74" t="str">
        <f t="shared" si="10"/>
        <v xml:space="preserve"> </v>
      </c>
      <c r="AD65" s="70" t="str">
        <f t="shared" si="11"/>
        <v>n/a</v>
      </c>
      <c r="AE65" s="71" t="b">
        <f t="shared" si="12"/>
        <v>0</v>
      </c>
      <c r="AF65" s="70" t="str">
        <f t="shared" si="13"/>
        <v xml:space="preserve"> </v>
      </c>
      <c r="AG65" s="70" t="str">
        <f t="shared" si="14"/>
        <v xml:space="preserve"> </v>
      </c>
      <c r="AH65" s="71" t="str">
        <f t="shared" si="15"/>
        <v xml:space="preserve"> </v>
      </c>
      <c r="AI65" s="73" t="str">
        <f t="shared" si="16"/>
        <v>n/a</v>
      </c>
      <c r="AJ65" s="74" t="b">
        <f t="shared" si="17"/>
        <v>0</v>
      </c>
      <c r="AK65" s="73" t="str">
        <f t="shared" si="18"/>
        <v xml:space="preserve"> </v>
      </c>
      <c r="AL65" s="73" t="str">
        <f t="shared" si="19"/>
        <v xml:space="preserve"> </v>
      </c>
      <c r="AM65" s="74" t="str">
        <f t="shared" si="20"/>
        <v xml:space="preserve"> </v>
      </c>
    </row>
    <row r="66" spans="1:39" ht="18.75" customHeight="1" thickBot="1" x14ac:dyDescent="0.25">
      <c r="A66" t="str">
        <f t="shared" si="21"/>
        <v>/</v>
      </c>
      <c r="B66" s="134">
        <v>63</v>
      </c>
      <c r="C66" s="6"/>
      <c r="D66" s="6"/>
      <c r="E66" s="137"/>
      <c r="F66" s="183"/>
      <c r="G66" s="103" t="str">
        <f t="shared" si="22"/>
        <v xml:space="preserve"> </v>
      </c>
      <c r="H66" s="160"/>
      <c r="I66" s="153" t="str">
        <f>IF(H66="Y",IFERROR(VLOOKUP(CONCATENATE(C66,"/",D66),'Time Open'!A$4:F$165,5,FALSE),"Can't find in Open"),"")</f>
        <v/>
      </c>
      <c r="J66" s="153" t="str">
        <f>IF(H66="Y",IFERROR(VLOOKUP(CONCATENATE(C66,"/",D66),'Time Open'!A$4:F$165,6,FALSE),"Can't find in Open"),"")</f>
        <v/>
      </c>
      <c r="K66" s="34" t="str">
        <f t="shared" si="29"/>
        <v>n/a</v>
      </c>
      <c r="L66" s="36">
        <f t="shared" si="23"/>
        <v>0</v>
      </c>
      <c r="M66" s="36">
        <f t="shared" si="1"/>
        <v>0</v>
      </c>
      <c r="N66" s="36">
        <f t="shared" si="2"/>
        <v>0</v>
      </c>
      <c r="O66" s="103">
        <f t="shared" si="3"/>
        <v>0</v>
      </c>
      <c r="P66" s="118" t="str">
        <f t="shared" si="24"/>
        <v xml:space="preserve"> </v>
      </c>
      <c r="S66">
        <f t="shared" si="25"/>
        <v>0</v>
      </c>
      <c r="T66" s="70" t="str">
        <f t="shared" si="4"/>
        <v>n/a</v>
      </c>
      <c r="U66" s="71" t="b">
        <f t="shared" si="5"/>
        <v>0</v>
      </c>
      <c r="V66" s="70" t="str">
        <f t="shared" si="30"/>
        <v xml:space="preserve"> </v>
      </c>
      <c r="W66" s="70" t="str">
        <f t="shared" si="31"/>
        <v xml:space="preserve"> </v>
      </c>
      <c r="X66" s="71" t="str">
        <f t="shared" si="28"/>
        <v xml:space="preserve"> </v>
      </c>
      <c r="Y66" s="73" t="str">
        <f t="shared" si="6"/>
        <v>n/a</v>
      </c>
      <c r="Z66" s="74" t="b">
        <f t="shared" si="7"/>
        <v>0</v>
      </c>
      <c r="AA66" s="73" t="str">
        <f t="shared" si="8"/>
        <v xml:space="preserve"> </v>
      </c>
      <c r="AB66" s="73" t="str">
        <f t="shared" si="9"/>
        <v xml:space="preserve"> </v>
      </c>
      <c r="AC66" s="74" t="str">
        <f t="shared" si="10"/>
        <v xml:space="preserve"> </v>
      </c>
      <c r="AD66" s="70" t="str">
        <f t="shared" si="11"/>
        <v>n/a</v>
      </c>
      <c r="AE66" s="71" t="b">
        <f t="shared" si="12"/>
        <v>0</v>
      </c>
      <c r="AF66" s="70" t="str">
        <f t="shared" si="13"/>
        <v xml:space="preserve"> </v>
      </c>
      <c r="AG66" s="70" t="str">
        <f t="shared" si="14"/>
        <v xml:space="preserve"> </v>
      </c>
      <c r="AH66" s="71" t="str">
        <f t="shared" si="15"/>
        <v xml:space="preserve"> </v>
      </c>
      <c r="AI66" s="73" t="str">
        <f t="shared" si="16"/>
        <v>n/a</v>
      </c>
      <c r="AJ66" s="74" t="b">
        <f t="shared" si="17"/>
        <v>0</v>
      </c>
      <c r="AK66" s="73" t="str">
        <f t="shared" si="18"/>
        <v xml:space="preserve"> </v>
      </c>
      <c r="AL66" s="73" t="str">
        <f t="shared" si="19"/>
        <v xml:space="preserve"> </v>
      </c>
      <c r="AM66" s="74" t="str">
        <f t="shared" si="20"/>
        <v xml:space="preserve"> </v>
      </c>
    </row>
    <row r="67" spans="1:39" ht="18.75" customHeight="1" thickBot="1" x14ac:dyDescent="0.25">
      <c r="A67" t="str">
        <f t="shared" si="21"/>
        <v>/</v>
      </c>
      <c r="B67" s="134">
        <v>64</v>
      </c>
      <c r="C67" s="6"/>
      <c r="D67" s="6"/>
      <c r="E67" s="137"/>
      <c r="F67" s="183"/>
      <c r="G67" s="103" t="str">
        <f t="shared" si="22"/>
        <v xml:space="preserve"> </v>
      </c>
      <c r="H67" s="160"/>
      <c r="I67" s="153" t="str">
        <f>IF(H67="Y",IFERROR(VLOOKUP(CONCATENATE(C67,"/",D67),'Time Open'!A$4:F$165,5,FALSE),"Can't find in Open"),"")</f>
        <v/>
      </c>
      <c r="J67" s="153" t="str">
        <f>IF(H67="Y",IFERROR(VLOOKUP(CONCATENATE(C67,"/",D67),'Time Open'!A$4:F$165,6,FALSE),"Can't find in Open"),"")</f>
        <v/>
      </c>
      <c r="K67" s="34" t="str">
        <f t="shared" si="29"/>
        <v>n/a</v>
      </c>
      <c r="L67" s="36">
        <f t="shared" si="23"/>
        <v>0</v>
      </c>
      <c r="M67" s="36">
        <f t="shared" si="1"/>
        <v>0</v>
      </c>
      <c r="N67" s="36">
        <f t="shared" si="2"/>
        <v>0</v>
      </c>
      <c r="O67" s="103">
        <f t="shared" si="3"/>
        <v>0</v>
      </c>
      <c r="P67" s="118" t="str">
        <f t="shared" si="24"/>
        <v xml:space="preserve"> </v>
      </c>
      <c r="S67">
        <f t="shared" si="25"/>
        <v>0</v>
      </c>
      <c r="T67" s="70" t="str">
        <f t="shared" si="4"/>
        <v>n/a</v>
      </c>
      <c r="U67" s="71" t="b">
        <f t="shared" si="5"/>
        <v>0</v>
      </c>
      <c r="V67" s="70" t="str">
        <f t="shared" si="30"/>
        <v xml:space="preserve"> </v>
      </c>
      <c r="W67" s="70" t="str">
        <f t="shared" si="31"/>
        <v xml:space="preserve"> </v>
      </c>
      <c r="X67" s="71" t="str">
        <f t="shared" si="28"/>
        <v xml:space="preserve"> </v>
      </c>
      <c r="Y67" s="73" t="str">
        <f t="shared" si="6"/>
        <v>n/a</v>
      </c>
      <c r="Z67" s="74" t="b">
        <f t="shared" si="7"/>
        <v>0</v>
      </c>
      <c r="AA67" s="73" t="str">
        <f t="shared" si="8"/>
        <v xml:space="preserve"> </v>
      </c>
      <c r="AB67" s="73" t="str">
        <f t="shared" si="9"/>
        <v xml:space="preserve"> </v>
      </c>
      <c r="AC67" s="74" t="str">
        <f t="shared" si="10"/>
        <v xml:space="preserve"> </v>
      </c>
      <c r="AD67" s="70" t="str">
        <f t="shared" si="11"/>
        <v>n/a</v>
      </c>
      <c r="AE67" s="71" t="b">
        <f t="shared" si="12"/>
        <v>0</v>
      </c>
      <c r="AF67" s="70" t="str">
        <f t="shared" si="13"/>
        <v xml:space="preserve"> </v>
      </c>
      <c r="AG67" s="70" t="str">
        <f t="shared" si="14"/>
        <v xml:space="preserve"> </v>
      </c>
      <c r="AH67" s="71" t="str">
        <f t="shared" si="15"/>
        <v xml:space="preserve"> </v>
      </c>
      <c r="AI67" s="73" t="str">
        <f t="shared" si="16"/>
        <v>n/a</v>
      </c>
      <c r="AJ67" s="74" t="b">
        <f t="shared" si="17"/>
        <v>0</v>
      </c>
      <c r="AK67" s="73" t="str">
        <f t="shared" si="18"/>
        <v xml:space="preserve"> </v>
      </c>
      <c r="AL67" s="73" t="str">
        <f t="shared" si="19"/>
        <v xml:space="preserve"> </v>
      </c>
      <c r="AM67" s="74" t="str">
        <f t="shared" si="20"/>
        <v xml:space="preserve"> </v>
      </c>
    </row>
    <row r="68" spans="1:39" ht="18.75" customHeight="1" thickBot="1" x14ac:dyDescent="0.25">
      <c r="A68" t="str">
        <f t="shared" si="21"/>
        <v>/</v>
      </c>
      <c r="B68" s="134">
        <v>65</v>
      </c>
      <c r="C68" s="6"/>
      <c r="D68" s="6"/>
      <c r="E68" s="137"/>
      <c r="F68" s="183"/>
      <c r="G68" s="103" t="str">
        <f t="shared" ref="G68:G131" si="32">IF(H68="Y",MIN(I68,J68),IF(MIN(E68:F68)=0," ",IF(MIN(E68:F68)&gt;=99.99,"No Time",MIN(E68:F68))))</f>
        <v xml:space="preserve"> </v>
      </c>
      <c r="H68" s="160"/>
      <c r="I68" s="153" t="str">
        <f>IF(H68="Y",IFERROR(VLOOKUP(CONCATENATE(C68,"/",D68),'Time Open'!A$4:F$165,5,FALSE),"Can't find in Open"),"")</f>
        <v/>
      </c>
      <c r="J68" s="153" t="str">
        <f>IF(H68="Y",IFERROR(VLOOKUP(CONCATENATE(C68,"/",D68),'Time Open'!A$4:F$165,6,FALSE),"Can't find in Open"),"")</f>
        <v/>
      </c>
      <c r="K68" s="34" t="str">
        <f t="shared" ref="K68:K99" si="33">IF(G68="No Time","5D",IF($G68=" ","n/a",IF($G68&lt;$Q$5,"1D",IF($G68&lt;$Q$6,"2D",IF($G68&lt;$Q$7,"3D",IF($G68&gt;=$Q$7,IF(SelectDivisions="4D","4D","3D")))))))</f>
        <v>n/a</v>
      </c>
      <c r="L68" s="36">
        <f t="shared" ref="L68:L131" si="34">IF(K68="1D",G68,0)</f>
        <v>0</v>
      </c>
      <c r="M68" s="36">
        <f t="shared" ref="M68:M131" si="35">IF(K68="2D",G68,0)</f>
        <v>0</v>
      </c>
      <c r="N68" s="36">
        <f t="shared" ref="N68:N131" si="36">IF(K68="3D",G68,0)</f>
        <v>0</v>
      </c>
      <c r="O68" s="103">
        <f t="shared" ref="O68:O131" si="37">IF(K68="4D",G68,0)</f>
        <v>0</v>
      </c>
      <c r="P68" s="118" t="str">
        <f t="shared" si="24"/>
        <v xml:space="preserve"> </v>
      </c>
      <c r="S68">
        <f t="shared" si="25"/>
        <v>0</v>
      </c>
      <c r="T68" s="70" t="str">
        <f t="shared" ref="T68:T131" si="38">IF(L68=0,"n/a",RANK(L68,$L$4:$L$165,40)-$Q$13)</f>
        <v>n/a</v>
      </c>
      <c r="U68" s="71" t="b">
        <f t="shared" ref="U68:U131" si="39">IF(L68&gt;0,(RANK(L68,L68:L229,1)+COUNTIF(L68,L68:L229)))</f>
        <v>0</v>
      </c>
      <c r="V68" s="70" t="str">
        <f t="shared" si="30"/>
        <v xml:space="preserve"> </v>
      </c>
      <c r="W68" s="70" t="str">
        <f t="shared" si="31"/>
        <v xml:space="preserve"> </v>
      </c>
      <c r="X68" s="71" t="str">
        <f t="shared" si="28"/>
        <v xml:space="preserve"> </v>
      </c>
      <c r="Y68" s="73" t="str">
        <f t="shared" ref="Y68:Y131" si="40">IF(M68=0,"n/a",RANK(M68,$M$4:$M$165,40)-$Q$22)</f>
        <v>n/a</v>
      </c>
      <c r="Z68" s="74" t="b">
        <f t="shared" ref="Z68:Z131" si="41">IF(M68&gt;0,(RANK(M68,$M$4:$M$165,1)+COUNTIF(M68,$M$4:$M$165)))</f>
        <v>0</v>
      </c>
      <c r="AA68" s="73" t="str">
        <f t="shared" ref="AA68:AA131" si="42">IF(Y68="n/a"," ",$C68)</f>
        <v xml:space="preserve"> </v>
      </c>
      <c r="AB68" s="73" t="str">
        <f t="shared" ref="AB68:AB131" si="43">IF(Y68="n/a"," ",$D68)</f>
        <v xml:space="preserve"> </v>
      </c>
      <c r="AC68" s="74" t="str">
        <f t="shared" ref="AC68:AC131" si="44">IF(Y68="n/a"," ",$G68)</f>
        <v xml:space="preserve"> </v>
      </c>
      <c r="AD68" s="70" t="str">
        <f t="shared" ref="AD68:AD131" si="45">IF(N68=0,"n/a",RANK(N68,$N$4:$N$165,40)-$Q$24)</f>
        <v>n/a</v>
      </c>
      <c r="AE68" s="71" t="b">
        <f t="shared" ref="AE68:AE131" si="46">IF(N68&gt;0,(RANK(N68,$N$4:$N$165,1)+COUNTIF(N68,$N$4:$N$165)))</f>
        <v>0</v>
      </c>
      <c r="AF68" s="70" t="str">
        <f t="shared" ref="AF68:AF131" si="47">IF(AD68="n/a"," ",$C68)</f>
        <v xml:space="preserve"> </v>
      </c>
      <c r="AG68" s="70" t="str">
        <f t="shared" ref="AG68:AG131" si="48">IF(AD68="n/a"," ",$D68)</f>
        <v xml:space="preserve"> </v>
      </c>
      <c r="AH68" s="71" t="str">
        <f t="shared" ref="AH68:AH131" si="49">IF(AD68="n/a"," ",$G68)</f>
        <v xml:space="preserve"> </v>
      </c>
      <c r="AI68" s="73" t="str">
        <f t="shared" ref="AI68:AI131" si="50">IF(O68=0,"n/a",RANK(O68,$O$4:$O$165,40)-$Q$26)</f>
        <v>n/a</v>
      </c>
      <c r="AJ68" s="74" t="b">
        <f t="shared" ref="AJ68:AJ131" si="51">IF(O68&gt;0,(RANK(O68,$O$4:$O$165,1)+COUNTIF(O68,$O$4:$O$165)))</f>
        <v>0</v>
      </c>
      <c r="AK68" s="73" t="str">
        <f t="shared" ref="AK68:AK131" si="52">IF(AI68="n/a"," ",$C68)</f>
        <v xml:space="preserve"> </v>
      </c>
      <c r="AL68" s="73" t="str">
        <f t="shared" ref="AL68:AL131" si="53">IF(AI68="n/a"," ",$D68)</f>
        <v xml:space="preserve"> </v>
      </c>
      <c r="AM68" s="74" t="str">
        <f t="shared" ref="AM68:AM131" si="54">IF(AI68="n/a"," ",$G68)</f>
        <v xml:space="preserve"> </v>
      </c>
    </row>
    <row r="69" spans="1:39" ht="18.75" customHeight="1" thickBot="1" x14ac:dyDescent="0.25">
      <c r="A69" t="str">
        <f t="shared" ref="A69:A132" si="55">CONCATENATE(C69,"/",D69)</f>
        <v>/</v>
      </c>
      <c r="B69" s="134">
        <v>66</v>
      </c>
      <c r="C69" s="6"/>
      <c r="D69" s="6"/>
      <c r="E69" s="137"/>
      <c r="F69" s="183"/>
      <c r="G69" s="103" t="str">
        <f t="shared" si="32"/>
        <v xml:space="preserve"> </v>
      </c>
      <c r="H69" s="160"/>
      <c r="I69" s="153" t="str">
        <f>IF(H69="Y",IFERROR(VLOOKUP(CONCATENATE(C69,"/",D69),'Time Open'!A$4:F$165,5,FALSE),"Can't find in Open"),"")</f>
        <v/>
      </c>
      <c r="J69" s="153" t="str">
        <f>IF(H69="Y",IFERROR(VLOOKUP(CONCATENATE(C69,"/",D69),'Time Open'!A$4:F$165,6,FALSE),"Can't find in Open"),"")</f>
        <v/>
      </c>
      <c r="K69" s="34" t="str">
        <f t="shared" si="33"/>
        <v>n/a</v>
      </c>
      <c r="L69" s="36">
        <f t="shared" si="34"/>
        <v>0</v>
      </c>
      <c r="M69" s="36">
        <f t="shared" si="35"/>
        <v>0</v>
      </c>
      <c r="N69" s="36">
        <f t="shared" si="36"/>
        <v>0</v>
      </c>
      <c r="O69" s="103">
        <f t="shared" si="37"/>
        <v>0</v>
      </c>
      <c r="P69" s="118" t="str">
        <f t="shared" ref="P69:P132" si="56">IF(S69=0," ",S69)</f>
        <v xml:space="preserve"> </v>
      </c>
      <c r="S69">
        <f t="shared" ref="S69:S132" si="57">IF(G69=0,0,IF(G69=" ",0,RANK(G69,$G$4:$G$165)))</f>
        <v>0</v>
      </c>
      <c r="T69" s="70" t="str">
        <f t="shared" si="38"/>
        <v>n/a</v>
      </c>
      <c r="U69" s="71" t="b">
        <f t="shared" si="39"/>
        <v>0</v>
      </c>
      <c r="V69" s="70" t="str">
        <f t="shared" ref="V69:V100" si="58">IF(T69="n/a"," ",C69)</f>
        <v xml:space="preserve"> </v>
      </c>
      <c r="W69" s="70" t="str">
        <f t="shared" ref="W69:W100" si="59">IF(T69="n/a"," ",D69)</f>
        <v xml:space="preserve"> </v>
      </c>
      <c r="X69" s="71" t="str">
        <f t="shared" ref="X69:X132" si="60">IF(T69="n/a"," ",G69)</f>
        <v xml:space="preserve"> </v>
      </c>
      <c r="Y69" s="73" t="str">
        <f t="shared" si="40"/>
        <v>n/a</v>
      </c>
      <c r="Z69" s="74" t="b">
        <f t="shared" si="41"/>
        <v>0</v>
      </c>
      <c r="AA69" s="73" t="str">
        <f t="shared" si="42"/>
        <v xml:space="preserve"> </v>
      </c>
      <c r="AB69" s="73" t="str">
        <f t="shared" si="43"/>
        <v xml:space="preserve"> </v>
      </c>
      <c r="AC69" s="74" t="str">
        <f t="shared" si="44"/>
        <v xml:space="preserve"> </v>
      </c>
      <c r="AD69" s="70" t="str">
        <f t="shared" si="45"/>
        <v>n/a</v>
      </c>
      <c r="AE69" s="71" t="b">
        <f t="shared" si="46"/>
        <v>0</v>
      </c>
      <c r="AF69" s="70" t="str">
        <f t="shared" si="47"/>
        <v xml:space="preserve"> </v>
      </c>
      <c r="AG69" s="70" t="str">
        <f t="shared" si="48"/>
        <v xml:space="preserve"> </v>
      </c>
      <c r="AH69" s="71" t="str">
        <f t="shared" si="49"/>
        <v xml:space="preserve"> </v>
      </c>
      <c r="AI69" s="73" t="str">
        <f t="shared" si="50"/>
        <v>n/a</v>
      </c>
      <c r="AJ69" s="74" t="b">
        <f t="shared" si="51"/>
        <v>0</v>
      </c>
      <c r="AK69" s="73" t="str">
        <f t="shared" si="52"/>
        <v xml:space="preserve"> </v>
      </c>
      <c r="AL69" s="73" t="str">
        <f t="shared" si="53"/>
        <v xml:space="preserve"> </v>
      </c>
      <c r="AM69" s="74" t="str">
        <f t="shared" si="54"/>
        <v xml:space="preserve"> </v>
      </c>
    </row>
    <row r="70" spans="1:39" ht="18.75" customHeight="1" thickBot="1" x14ac:dyDescent="0.25">
      <c r="A70" t="str">
        <f t="shared" si="55"/>
        <v>/</v>
      </c>
      <c r="B70" s="134">
        <v>67</v>
      </c>
      <c r="C70" s="6"/>
      <c r="D70" s="6"/>
      <c r="E70" s="137"/>
      <c r="F70" s="183"/>
      <c r="G70" s="103" t="str">
        <f t="shared" si="32"/>
        <v xml:space="preserve"> </v>
      </c>
      <c r="H70" s="160"/>
      <c r="I70" s="153" t="str">
        <f>IF(H70="Y",IFERROR(VLOOKUP(CONCATENATE(C70,"/",D70),'Time Open'!A$4:F$165,5,FALSE),"Can't find in Open"),"")</f>
        <v/>
      </c>
      <c r="J70" s="153" t="str">
        <f>IF(H70="Y",IFERROR(VLOOKUP(CONCATENATE(C70,"/",D70),'Time Open'!A$4:F$165,6,FALSE),"Can't find in Open"),"")</f>
        <v/>
      </c>
      <c r="K70" s="34" t="str">
        <f t="shared" si="33"/>
        <v>n/a</v>
      </c>
      <c r="L70" s="36">
        <f t="shared" si="34"/>
        <v>0</v>
      </c>
      <c r="M70" s="36">
        <f t="shared" si="35"/>
        <v>0</v>
      </c>
      <c r="N70" s="36">
        <f t="shared" si="36"/>
        <v>0</v>
      </c>
      <c r="O70" s="103">
        <f t="shared" si="37"/>
        <v>0</v>
      </c>
      <c r="P70" s="118" t="str">
        <f t="shared" si="56"/>
        <v xml:space="preserve"> </v>
      </c>
      <c r="S70">
        <f t="shared" si="57"/>
        <v>0</v>
      </c>
      <c r="T70" s="70" t="str">
        <f t="shared" si="38"/>
        <v>n/a</v>
      </c>
      <c r="U70" s="71" t="b">
        <f t="shared" si="39"/>
        <v>0</v>
      </c>
      <c r="V70" s="70" t="str">
        <f t="shared" si="58"/>
        <v xml:space="preserve"> </v>
      </c>
      <c r="W70" s="70" t="str">
        <f t="shared" si="59"/>
        <v xml:space="preserve"> </v>
      </c>
      <c r="X70" s="71" t="str">
        <f t="shared" si="60"/>
        <v xml:space="preserve"> </v>
      </c>
      <c r="Y70" s="73" t="str">
        <f t="shared" si="40"/>
        <v>n/a</v>
      </c>
      <c r="Z70" s="74" t="b">
        <f t="shared" si="41"/>
        <v>0</v>
      </c>
      <c r="AA70" s="73" t="str">
        <f t="shared" si="42"/>
        <v xml:space="preserve"> </v>
      </c>
      <c r="AB70" s="73" t="str">
        <f t="shared" si="43"/>
        <v xml:space="preserve"> </v>
      </c>
      <c r="AC70" s="74" t="str">
        <f t="shared" si="44"/>
        <v xml:space="preserve"> </v>
      </c>
      <c r="AD70" s="70" t="str">
        <f t="shared" si="45"/>
        <v>n/a</v>
      </c>
      <c r="AE70" s="71" t="b">
        <f t="shared" si="46"/>
        <v>0</v>
      </c>
      <c r="AF70" s="70" t="str">
        <f t="shared" si="47"/>
        <v xml:space="preserve"> </v>
      </c>
      <c r="AG70" s="70" t="str">
        <f t="shared" si="48"/>
        <v xml:space="preserve"> </v>
      </c>
      <c r="AH70" s="71" t="str">
        <f t="shared" si="49"/>
        <v xml:space="preserve"> </v>
      </c>
      <c r="AI70" s="73" t="str">
        <f t="shared" si="50"/>
        <v>n/a</v>
      </c>
      <c r="AJ70" s="74" t="b">
        <f t="shared" si="51"/>
        <v>0</v>
      </c>
      <c r="AK70" s="73" t="str">
        <f t="shared" si="52"/>
        <v xml:space="preserve"> </v>
      </c>
      <c r="AL70" s="73" t="str">
        <f t="shared" si="53"/>
        <v xml:space="preserve"> </v>
      </c>
      <c r="AM70" s="74" t="str">
        <f t="shared" si="54"/>
        <v xml:space="preserve"> </v>
      </c>
    </row>
    <row r="71" spans="1:39" ht="18.75" customHeight="1" thickBot="1" x14ac:dyDescent="0.25">
      <c r="A71" t="str">
        <f t="shared" si="55"/>
        <v>/</v>
      </c>
      <c r="B71" s="134">
        <v>68</v>
      </c>
      <c r="C71" s="6"/>
      <c r="D71" s="6"/>
      <c r="E71" s="137"/>
      <c r="F71" s="183"/>
      <c r="G71" s="103" t="str">
        <f t="shared" si="32"/>
        <v xml:space="preserve"> </v>
      </c>
      <c r="H71" s="160"/>
      <c r="I71" s="153" t="str">
        <f>IF(H71="Y",IFERROR(VLOOKUP(CONCATENATE(C71,"/",D71),'Time Open'!A$4:F$165,5,FALSE),"Can't find in Open"),"")</f>
        <v/>
      </c>
      <c r="J71" s="153" t="str">
        <f>IF(H71="Y",IFERROR(VLOOKUP(CONCATENATE(C71,"/",D71),'Time Open'!A$4:F$165,6,FALSE),"Can't find in Open"),"")</f>
        <v/>
      </c>
      <c r="K71" s="34" t="str">
        <f t="shared" si="33"/>
        <v>n/a</v>
      </c>
      <c r="L71" s="36">
        <f t="shared" si="34"/>
        <v>0</v>
      </c>
      <c r="M71" s="36">
        <f t="shared" si="35"/>
        <v>0</v>
      </c>
      <c r="N71" s="36">
        <f t="shared" si="36"/>
        <v>0</v>
      </c>
      <c r="O71" s="103">
        <f t="shared" si="37"/>
        <v>0</v>
      </c>
      <c r="P71" s="118" t="str">
        <f t="shared" si="56"/>
        <v xml:space="preserve"> </v>
      </c>
      <c r="S71">
        <f t="shared" si="57"/>
        <v>0</v>
      </c>
      <c r="T71" s="70" t="str">
        <f t="shared" si="38"/>
        <v>n/a</v>
      </c>
      <c r="U71" s="71" t="b">
        <f t="shared" si="39"/>
        <v>0</v>
      </c>
      <c r="V71" s="70" t="str">
        <f t="shared" si="58"/>
        <v xml:space="preserve"> </v>
      </c>
      <c r="W71" s="70" t="str">
        <f t="shared" si="59"/>
        <v xml:space="preserve"> </v>
      </c>
      <c r="X71" s="71" t="str">
        <f t="shared" si="60"/>
        <v xml:space="preserve"> </v>
      </c>
      <c r="Y71" s="73" t="str">
        <f t="shared" si="40"/>
        <v>n/a</v>
      </c>
      <c r="Z71" s="74" t="b">
        <f t="shared" si="41"/>
        <v>0</v>
      </c>
      <c r="AA71" s="73" t="str">
        <f t="shared" si="42"/>
        <v xml:space="preserve"> </v>
      </c>
      <c r="AB71" s="73" t="str">
        <f t="shared" si="43"/>
        <v xml:space="preserve"> </v>
      </c>
      <c r="AC71" s="74" t="str">
        <f t="shared" si="44"/>
        <v xml:space="preserve"> </v>
      </c>
      <c r="AD71" s="70" t="str">
        <f t="shared" si="45"/>
        <v>n/a</v>
      </c>
      <c r="AE71" s="71" t="b">
        <f t="shared" si="46"/>
        <v>0</v>
      </c>
      <c r="AF71" s="70" t="str">
        <f t="shared" si="47"/>
        <v xml:space="preserve"> </v>
      </c>
      <c r="AG71" s="70" t="str">
        <f t="shared" si="48"/>
        <v xml:space="preserve"> </v>
      </c>
      <c r="AH71" s="71" t="str">
        <f t="shared" si="49"/>
        <v xml:space="preserve"> </v>
      </c>
      <c r="AI71" s="73" t="str">
        <f t="shared" si="50"/>
        <v>n/a</v>
      </c>
      <c r="AJ71" s="74" t="b">
        <f t="shared" si="51"/>
        <v>0</v>
      </c>
      <c r="AK71" s="73" t="str">
        <f t="shared" si="52"/>
        <v xml:space="preserve"> </v>
      </c>
      <c r="AL71" s="73" t="str">
        <f t="shared" si="53"/>
        <v xml:space="preserve"> </v>
      </c>
      <c r="AM71" s="74" t="str">
        <f t="shared" si="54"/>
        <v xml:space="preserve"> </v>
      </c>
    </row>
    <row r="72" spans="1:39" ht="18.75" customHeight="1" thickBot="1" x14ac:dyDescent="0.25">
      <c r="A72" t="str">
        <f t="shared" si="55"/>
        <v>/</v>
      </c>
      <c r="B72" s="134">
        <v>69</v>
      </c>
      <c r="C72" s="6"/>
      <c r="D72" s="6"/>
      <c r="E72" s="137"/>
      <c r="F72" s="183"/>
      <c r="G72" s="103" t="str">
        <f t="shared" si="32"/>
        <v xml:space="preserve"> </v>
      </c>
      <c r="H72" s="160"/>
      <c r="I72" s="153" t="str">
        <f>IF(H72="Y",IFERROR(VLOOKUP(CONCATENATE(C72,"/",D72),'Time Open'!A$4:F$165,5,FALSE),"Can't find in Open"),"")</f>
        <v/>
      </c>
      <c r="J72" s="153" t="str">
        <f>IF(H72="Y",IFERROR(VLOOKUP(CONCATENATE(C72,"/",D72),'Time Open'!A$4:F$165,6,FALSE),"Can't find in Open"),"")</f>
        <v/>
      </c>
      <c r="K72" s="34" t="str">
        <f t="shared" si="33"/>
        <v>n/a</v>
      </c>
      <c r="L72" s="36">
        <f t="shared" si="34"/>
        <v>0</v>
      </c>
      <c r="M72" s="36">
        <f t="shared" si="35"/>
        <v>0</v>
      </c>
      <c r="N72" s="36">
        <f t="shared" si="36"/>
        <v>0</v>
      </c>
      <c r="O72" s="103">
        <f t="shared" si="37"/>
        <v>0</v>
      </c>
      <c r="P72" s="118" t="str">
        <f t="shared" si="56"/>
        <v xml:space="preserve"> </v>
      </c>
      <c r="S72">
        <f t="shared" si="57"/>
        <v>0</v>
      </c>
      <c r="T72" s="70" t="str">
        <f t="shared" si="38"/>
        <v>n/a</v>
      </c>
      <c r="U72" s="71" t="b">
        <f t="shared" si="39"/>
        <v>0</v>
      </c>
      <c r="V72" s="70" t="str">
        <f t="shared" si="58"/>
        <v xml:space="preserve"> </v>
      </c>
      <c r="W72" s="70" t="str">
        <f t="shared" si="59"/>
        <v xml:space="preserve"> </v>
      </c>
      <c r="X72" s="71" t="str">
        <f t="shared" si="60"/>
        <v xml:space="preserve"> </v>
      </c>
      <c r="Y72" s="73" t="str">
        <f t="shared" si="40"/>
        <v>n/a</v>
      </c>
      <c r="Z72" s="74" t="b">
        <f t="shared" si="41"/>
        <v>0</v>
      </c>
      <c r="AA72" s="73" t="str">
        <f t="shared" si="42"/>
        <v xml:space="preserve"> </v>
      </c>
      <c r="AB72" s="73" t="str">
        <f t="shared" si="43"/>
        <v xml:space="preserve"> </v>
      </c>
      <c r="AC72" s="74" t="str">
        <f t="shared" si="44"/>
        <v xml:space="preserve"> </v>
      </c>
      <c r="AD72" s="70" t="str">
        <f t="shared" si="45"/>
        <v>n/a</v>
      </c>
      <c r="AE72" s="71" t="b">
        <f t="shared" si="46"/>
        <v>0</v>
      </c>
      <c r="AF72" s="70" t="str">
        <f t="shared" si="47"/>
        <v xml:space="preserve"> </v>
      </c>
      <c r="AG72" s="70" t="str">
        <f t="shared" si="48"/>
        <v xml:space="preserve"> </v>
      </c>
      <c r="AH72" s="71" t="str">
        <f t="shared" si="49"/>
        <v xml:space="preserve"> </v>
      </c>
      <c r="AI72" s="73" t="str">
        <f t="shared" si="50"/>
        <v>n/a</v>
      </c>
      <c r="AJ72" s="74" t="b">
        <f t="shared" si="51"/>
        <v>0</v>
      </c>
      <c r="AK72" s="73" t="str">
        <f t="shared" si="52"/>
        <v xml:space="preserve"> </v>
      </c>
      <c r="AL72" s="73" t="str">
        <f t="shared" si="53"/>
        <v xml:space="preserve"> </v>
      </c>
      <c r="AM72" s="74" t="str">
        <f t="shared" si="54"/>
        <v xml:space="preserve"> </v>
      </c>
    </row>
    <row r="73" spans="1:39" ht="18.75" customHeight="1" thickBot="1" x14ac:dyDescent="0.25">
      <c r="A73" t="str">
        <f t="shared" si="55"/>
        <v>/</v>
      </c>
      <c r="B73" s="134">
        <v>70</v>
      </c>
      <c r="C73" s="6"/>
      <c r="D73" s="6"/>
      <c r="E73" s="137"/>
      <c r="F73" s="183"/>
      <c r="G73" s="103" t="str">
        <f t="shared" si="32"/>
        <v xml:space="preserve"> </v>
      </c>
      <c r="H73" s="160"/>
      <c r="I73" s="153" t="str">
        <f>IF(H73="Y",IFERROR(VLOOKUP(CONCATENATE(C73,"/",D73),'Time Open'!A$4:F$165,5,FALSE),"Can't find in Open"),"")</f>
        <v/>
      </c>
      <c r="J73" s="153" t="str">
        <f>IF(H73="Y",IFERROR(VLOOKUP(CONCATENATE(C73,"/",D73),'Time Open'!A$4:F$165,6,FALSE),"Can't find in Open"),"")</f>
        <v/>
      </c>
      <c r="K73" s="34" t="str">
        <f t="shared" si="33"/>
        <v>n/a</v>
      </c>
      <c r="L73" s="36">
        <f t="shared" si="34"/>
        <v>0</v>
      </c>
      <c r="M73" s="36">
        <f t="shared" si="35"/>
        <v>0</v>
      </c>
      <c r="N73" s="36">
        <f t="shared" si="36"/>
        <v>0</v>
      </c>
      <c r="O73" s="103">
        <f t="shared" si="37"/>
        <v>0</v>
      </c>
      <c r="P73" s="118" t="str">
        <f t="shared" si="56"/>
        <v xml:space="preserve"> </v>
      </c>
      <c r="S73">
        <f t="shared" si="57"/>
        <v>0</v>
      </c>
      <c r="T73" s="70" t="str">
        <f t="shared" si="38"/>
        <v>n/a</v>
      </c>
      <c r="U73" s="71" t="b">
        <f t="shared" si="39"/>
        <v>0</v>
      </c>
      <c r="V73" s="70" t="str">
        <f t="shared" si="58"/>
        <v xml:space="preserve"> </v>
      </c>
      <c r="W73" s="70" t="str">
        <f t="shared" si="59"/>
        <v xml:space="preserve"> </v>
      </c>
      <c r="X73" s="71" t="str">
        <f t="shared" si="60"/>
        <v xml:space="preserve"> </v>
      </c>
      <c r="Y73" s="73" t="str">
        <f t="shared" si="40"/>
        <v>n/a</v>
      </c>
      <c r="Z73" s="74" t="b">
        <f t="shared" si="41"/>
        <v>0</v>
      </c>
      <c r="AA73" s="73" t="str">
        <f t="shared" si="42"/>
        <v xml:space="preserve"> </v>
      </c>
      <c r="AB73" s="73" t="str">
        <f t="shared" si="43"/>
        <v xml:space="preserve"> </v>
      </c>
      <c r="AC73" s="74" t="str">
        <f t="shared" si="44"/>
        <v xml:space="preserve"> </v>
      </c>
      <c r="AD73" s="70" t="str">
        <f t="shared" si="45"/>
        <v>n/a</v>
      </c>
      <c r="AE73" s="71" t="b">
        <f t="shared" si="46"/>
        <v>0</v>
      </c>
      <c r="AF73" s="70" t="str">
        <f t="shared" si="47"/>
        <v xml:space="preserve"> </v>
      </c>
      <c r="AG73" s="70" t="str">
        <f t="shared" si="48"/>
        <v xml:space="preserve"> </v>
      </c>
      <c r="AH73" s="71" t="str">
        <f t="shared" si="49"/>
        <v xml:space="preserve"> </v>
      </c>
      <c r="AI73" s="73" t="str">
        <f t="shared" si="50"/>
        <v>n/a</v>
      </c>
      <c r="AJ73" s="74" t="b">
        <f t="shared" si="51"/>
        <v>0</v>
      </c>
      <c r="AK73" s="73" t="str">
        <f t="shared" si="52"/>
        <v xml:space="preserve"> </v>
      </c>
      <c r="AL73" s="73" t="str">
        <f t="shared" si="53"/>
        <v xml:space="preserve"> </v>
      </c>
      <c r="AM73" s="74" t="str">
        <f t="shared" si="54"/>
        <v xml:space="preserve"> </v>
      </c>
    </row>
    <row r="74" spans="1:39" ht="18.75" customHeight="1" thickBot="1" x14ac:dyDescent="0.25">
      <c r="A74" t="str">
        <f t="shared" si="55"/>
        <v>/</v>
      </c>
      <c r="B74" s="134">
        <v>71</v>
      </c>
      <c r="C74" s="6"/>
      <c r="D74" s="6"/>
      <c r="E74" s="137"/>
      <c r="F74" s="183"/>
      <c r="G74" s="103" t="str">
        <f t="shared" si="32"/>
        <v xml:space="preserve"> </v>
      </c>
      <c r="H74" s="160"/>
      <c r="I74" s="153" t="str">
        <f>IF(H74="Y",IFERROR(VLOOKUP(CONCATENATE(C74,"/",D74),'Time Open'!A$4:F$165,5,FALSE),"Can't find in Open"),"")</f>
        <v/>
      </c>
      <c r="J74" s="153" t="str">
        <f>IF(H74="Y",IFERROR(VLOOKUP(CONCATENATE(C74,"/",D74),'Time Open'!A$4:F$165,6,FALSE),"Can't find in Open"),"")</f>
        <v/>
      </c>
      <c r="K74" s="34" t="str">
        <f t="shared" si="33"/>
        <v>n/a</v>
      </c>
      <c r="L74" s="36">
        <f t="shared" si="34"/>
        <v>0</v>
      </c>
      <c r="M74" s="36">
        <f t="shared" si="35"/>
        <v>0</v>
      </c>
      <c r="N74" s="36">
        <f t="shared" si="36"/>
        <v>0</v>
      </c>
      <c r="O74" s="103">
        <f t="shared" si="37"/>
        <v>0</v>
      </c>
      <c r="P74" s="118" t="str">
        <f t="shared" si="56"/>
        <v xml:space="preserve"> </v>
      </c>
      <c r="S74">
        <f t="shared" si="57"/>
        <v>0</v>
      </c>
      <c r="T74" s="70" t="str">
        <f t="shared" si="38"/>
        <v>n/a</v>
      </c>
      <c r="U74" s="71" t="b">
        <f t="shared" si="39"/>
        <v>0</v>
      </c>
      <c r="V74" s="70" t="str">
        <f t="shared" si="58"/>
        <v xml:space="preserve"> </v>
      </c>
      <c r="W74" s="70" t="str">
        <f t="shared" si="59"/>
        <v xml:space="preserve"> </v>
      </c>
      <c r="X74" s="71" t="str">
        <f t="shared" si="60"/>
        <v xml:space="preserve"> </v>
      </c>
      <c r="Y74" s="73" t="str">
        <f t="shared" si="40"/>
        <v>n/a</v>
      </c>
      <c r="Z74" s="74" t="b">
        <f t="shared" si="41"/>
        <v>0</v>
      </c>
      <c r="AA74" s="73" t="str">
        <f t="shared" si="42"/>
        <v xml:space="preserve"> </v>
      </c>
      <c r="AB74" s="73" t="str">
        <f t="shared" si="43"/>
        <v xml:space="preserve"> </v>
      </c>
      <c r="AC74" s="74" t="str">
        <f t="shared" si="44"/>
        <v xml:space="preserve"> </v>
      </c>
      <c r="AD74" s="70" t="str">
        <f t="shared" si="45"/>
        <v>n/a</v>
      </c>
      <c r="AE74" s="71" t="b">
        <f t="shared" si="46"/>
        <v>0</v>
      </c>
      <c r="AF74" s="70" t="str">
        <f t="shared" si="47"/>
        <v xml:space="preserve"> </v>
      </c>
      <c r="AG74" s="70" t="str">
        <f t="shared" si="48"/>
        <v xml:space="preserve"> </v>
      </c>
      <c r="AH74" s="71" t="str">
        <f t="shared" si="49"/>
        <v xml:space="preserve"> </v>
      </c>
      <c r="AI74" s="73" t="str">
        <f t="shared" si="50"/>
        <v>n/a</v>
      </c>
      <c r="AJ74" s="74" t="b">
        <f t="shared" si="51"/>
        <v>0</v>
      </c>
      <c r="AK74" s="73" t="str">
        <f t="shared" si="52"/>
        <v xml:space="preserve"> </v>
      </c>
      <c r="AL74" s="73" t="str">
        <f t="shared" si="53"/>
        <v xml:space="preserve"> </v>
      </c>
      <c r="AM74" s="74" t="str">
        <f t="shared" si="54"/>
        <v xml:space="preserve"> </v>
      </c>
    </row>
    <row r="75" spans="1:39" ht="18.75" customHeight="1" thickBot="1" x14ac:dyDescent="0.25">
      <c r="A75" t="str">
        <f t="shared" si="55"/>
        <v>/</v>
      </c>
      <c r="B75" s="134">
        <v>72</v>
      </c>
      <c r="C75" s="6"/>
      <c r="D75" s="6"/>
      <c r="E75" s="137"/>
      <c r="F75" s="183"/>
      <c r="G75" s="103" t="str">
        <f t="shared" si="32"/>
        <v xml:space="preserve"> </v>
      </c>
      <c r="H75" s="160"/>
      <c r="I75" s="153" t="str">
        <f>IF(H75="Y",IFERROR(VLOOKUP(CONCATENATE(C75,"/",D75),'Time Open'!A$4:F$165,5,FALSE),"Can't find in Open"),"")</f>
        <v/>
      </c>
      <c r="J75" s="153" t="str">
        <f>IF(H75="Y",IFERROR(VLOOKUP(CONCATENATE(C75,"/",D75),'Time Open'!A$4:F$165,6,FALSE),"Can't find in Open"),"")</f>
        <v/>
      </c>
      <c r="K75" s="34" t="str">
        <f t="shared" si="33"/>
        <v>n/a</v>
      </c>
      <c r="L75" s="36">
        <f t="shared" si="34"/>
        <v>0</v>
      </c>
      <c r="M75" s="36">
        <f t="shared" si="35"/>
        <v>0</v>
      </c>
      <c r="N75" s="36">
        <f t="shared" si="36"/>
        <v>0</v>
      </c>
      <c r="O75" s="103">
        <f t="shared" si="37"/>
        <v>0</v>
      </c>
      <c r="P75" s="118" t="str">
        <f t="shared" si="56"/>
        <v xml:space="preserve"> </v>
      </c>
      <c r="S75">
        <f t="shared" si="57"/>
        <v>0</v>
      </c>
      <c r="T75" s="70" t="str">
        <f t="shared" si="38"/>
        <v>n/a</v>
      </c>
      <c r="U75" s="71" t="b">
        <f t="shared" si="39"/>
        <v>0</v>
      </c>
      <c r="V75" s="70" t="str">
        <f t="shared" si="58"/>
        <v xml:space="preserve"> </v>
      </c>
      <c r="W75" s="70" t="str">
        <f t="shared" si="59"/>
        <v xml:space="preserve"> </v>
      </c>
      <c r="X75" s="71" t="str">
        <f t="shared" si="60"/>
        <v xml:space="preserve"> </v>
      </c>
      <c r="Y75" s="73" t="str">
        <f t="shared" si="40"/>
        <v>n/a</v>
      </c>
      <c r="Z75" s="74" t="b">
        <f t="shared" si="41"/>
        <v>0</v>
      </c>
      <c r="AA75" s="73" t="str">
        <f t="shared" si="42"/>
        <v xml:space="preserve"> </v>
      </c>
      <c r="AB75" s="73" t="str">
        <f t="shared" si="43"/>
        <v xml:space="preserve"> </v>
      </c>
      <c r="AC75" s="74" t="str">
        <f t="shared" si="44"/>
        <v xml:space="preserve"> </v>
      </c>
      <c r="AD75" s="70" t="str">
        <f t="shared" si="45"/>
        <v>n/a</v>
      </c>
      <c r="AE75" s="71" t="b">
        <f t="shared" si="46"/>
        <v>0</v>
      </c>
      <c r="AF75" s="70" t="str">
        <f t="shared" si="47"/>
        <v xml:space="preserve"> </v>
      </c>
      <c r="AG75" s="70" t="str">
        <f t="shared" si="48"/>
        <v xml:space="preserve"> </v>
      </c>
      <c r="AH75" s="71" t="str">
        <f t="shared" si="49"/>
        <v xml:space="preserve"> </v>
      </c>
      <c r="AI75" s="73" t="str">
        <f t="shared" si="50"/>
        <v>n/a</v>
      </c>
      <c r="AJ75" s="74" t="b">
        <f t="shared" si="51"/>
        <v>0</v>
      </c>
      <c r="AK75" s="73" t="str">
        <f t="shared" si="52"/>
        <v xml:space="preserve"> </v>
      </c>
      <c r="AL75" s="73" t="str">
        <f t="shared" si="53"/>
        <v xml:space="preserve"> </v>
      </c>
      <c r="AM75" s="74" t="str">
        <f t="shared" si="54"/>
        <v xml:space="preserve"> </v>
      </c>
    </row>
    <row r="76" spans="1:39" ht="18.75" customHeight="1" thickBot="1" x14ac:dyDescent="0.25">
      <c r="A76" t="str">
        <f t="shared" si="55"/>
        <v>/</v>
      </c>
      <c r="B76" s="134">
        <v>73</v>
      </c>
      <c r="C76" s="6"/>
      <c r="D76" s="6"/>
      <c r="E76" s="137"/>
      <c r="F76" s="183"/>
      <c r="G76" s="103" t="str">
        <f t="shared" si="32"/>
        <v xml:space="preserve"> </v>
      </c>
      <c r="H76" s="160"/>
      <c r="I76" s="153" t="str">
        <f>IF(H76="Y",IFERROR(VLOOKUP(CONCATENATE(C76,"/",D76),'Time Open'!A$4:F$165,5,FALSE),"Can't find in Open"),"")</f>
        <v/>
      </c>
      <c r="J76" s="153" t="str">
        <f>IF(H76="Y",IFERROR(VLOOKUP(CONCATENATE(C76,"/",D76),'Time Open'!A$4:F$165,6,FALSE),"Can't find in Open"),"")</f>
        <v/>
      </c>
      <c r="K76" s="34" t="str">
        <f t="shared" si="33"/>
        <v>n/a</v>
      </c>
      <c r="L76" s="36">
        <f t="shared" si="34"/>
        <v>0</v>
      </c>
      <c r="M76" s="36">
        <f t="shared" si="35"/>
        <v>0</v>
      </c>
      <c r="N76" s="36">
        <f t="shared" si="36"/>
        <v>0</v>
      </c>
      <c r="O76" s="103">
        <f t="shared" si="37"/>
        <v>0</v>
      </c>
      <c r="P76" s="118" t="str">
        <f t="shared" si="56"/>
        <v xml:space="preserve"> </v>
      </c>
      <c r="S76">
        <f t="shared" si="57"/>
        <v>0</v>
      </c>
      <c r="T76" s="70" t="str">
        <f t="shared" si="38"/>
        <v>n/a</v>
      </c>
      <c r="U76" s="71" t="b">
        <f t="shared" si="39"/>
        <v>0</v>
      </c>
      <c r="V76" s="70" t="str">
        <f t="shared" si="58"/>
        <v xml:space="preserve"> </v>
      </c>
      <c r="W76" s="70" t="str">
        <f t="shared" si="59"/>
        <v xml:space="preserve"> </v>
      </c>
      <c r="X76" s="71" t="str">
        <f t="shared" si="60"/>
        <v xml:space="preserve"> </v>
      </c>
      <c r="Y76" s="73" t="str">
        <f t="shared" si="40"/>
        <v>n/a</v>
      </c>
      <c r="Z76" s="74" t="b">
        <f t="shared" si="41"/>
        <v>0</v>
      </c>
      <c r="AA76" s="73" t="str">
        <f t="shared" si="42"/>
        <v xml:space="preserve"> </v>
      </c>
      <c r="AB76" s="73" t="str">
        <f t="shared" si="43"/>
        <v xml:space="preserve"> </v>
      </c>
      <c r="AC76" s="74" t="str">
        <f t="shared" si="44"/>
        <v xml:space="preserve"> </v>
      </c>
      <c r="AD76" s="70" t="str">
        <f t="shared" si="45"/>
        <v>n/a</v>
      </c>
      <c r="AE76" s="71" t="b">
        <f t="shared" si="46"/>
        <v>0</v>
      </c>
      <c r="AF76" s="70" t="str">
        <f t="shared" si="47"/>
        <v xml:space="preserve"> </v>
      </c>
      <c r="AG76" s="70" t="str">
        <f t="shared" si="48"/>
        <v xml:space="preserve"> </v>
      </c>
      <c r="AH76" s="71" t="str">
        <f t="shared" si="49"/>
        <v xml:space="preserve"> </v>
      </c>
      <c r="AI76" s="73" t="str">
        <f t="shared" si="50"/>
        <v>n/a</v>
      </c>
      <c r="AJ76" s="74" t="b">
        <f t="shared" si="51"/>
        <v>0</v>
      </c>
      <c r="AK76" s="73" t="str">
        <f t="shared" si="52"/>
        <v xml:space="preserve"> </v>
      </c>
      <c r="AL76" s="73" t="str">
        <f t="shared" si="53"/>
        <v xml:space="preserve"> </v>
      </c>
      <c r="AM76" s="74" t="str">
        <f t="shared" si="54"/>
        <v xml:space="preserve"> </v>
      </c>
    </row>
    <row r="77" spans="1:39" ht="18.75" customHeight="1" thickBot="1" x14ac:dyDescent="0.25">
      <c r="A77" t="str">
        <f t="shared" si="55"/>
        <v>/</v>
      </c>
      <c r="B77" s="134">
        <v>74</v>
      </c>
      <c r="C77" s="6"/>
      <c r="D77" s="6"/>
      <c r="E77" s="137"/>
      <c r="F77" s="183"/>
      <c r="G77" s="103" t="str">
        <f t="shared" si="32"/>
        <v xml:space="preserve"> </v>
      </c>
      <c r="H77" s="160"/>
      <c r="I77" s="153" t="str">
        <f>IF(H77="Y",IFERROR(VLOOKUP(CONCATENATE(C77,"/",D77),'Time Open'!A$4:F$165,5,FALSE),"Can't find in Open"),"")</f>
        <v/>
      </c>
      <c r="J77" s="153" t="str">
        <f>IF(H77="Y",IFERROR(VLOOKUP(CONCATENATE(C77,"/",D77),'Time Open'!A$4:F$165,6,FALSE),"Can't find in Open"),"")</f>
        <v/>
      </c>
      <c r="K77" s="34" t="str">
        <f t="shared" si="33"/>
        <v>n/a</v>
      </c>
      <c r="L77" s="36">
        <f t="shared" si="34"/>
        <v>0</v>
      </c>
      <c r="M77" s="36">
        <f t="shared" si="35"/>
        <v>0</v>
      </c>
      <c r="N77" s="36">
        <f t="shared" si="36"/>
        <v>0</v>
      </c>
      <c r="O77" s="103">
        <f t="shared" si="37"/>
        <v>0</v>
      </c>
      <c r="P77" s="118" t="str">
        <f t="shared" si="56"/>
        <v xml:space="preserve"> </v>
      </c>
      <c r="S77">
        <f t="shared" si="57"/>
        <v>0</v>
      </c>
      <c r="T77" s="70" t="str">
        <f t="shared" si="38"/>
        <v>n/a</v>
      </c>
      <c r="U77" s="71" t="b">
        <f t="shared" si="39"/>
        <v>0</v>
      </c>
      <c r="V77" s="70" t="str">
        <f t="shared" si="58"/>
        <v xml:space="preserve"> </v>
      </c>
      <c r="W77" s="70" t="str">
        <f t="shared" si="59"/>
        <v xml:space="preserve"> </v>
      </c>
      <c r="X77" s="71" t="str">
        <f t="shared" si="60"/>
        <v xml:space="preserve"> </v>
      </c>
      <c r="Y77" s="73" t="str">
        <f t="shared" si="40"/>
        <v>n/a</v>
      </c>
      <c r="Z77" s="74" t="b">
        <f t="shared" si="41"/>
        <v>0</v>
      </c>
      <c r="AA77" s="73" t="str">
        <f t="shared" si="42"/>
        <v xml:space="preserve"> </v>
      </c>
      <c r="AB77" s="73" t="str">
        <f t="shared" si="43"/>
        <v xml:space="preserve"> </v>
      </c>
      <c r="AC77" s="74" t="str">
        <f t="shared" si="44"/>
        <v xml:space="preserve"> </v>
      </c>
      <c r="AD77" s="70" t="str">
        <f t="shared" si="45"/>
        <v>n/a</v>
      </c>
      <c r="AE77" s="71" t="b">
        <f t="shared" si="46"/>
        <v>0</v>
      </c>
      <c r="AF77" s="70" t="str">
        <f t="shared" si="47"/>
        <v xml:space="preserve"> </v>
      </c>
      <c r="AG77" s="70" t="str">
        <f t="shared" si="48"/>
        <v xml:space="preserve"> </v>
      </c>
      <c r="AH77" s="71" t="str">
        <f t="shared" si="49"/>
        <v xml:space="preserve"> </v>
      </c>
      <c r="AI77" s="73" t="str">
        <f t="shared" si="50"/>
        <v>n/a</v>
      </c>
      <c r="AJ77" s="74" t="b">
        <f t="shared" si="51"/>
        <v>0</v>
      </c>
      <c r="AK77" s="73" t="str">
        <f t="shared" si="52"/>
        <v xml:space="preserve"> </v>
      </c>
      <c r="AL77" s="73" t="str">
        <f t="shared" si="53"/>
        <v xml:space="preserve"> </v>
      </c>
      <c r="AM77" s="74" t="str">
        <f t="shared" si="54"/>
        <v xml:space="preserve"> </v>
      </c>
    </row>
    <row r="78" spans="1:39" ht="18.75" customHeight="1" thickBot="1" x14ac:dyDescent="0.25">
      <c r="A78" t="str">
        <f t="shared" si="55"/>
        <v>/</v>
      </c>
      <c r="B78" s="134">
        <v>75</v>
      </c>
      <c r="C78" s="6"/>
      <c r="D78" s="6"/>
      <c r="E78" s="137"/>
      <c r="F78" s="183"/>
      <c r="G78" s="103" t="str">
        <f t="shared" si="32"/>
        <v xml:space="preserve"> </v>
      </c>
      <c r="H78" s="160"/>
      <c r="I78" s="153" t="str">
        <f>IF(H78="Y",IFERROR(VLOOKUP(CONCATENATE(C78,"/",D78),'Time Open'!A$4:F$165,5,FALSE),"Can't find in Open"),"")</f>
        <v/>
      </c>
      <c r="J78" s="153" t="str">
        <f>IF(H78="Y",IFERROR(VLOOKUP(CONCATENATE(C78,"/",D78),'Time Open'!A$4:F$165,6,FALSE),"Can't find in Open"),"")</f>
        <v/>
      </c>
      <c r="K78" s="34" t="str">
        <f t="shared" si="33"/>
        <v>n/a</v>
      </c>
      <c r="L78" s="36">
        <f t="shared" si="34"/>
        <v>0</v>
      </c>
      <c r="M78" s="36">
        <f t="shared" si="35"/>
        <v>0</v>
      </c>
      <c r="N78" s="36">
        <f t="shared" si="36"/>
        <v>0</v>
      </c>
      <c r="O78" s="103">
        <f t="shared" si="37"/>
        <v>0</v>
      </c>
      <c r="P78" s="118" t="str">
        <f t="shared" si="56"/>
        <v xml:space="preserve"> </v>
      </c>
      <c r="S78">
        <f t="shared" si="57"/>
        <v>0</v>
      </c>
      <c r="T78" s="70" t="str">
        <f t="shared" si="38"/>
        <v>n/a</v>
      </c>
      <c r="U78" s="71" t="b">
        <f t="shared" si="39"/>
        <v>0</v>
      </c>
      <c r="V78" s="70" t="str">
        <f t="shared" si="58"/>
        <v xml:space="preserve"> </v>
      </c>
      <c r="W78" s="70" t="str">
        <f t="shared" si="59"/>
        <v xml:space="preserve"> </v>
      </c>
      <c r="X78" s="71" t="str">
        <f t="shared" si="60"/>
        <v xml:space="preserve"> </v>
      </c>
      <c r="Y78" s="73" t="str">
        <f t="shared" si="40"/>
        <v>n/a</v>
      </c>
      <c r="Z78" s="74" t="b">
        <f t="shared" si="41"/>
        <v>0</v>
      </c>
      <c r="AA78" s="73" t="str">
        <f t="shared" si="42"/>
        <v xml:space="preserve"> </v>
      </c>
      <c r="AB78" s="73" t="str">
        <f t="shared" si="43"/>
        <v xml:space="preserve"> </v>
      </c>
      <c r="AC78" s="74" t="str">
        <f t="shared" si="44"/>
        <v xml:space="preserve"> </v>
      </c>
      <c r="AD78" s="70" t="str">
        <f t="shared" si="45"/>
        <v>n/a</v>
      </c>
      <c r="AE78" s="71" t="b">
        <f t="shared" si="46"/>
        <v>0</v>
      </c>
      <c r="AF78" s="70" t="str">
        <f t="shared" si="47"/>
        <v xml:space="preserve"> </v>
      </c>
      <c r="AG78" s="70" t="str">
        <f t="shared" si="48"/>
        <v xml:space="preserve"> </v>
      </c>
      <c r="AH78" s="71" t="str">
        <f t="shared" si="49"/>
        <v xml:space="preserve"> </v>
      </c>
      <c r="AI78" s="73" t="str">
        <f t="shared" si="50"/>
        <v>n/a</v>
      </c>
      <c r="AJ78" s="74" t="b">
        <f t="shared" si="51"/>
        <v>0</v>
      </c>
      <c r="AK78" s="73" t="str">
        <f t="shared" si="52"/>
        <v xml:space="preserve"> </v>
      </c>
      <c r="AL78" s="73" t="str">
        <f t="shared" si="53"/>
        <v xml:space="preserve"> </v>
      </c>
      <c r="AM78" s="74" t="str">
        <f t="shared" si="54"/>
        <v xml:space="preserve"> </v>
      </c>
    </row>
    <row r="79" spans="1:39" ht="18.75" customHeight="1" thickBot="1" x14ac:dyDescent="0.25">
      <c r="A79" t="str">
        <f t="shared" si="55"/>
        <v>/</v>
      </c>
      <c r="B79" s="134">
        <v>76</v>
      </c>
      <c r="C79" s="6"/>
      <c r="D79" s="6"/>
      <c r="E79" s="137"/>
      <c r="F79" s="183"/>
      <c r="G79" s="103" t="str">
        <f t="shared" si="32"/>
        <v xml:space="preserve"> </v>
      </c>
      <c r="H79" s="160"/>
      <c r="I79" s="153" t="str">
        <f>IF(H79="Y",IFERROR(VLOOKUP(CONCATENATE(C79,"/",D79),'Time Open'!A$4:F$165,5,FALSE),"Can't find in Open"),"")</f>
        <v/>
      </c>
      <c r="J79" s="153" t="str">
        <f>IF(H79="Y",IFERROR(VLOOKUP(CONCATENATE(C79,"/",D79),'Time Open'!A$4:F$165,6,FALSE),"Can't find in Open"),"")</f>
        <v/>
      </c>
      <c r="K79" s="34" t="str">
        <f t="shared" si="33"/>
        <v>n/a</v>
      </c>
      <c r="L79" s="36">
        <f t="shared" si="34"/>
        <v>0</v>
      </c>
      <c r="M79" s="36">
        <f t="shared" si="35"/>
        <v>0</v>
      </c>
      <c r="N79" s="36">
        <f t="shared" si="36"/>
        <v>0</v>
      </c>
      <c r="O79" s="103">
        <f t="shared" si="37"/>
        <v>0</v>
      </c>
      <c r="P79" s="118" t="str">
        <f t="shared" si="56"/>
        <v xml:space="preserve"> </v>
      </c>
      <c r="S79">
        <f t="shared" si="57"/>
        <v>0</v>
      </c>
      <c r="T79" s="70" t="str">
        <f t="shared" si="38"/>
        <v>n/a</v>
      </c>
      <c r="U79" s="71" t="b">
        <f t="shared" si="39"/>
        <v>0</v>
      </c>
      <c r="V79" s="70" t="str">
        <f t="shared" si="58"/>
        <v xml:space="preserve"> </v>
      </c>
      <c r="W79" s="70" t="str">
        <f t="shared" si="59"/>
        <v xml:space="preserve"> </v>
      </c>
      <c r="X79" s="71" t="str">
        <f t="shared" si="60"/>
        <v xml:space="preserve"> </v>
      </c>
      <c r="Y79" s="73" t="str">
        <f t="shared" si="40"/>
        <v>n/a</v>
      </c>
      <c r="Z79" s="74" t="b">
        <f t="shared" si="41"/>
        <v>0</v>
      </c>
      <c r="AA79" s="73" t="str">
        <f t="shared" si="42"/>
        <v xml:space="preserve"> </v>
      </c>
      <c r="AB79" s="73" t="str">
        <f t="shared" si="43"/>
        <v xml:space="preserve"> </v>
      </c>
      <c r="AC79" s="74" t="str">
        <f t="shared" si="44"/>
        <v xml:space="preserve"> </v>
      </c>
      <c r="AD79" s="70" t="str">
        <f t="shared" si="45"/>
        <v>n/a</v>
      </c>
      <c r="AE79" s="71" t="b">
        <f t="shared" si="46"/>
        <v>0</v>
      </c>
      <c r="AF79" s="70" t="str">
        <f t="shared" si="47"/>
        <v xml:space="preserve"> </v>
      </c>
      <c r="AG79" s="70" t="str">
        <f t="shared" si="48"/>
        <v xml:space="preserve"> </v>
      </c>
      <c r="AH79" s="71" t="str">
        <f t="shared" si="49"/>
        <v xml:space="preserve"> </v>
      </c>
      <c r="AI79" s="73" t="str">
        <f t="shared" si="50"/>
        <v>n/a</v>
      </c>
      <c r="AJ79" s="74" t="b">
        <f t="shared" si="51"/>
        <v>0</v>
      </c>
      <c r="AK79" s="73" t="str">
        <f t="shared" si="52"/>
        <v xml:space="preserve"> </v>
      </c>
      <c r="AL79" s="73" t="str">
        <f t="shared" si="53"/>
        <v xml:space="preserve"> </v>
      </c>
      <c r="AM79" s="74" t="str">
        <f t="shared" si="54"/>
        <v xml:space="preserve"> </v>
      </c>
    </row>
    <row r="80" spans="1:39" ht="18.75" customHeight="1" thickBot="1" x14ac:dyDescent="0.25">
      <c r="A80" t="str">
        <f t="shared" si="55"/>
        <v>/</v>
      </c>
      <c r="B80" s="134">
        <v>77</v>
      </c>
      <c r="C80" s="6"/>
      <c r="D80" s="6"/>
      <c r="E80" s="183"/>
      <c r="F80" s="183"/>
      <c r="G80" s="103" t="str">
        <f t="shared" si="32"/>
        <v xml:space="preserve"> </v>
      </c>
      <c r="H80" s="160"/>
      <c r="I80" s="153" t="str">
        <f>IF(H80="Y",IFERROR(VLOOKUP(CONCATENATE(C80,"/",D80),'Time Open'!A$4:F$165,5,FALSE),"Can't find in Open"),"")</f>
        <v/>
      </c>
      <c r="J80" s="153" t="str">
        <f>IF(H80="Y",IFERROR(VLOOKUP(CONCATENATE(C80,"/",D80),'Time Open'!A$4:F$165,6,FALSE),"Can't find in Open"),"")</f>
        <v/>
      </c>
      <c r="K80" s="34" t="str">
        <f t="shared" si="33"/>
        <v>n/a</v>
      </c>
      <c r="L80" s="36">
        <f t="shared" si="34"/>
        <v>0</v>
      </c>
      <c r="M80" s="36">
        <f t="shared" si="35"/>
        <v>0</v>
      </c>
      <c r="N80" s="36">
        <f t="shared" si="36"/>
        <v>0</v>
      </c>
      <c r="O80" s="103">
        <f t="shared" si="37"/>
        <v>0</v>
      </c>
      <c r="P80" s="118" t="str">
        <f t="shared" si="56"/>
        <v xml:space="preserve"> </v>
      </c>
      <c r="S80">
        <f t="shared" si="57"/>
        <v>0</v>
      </c>
      <c r="T80" s="70" t="str">
        <f t="shared" si="38"/>
        <v>n/a</v>
      </c>
      <c r="U80" s="71" t="b">
        <f t="shared" si="39"/>
        <v>0</v>
      </c>
      <c r="V80" s="70" t="str">
        <f t="shared" si="58"/>
        <v xml:space="preserve"> </v>
      </c>
      <c r="W80" s="70" t="str">
        <f t="shared" si="59"/>
        <v xml:space="preserve"> </v>
      </c>
      <c r="X80" s="71" t="str">
        <f t="shared" si="60"/>
        <v xml:space="preserve"> </v>
      </c>
      <c r="Y80" s="73" t="str">
        <f t="shared" si="40"/>
        <v>n/a</v>
      </c>
      <c r="Z80" s="74" t="b">
        <f t="shared" si="41"/>
        <v>0</v>
      </c>
      <c r="AA80" s="73" t="str">
        <f t="shared" si="42"/>
        <v xml:space="preserve"> </v>
      </c>
      <c r="AB80" s="73" t="str">
        <f t="shared" si="43"/>
        <v xml:space="preserve"> </v>
      </c>
      <c r="AC80" s="74" t="str">
        <f t="shared" si="44"/>
        <v xml:space="preserve"> </v>
      </c>
      <c r="AD80" s="70" t="str">
        <f t="shared" si="45"/>
        <v>n/a</v>
      </c>
      <c r="AE80" s="71" t="b">
        <f t="shared" si="46"/>
        <v>0</v>
      </c>
      <c r="AF80" s="70" t="str">
        <f t="shared" si="47"/>
        <v xml:space="preserve"> </v>
      </c>
      <c r="AG80" s="70" t="str">
        <f t="shared" si="48"/>
        <v xml:space="preserve"> </v>
      </c>
      <c r="AH80" s="71" t="str">
        <f t="shared" si="49"/>
        <v xml:space="preserve"> </v>
      </c>
      <c r="AI80" s="73" t="str">
        <f t="shared" si="50"/>
        <v>n/a</v>
      </c>
      <c r="AJ80" s="74" t="b">
        <f t="shared" si="51"/>
        <v>0</v>
      </c>
      <c r="AK80" s="73" t="str">
        <f t="shared" si="52"/>
        <v xml:space="preserve"> </v>
      </c>
      <c r="AL80" s="73" t="str">
        <f t="shared" si="53"/>
        <v xml:space="preserve"> </v>
      </c>
      <c r="AM80" s="74" t="str">
        <f t="shared" si="54"/>
        <v xml:space="preserve"> </v>
      </c>
    </row>
    <row r="81" spans="1:39" ht="18.75" customHeight="1" thickBot="1" x14ac:dyDescent="0.25">
      <c r="A81" t="str">
        <f t="shared" si="55"/>
        <v>/</v>
      </c>
      <c r="B81" s="134">
        <v>78</v>
      </c>
      <c r="C81" s="6"/>
      <c r="D81" s="6"/>
      <c r="E81" s="183"/>
      <c r="F81" s="183"/>
      <c r="G81" s="103" t="str">
        <f t="shared" si="32"/>
        <v xml:space="preserve"> </v>
      </c>
      <c r="H81" s="160"/>
      <c r="I81" s="153" t="str">
        <f>IF(H81="Y",IFERROR(VLOOKUP(CONCATENATE(C81,"/",D81),'Time Open'!A$4:F$165,5,FALSE),"Can't find in Open"),"")</f>
        <v/>
      </c>
      <c r="J81" s="153" t="str">
        <f>IF(H81="Y",IFERROR(VLOOKUP(CONCATENATE(C81,"/",D81),'Time Open'!A$4:F$165,6,FALSE),"Can't find in Open"),"")</f>
        <v/>
      </c>
      <c r="K81" s="34" t="str">
        <f t="shared" si="33"/>
        <v>n/a</v>
      </c>
      <c r="L81" s="36">
        <f t="shared" si="34"/>
        <v>0</v>
      </c>
      <c r="M81" s="36">
        <f t="shared" si="35"/>
        <v>0</v>
      </c>
      <c r="N81" s="36">
        <f t="shared" si="36"/>
        <v>0</v>
      </c>
      <c r="O81" s="103">
        <f t="shared" si="37"/>
        <v>0</v>
      </c>
      <c r="P81" s="118" t="str">
        <f t="shared" si="56"/>
        <v xml:space="preserve"> </v>
      </c>
      <c r="S81">
        <f t="shared" si="57"/>
        <v>0</v>
      </c>
      <c r="T81" s="70" t="str">
        <f t="shared" si="38"/>
        <v>n/a</v>
      </c>
      <c r="U81" s="71" t="b">
        <f t="shared" si="39"/>
        <v>0</v>
      </c>
      <c r="V81" s="70" t="str">
        <f t="shared" si="58"/>
        <v xml:space="preserve"> </v>
      </c>
      <c r="W81" s="70" t="str">
        <f t="shared" si="59"/>
        <v xml:space="preserve"> </v>
      </c>
      <c r="X81" s="71" t="str">
        <f t="shared" si="60"/>
        <v xml:space="preserve"> </v>
      </c>
      <c r="Y81" s="73" t="str">
        <f t="shared" si="40"/>
        <v>n/a</v>
      </c>
      <c r="Z81" s="74" t="b">
        <f t="shared" si="41"/>
        <v>0</v>
      </c>
      <c r="AA81" s="73" t="str">
        <f t="shared" si="42"/>
        <v xml:space="preserve"> </v>
      </c>
      <c r="AB81" s="73" t="str">
        <f t="shared" si="43"/>
        <v xml:space="preserve"> </v>
      </c>
      <c r="AC81" s="74" t="str">
        <f t="shared" si="44"/>
        <v xml:space="preserve"> </v>
      </c>
      <c r="AD81" s="70" t="str">
        <f t="shared" si="45"/>
        <v>n/a</v>
      </c>
      <c r="AE81" s="71" t="b">
        <f t="shared" si="46"/>
        <v>0</v>
      </c>
      <c r="AF81" s="70" t="str">
        <f t="shared" si="47"/>
        <v xml:space="preserve"> </v>
      </c>
      <c r="AG81" s="70" t="str">
        <f t="shared" si="48"/>
        <v xml:space="preserve"> </v>
      </c>
      <c r="AH81" s="71" t="str">
        <f t="shared" si="49"/>
        <v xml:space="preserve"> </v>
      </c>
      <c r="AI81" s="73" t="str">
        <f t="shared" si="50"/>
        <v>n/a</v>
      </c>
      <c r="AJ81" s="74" t="b">
        <f t="shared" si="51"/>
        <v>0</v>
      </c>
      <c r="AK81" s="73" t="str">
        <f t="shared" si="52"/>
        <v xml:space="preserve"> </v>
      </c>
      <c r="AL81" s="73" t="str">
        <f t="shared" si="53"/>
        <v xml:space="preserve"> </v>
      </c>
      <c r="AM81" s="74" t="str">
        <f t="shared" si="54"/>
        <v xml:space="preserve"> </v>
      </c>
    </row>
    <row r="82" spans="1:39" ht="18.75" customHeight="1" thickBot="1" x14ac:dyDescent="0.25">
      <c r="A82" t="str">
        <f t="shared" si="55"/>
        <v>/</v>
      </c>
      <c r="B82" s="134">
        <v>79</v>
      </c>
      <c r="C82" s="6"/>
      <c r="D82" s="6"/>
      <c r="E82" s="183"/>
      <c r="F82" s="183"/>
      <c r="G82" s="103" t="str">
        <f t="shared" si="32"/>
        <v xml:space="preserve"> </v>
      </c>
      <c r="H82" s="160"/>
      <c r="I82" s="153" t="str">
        <f>IF(H82="Y",IFERROR(VLOOKUP(CONCATENATE(C82,"/",D82),'Time Open'!A$4:F$165,5,FALSE),"Can't find in Open"),"")</f>
        <v/>
      </c>
      <c r="J82" s="153" t="str">
        <f>IF(H82="Y",IFERROR(VLOOKUP(CONCATENATE(C82,"/",D82),'Time Open'!A$4:F$165,6,FALSE),"Can't find in Open"),"")</f>
        <v/>
      </c>
      <c r="K82" s="34" t="str">
        <f t="shared" si="33"/>
        <v>n/a</v>
      </c>
      <c r="L82" s="36">
        <f t="shared" si="34"/>
        <v>0</v>
      </c>
      <c r="M82" s="36">
        <f t="shared" si="35"/>
        <v>0</v>
      </c>
      <c r="N82" s="36">
        <f t="shared" si="36"/>
        <v>0</v>
      </c>
      <c r="O82" s="103">
        <f t="shared" si="37"/>
        <v>0</v>
      </c>
      <c r="P82" s="118" t="str">
        <f t="shared" si="56"/>
        <v xml:space="preserve"> </v>
      </c>
      <c r="S82">
        <f t="shared" si="57"/>
        <v>0</v>
      </c>
      <c r="T82" s="70" t="str">
        <f t="shared" si="38"/>
        <v>n/a</v>
      </c>
      <c r="U82" s="71" t="b">
        <f t="shared" si="39"/>
        <v>0</v>
      </c>
      <c r="V82" s="70" t="str">
        <f t="shared" si="58"/>
        <v xml:space="preserve"> </v>
      </c>
      <c r="W82" s="70" t="str">
        <f t="shared" si="59"/>
        <v xml:space="preserve"> </v>
      </c>
      <c r="X82" s="71" t="str">
        <f t="shared" si="60"/>
        <v xml:space="preserve"> </v>
      </c>
      <c r="Y82" s="73" t="str">
        <f t="shared" si="40"/>
        <v>n/a</v>
      </c>
      <c r="Z82" s="74" t="b">
        <f t="shared" si="41"/>
        <v>0</v>
      </c>
      <c r="AA82" s="73" t="str">
        <f t="shared" si="42"/>
        <v xml:space="preserve"> </v>
      </c>
      <c r="AB82" s="73" t="str">
        <f t="shared" si="43"/>
        <v xml:space="preserve"> </v>
      </c>
      <c r="AC82" s="74" t="str">
        <f t="shared" si="44"/>
        <v xml:space="preserve"> </v>
      </c>
      <c r="AD82" s="70" t="str">
        <f t="shared" si="45"/>
        <v>n/a</v>
      </c>
      <c r="AE82" s="71" t="b">
        <f t="shared" si="46"/>
        <v>0</v>
      </c>
      <c r="AF82" s="70" t="str">
        <f t="shared" si="47"/>
        <v xml:space="preserve"> </v>
      </c>
      <c r="AG82" s="70" t="str">
        <f t="shared" si="48"/>
        <v xml:space="preserve"> </v>
      </c>
      <c r="AH82" s="71" t="str">
        <f t="shared" si="49"/>
        <v xml:space="preserve"> </v>
      </c>
      <c r="AI82" s="73" t="str">
        <f t="shared" si="50"/>
        <v>n/a</v>
      </c>
      <c r="AJ82" s="74" t="b">
        <f t="shared" si="51"/>
        <v>0</v>
      </c>
      <c r="AK82" s="73" t="str">
        <f t="shared" si="52"/>
        <v xml:space="preserve"> </v>
      </c>
      <c r="AL82" s="73" t="str">
        <f t="shared" si="53"/>
        <v xml:space="preserve"> </v>
      </c>
      <c r="AM82" s="74" t="str">
        <f t="shared" si="54"/>
        <v xml:space="preserve"> </v>
      </c>
    </row>
    <row r="83" spans="1:39" ht="18.75" customHeight="1" thickBot="1" x14ac:dyDescent="0.25">
      <c r="A83" t="str">
        <f t="shared" si="55"/>
        <v>/</v>
      </c>
      <c r="B83" s="134">
        <v>80</v>
      </c>
      <c r="C83" s="6"/>
      <c r="D83" s="6"/>
      <c r="E83" s="183"/>
      <c r="F83" s="183"/>
      <c r="G83" s="103" t="str">
        <f t="shared" si="32"/>
        <v xml:space="preserve"> </v>
      </c>
      <c r="H83" s="160"/>
      <c r="I83" s="153" t="str">
        <f>IF(H83="Y",IFERROR(VLOOKUP(CONCATENATE(C83,"/",D83),'Time Open'!A$4:F$165,5,FALSE),"Can't find in Open"),"")</f>
        <v/>
      </c>
      <c r="J83" s="153" t="str">
        <f>IF(H83="Y",IFERROR(VLOOKUP(CONCATENATE(C83,"/",D83),'Time Open'!A$4:F$165,6,FALSE),"Can't find in Open"),"")</f>
        <v/>
      </c>
      <c r="K83" s="34" t="str">
        <f t="shared" si="33"/>
        <v>n/a</v>
      </c>
      <c r="L83" s="36">
        <f t="shared" si="34"/>
        <v>0</v>
      </c>
      <c r="M83" s="36">
        <f t="shared" si="35"/>
        <v>0</v>
      </c>
      <c r="N83" s="36">
        <f t="shared" si="36"/>
        <v>0</v>
      </c>
      <c r="O83" s="103">
        <f t="shared" si="37"/>
        <v>0</v>
      </c>
      <c r="P83" s="118" t="str">
        <f t="shared" si="56"/>
        <v xml:space="preserve"> </v>
      </c>
      <c r="S83">
        <f t="shared" si="57"/>
        <v>0</v>
      </c>
      <c r="T83" s="70" t="str">
        <f t="shared" si="38"/>
        <v>n/a</v>
      </c>
      <c r="U83" s="71" t="b">
        <f t="shared" si="39"/>
        <v>0</v>
      </c>
      <c r="V83" s="70" t="str">
        <f t="shared" si="58"/>
        <v xml:space="preserve"> </v>
      </c>
      <c r="W83" s="70" t="str">
        <f t="shared" si="59"/>
        <v xml:space="preserve"> </v>
      </c>
      <c r="X83" s="71" t="str">
        <f t="shared" si="60"/>
        <v xml:space="preserve"> </v>
      </c>
      <c r="Y83" s="73" t="str">
        <f t="shared" si="40"/>
        <v>n/a</v>
      </c>
      <c r="Z83" s="74" t="b">
        <f t="shared" si="41"/>
        <v>0</v>
      </c>
      <c r="AA83" s="73" t="str">
        <f t="shared" si="42"/>
        <v xml:space="preserve"> </v>
      </c>
      <c r="AB83" s="73" t="str">
        <f t="shared" si="43"/>
        <v xml:space="preserve"> </v>
      </c>
      <c r="AC83" s="74" t="str">
        <f t="shared" si="44"/>
        <v xml:space="preserve"> </v>
      </c>
      <c r="AD83" s="70" t="str">
        <f t="shared" si="45"/>
        <v>n/a</v>
      </c>
      <c r="AE83" s="71" t="b">
        <f t="shared" si="46"/>
        <v>0</v>
      </c>
      <c r="AF83" s="70" t="str">
        <f t="shared" si="47"/>
        <v xml:space="preserve"> </v>
      </c>
      <c r="AG83" s="70" t="str">
        <f t="shared" si="48"/>
        <v xml:space="preserve"> </v>
      </c>
      <c r="AH83" s="71" t="str">
        <f t="shared" si="49"/>
        <v xml:space="preserve"> </v>
      </c>
      <c r="AI83" s="73" t="str">
        <f t="shared" si="50"/>
        <v>n/a</v>
      </c>
      <c r="AJ83" s="74" t="b">
        <f t="shared" si="51"/>
        <v>0</v>
      </c>
      <c r="AK83" s="73" t="str">
        <f t="shared" si="52"/>
        <v xml:space="preserve"> </v>
      </c>
      <c r="AL83" s="73" t="str">
        <f t="shared" si="53"/>
        <v xml:space="preserve"> </v>
      </c>
      <c r="AM83" s="74" t="str">
        <f t="shared" si="54"/>
        <v xml:space="preserve"> </v>
      </c>
    </row>
    <row r="84" spans="1:39" ht="18.75" customHeight="1" thickBot="1" x14ac:dyDescent="0.25">
      <c r="A84" t="str">
        <f t="shared" si="55"/>
        <v>/</v>
      </c>
      <c r="B84" s="134">
        <v>81</v>
      </c>
      <c r="C84" s="6"/>
      <c r="D84" s="6"/>
      <c r="E84" s="183"/>
      <c r="F84" s="183"/>
      <c r="G84" s="103" t="str">
        <f t="shared" si="32"/>
        <v xml:space="preserve"> </v>
      </c>
      <c r="H84" s="160"/>
      <c r="I84" s="153" t="str">
        <f>IF(H84="Y",IFERROR(VLOOKUP(CONCATENATE(C84,"/",D84),'Time Open'!A$4:F$165,5,FALSE),"Can't find in Open"),"")</f>
        <v/>
      </c>
      <c r="J84" s="153" t="str">
        <f>IF(H84="Y",IFERROR(VLOOKUP(CONCATENATE(C84,"/",D84),'Time Open'!A$4:F$165,6,FALSE),"Can't find in Open"),"")</f>
        <v/>
      </c>
      <c r="K84" s="34" t="str">
        <f t="shared" si="33"/>
        <v>n/a</v>
      </c>
      <c r="L84" s="36">
        <f t="shared" si="34"/>
        <v>0</v>
      </c>
      <c r="M84" s="36">
        <f t="shared" si="35"/>
        <v>0</v>
      </c>
      <c r="N84" s="36">
        <f t="shared" si="36"/>
        <v>0</v>
      </c>
      <c r="O84" s="103">
        <f t="shared" si="37"/>
        <v>0</v>
      </c>
      <c r="P84" s="118" t="str">
        <f t="shared" si="56"/>
        <v xml:space="preserve"> </v>
      </c>
      <c r="S84">
        <f t="shared" si="57"/>
        <v>0</v>
      </c>
      <c r="T84" s="70" t="str">
        <f t="shared" si="38"/>
        <v>n/a</v>
      </c>
      <c r="U84" s="71" t="b">
        <f t="shared" si="39"/>
        <v>0</v>
      </c>
      <c r="V84" s="70" t="str">
        <f t="shared" si="58"/>
        <v xml:space="preserve"> </v>
      </c>
      <c r="W84" s="70" t="str">
        <f t="shared" si="59"/>
        <v xml:space="preserve"> </v>
      </c>
      <c r="X84" s="71" t="str">
        <f t="shared" si="60"/>
        <v xml:space="preserve"> </v>
      </c>
      <c r="Y84" s="73" t="str">
        <f t="shared" si="40"/>
        <v>n/a</v>
      </c>
      <c r="Z84" s="74" t="b">
        <f t="shared" si="41"/>
        <v>0</v>
      </c>
      <c r="AA84" s="73" t="str">
        <f t="shared" si="42"/>
        <v xml:space="preserve"> </v>
      </c>
      <c r="AB84" s="73" t="str">
        <f t="shared" si="43"/>
        <v xml:space="preserve"> </v>
      </c>
      <c r="AC84" s="74" t="str">
        <f t="shared" si="44"/>
        <v xml:space="preserve"> </v>
      </c>
      <c r="AD84" s="70" t="str">
        <f t="shared" si="45"/>
        <v>n/a</v>
      </c>
      <c r="AE84" s="71" t="b">
        <f t="shared" si="46"/>
        <v>0</v>
      </c>
      <c r="AF84" s="70" t="str">
        <f t="shared" si="47"/>
        <v xml:space="preserve"> </v>
      </c>
      <c r="AG84" s="70" t="str">
        <f t="shared" si="48"/>
        <v xml:space="preserve"> </v>
      </c>
      <c r="AH84" s="71" t="str">
        <f t="shared" si="49"/>
        <v xml:space="preserve"> </v>
      </c>
      <c r="AI84" s="73" t="str">
        <f t="shared" si="50"/>
        <v>n/a</v>
      </c>
      <c r="AJ84" s="74" t="b">
        <f t="shared" si="51"/>
        <v>0</v>
      </c>
      <c r="AK84" s="73" t="str">
        <f t="shared" si="52"/>
        <v xml:space="preserve"> </v>
      </c>
      <c r="AL84" s="73" t="str">
        <f t="shared" si="53"/>
        <v xml:space="preserve"> </v>
      </c>
      <c r="AM84" s="74" t="str">
        <f t="shared" si="54"/>
        <v xml:space="preserve"> </v>
      </c>
    </row>
    <row r="85" spans="1:39" ht="18.75" customHeight="1" thickBot="1" x14ac:dyDescent="0.25">
      <c r="A85" t="str">
        <f t="shared" si="55"/>
        <v>/</v>
      </c>
      <c r="B85" s="134">
        <v>82</v>
      </c>
      <c r="C85" s="6"/>
      <c r="D85" s="6"/>
      <c r="E85" s="183"/>
      <c r="F85" s="183"/>
      <c r="G85" s="103" t="str">
        <f t="shared" si="32"/>
        <v xml:space="preserve"> </v>
      </c>
      <c r="H85" s="160"/>
      <c r="I85" s="153" t="str">
        <f>IF(H85="Y",IFERROR(VLOOKUP(CONCATENATE(C85,"/",D85),'Time Open'!A$4:F$165,5,FALSE),"Can't find in Open"),"")</f>
        <v/>
      </c>
      <c r="J85" s="153" t="str">
        <f>IF(H85="Y",IFERROR(VLOOKUP(CONCATENATE(C85,"/",D85),'Time Open'!A$4:F$165,6,FALSE),"Can't find in Open"),"")</f>
        <v/>
      </c>
      <c r="K85" s="34" t="str">
        <f t="shared" si="33"/>
        <v>n/a</v>
      </c>
      <c r="L85" s="36">
        <f t="shared" si="34"/>
        <v>0</v>
      </c>
      <c r="M85" s="36">
        <f t="shared" si="35"/>
        <v>0</v>
      </c>
      <c r="N85" s="36">
        <f t="shared" si="36"/>
        <v>0</v>
      </c>
      <c r="O85" s="103">
        <f t="shared" si="37"/>
        <v>0</v>
      </c>
      <c r="P85" s="118" t="str">
        <f t="shared" si="56"/>
        <v xml:space="preserve"> </v>
      </c>
      <c r="S85">
        <f t="shared" si="57"/>
        <v>0</v>
      </c>
      <c r="T85" s="70" t="str">
        <f t="shared" si="38"/>
        <v>n/a</v>
      </c>
      <c r="U85" s="71" t="b">
        <f t="shared" si="39"/>
        <v>0</v>
      </c>
      <c r="V85" s="70" t="str">
        <f t="shared" si="58"/>
        <v xml:space="preserve"> </v>
      </c>
      <c r="W85" s="70" t="str">
        <f t="shared" si="59"/>
        <v xml:space="preserve"> </v>
      </c>
      <c r="X85" s="71" t="str">
        <f t="shared" si="60"/>
        <v xml:space="preserve"> </v>
      </c>
      <c r="Y85" s="73" t="str">
        <f t="shared" si="40"/>
        <v>n/a</v>
      </c>
      <c r="Z85" s="74" t="b">
        <f t="shared" si="41"/>
        <v>0</v>
      </c>
      <c r="AA85" s="73" t="str">
        <f t="shared" si="42"/>
        <v xml:space="preserve"> </v>
      </c>
      <c r="AB85" s="73" t="str">
        <f t="shared" si="43"/>
        <v xml:space="preserve"> </v>
      </c>
      <c r="AC85" s="74" t="str">
        <f t="shared" si="44"/>
        <v xml:space="preserve"> </v>
      </c>
      <c r="AD85" s="70" t="str">
        <f t="shared" si="45"/>
        <v>n/a</v>
      </c>
      <c r="AE85" s="71" t="b">
        <f t="shared" si="46"/>
        <v>0</v>
      </c>
      <c r="AF85" s="70" t="str">
        <f t="shared" si="47"/>
        <v xml:space="preserve"> </v>
      </c>
      <c r="AG85" s="70" t="str">
        <f t="shared" si="48"/>
        <v xml:space="preserve"> </v>
      </c>
      <c r="AH85" s="71" t="str">
        <f t="shared" si="49"/>
        <v xml:space="preserve"> </v>
      </c>
      <c r="AI85" s="73" t="str">
        <f t="shared" si="50"/>
        <v>n/a</v>
      </c>
      <c r="AJ85" s="74" t="b">
        <f t="shared" si="51"/>
        <v>0</v>
      </c>
      <c r="AK85" s="73" t="str">
        <f t="shared" si="52"/>
        <v xml:space="preserve"> </v>
      </c>
      <c r="AL85" s="73" t="str">
        <f t="shared" si="53"/>
        <v xml:space="preserve"> </v>
      </c>
      <c r="AM85" s="74" t="str">
        <f t="shared" si="54"/>
        <v xml:space="preserve"> </v>
      </c>
    </row>
    <row r="86" spans="1:39" ht="18.75" customHeight="1" thickBot="1" x14ac:dyDescent="0.25">
      <c r="A86" t="str">
        <f t="shared" si="55"/>
        <v>/</v>
      </c>
      <c r="B86" s="134">
        <v>83</v>
      </c>
      <c r="C86" s="6"/>
      <c r="D86" s="6"/>
      <c r="E86" s="183"/>
      <c r="F86" s="183"/>
      <c r="G86" s="103" t="str">
        <f t="shared" si="32"/>
        <v xml:space="preserve"> </v>
      </c>
      <c r="H86" s="160"/>
      <c r="I86" s="153" t="str">
        <f>IF(H86="Y",IFERROR(VLOOKUP(CONCATENATE(C86,"/",D86),'Time Open'!A$4:F$165,5,FALSE),"Can't find in Open"),"")</f>
        <v/>
      </c>
      <c r="J86" s="153" t="str">
        <f>IF(H86="Y",IFERROR(VLOOKUP(CONCATENATE(C86,"/",D86),'Time Open'!A$4:F$165,6,FALSE),"Can't find in Open"),"")</f>
        <v/>
      </c>
      <c r="K86" s="34" t="str">
        <f t="shared" si="33"/>
        <v>n/a</v>
      </c>
      <c r="L86" s="36">
        <f t="shared" si="34"/>
        <v>0</v>
      </c>
      <c r="M86" s="36">
        <f t="shared" si="35"/>
        <v>0</v>
      </c>
      <c r="N86" s="36">
        <f t="shared" si="36"/>
        <v>0</v>
      </c>
      <c r="O86" s="103">
        <f t="shared" si="37"/>
        <v>0</v>
      </c>
      <c r="P86" s="118" t="str">
        <f t="shared" si="56"/>
        <v xml:space="preserve"> </v>
      </c>
      <c r="S86">
        <f t="shared" si="57"/>
        <v>0</v>
      </c>
      <c r="T86" s="70" t="str">
        <f t="shared" si="38"/>
        <v>n/a</v>
      </c>
      <c r="U86" s="71" t="b">
        <f t="shared" si="39"/>
        <v>0</v>
      </c>
      <c r="V86" s="70" t="str">
        <f t="shared" si="58"/>
        <v xml:space="preserve"> </v>
      </c>
      <c r="W86" s="70" t="str">
        <f t="shared" si="59"/>
        <v xml:space="preserve"> </v>
      </c>
      <c r="X86" s="71" t="str">
        <f t="shared" si="60"/>
        <v xml:space="preserve"> </v>
      </c>
      <c r="Y86" s="73" t="str">
        <f t="shared" si="40"/>
        <v>n/a</v>
      </c>
      <c r="Z86" s="74" t="b">
        <f t="shared" si="41"/>
        <v>0</v>
      </c>
      <c r="AA86" s="73" t="str">
        <f t="shared" si="42"/>
        <v xml:space="preserve"> </v>
      </c>
      <c r="AB86" s="73" t="str">
        <f t="shared" si="43"/>
        <v xml:space="preserve"> </v>
      </c>
      <c r="AC86" s="74" t="str">
        <f t="shared" si="44"/>
        <v xml:space="preserve"> </v>
      </c>
      <c r="AD86" s="70" t="str">
        <f t="shared" si="45"/>
        <v>n/a</v>
      </c>
      <c r="AE86" s="71" t="b">
        <f t="shared" si="46"/>
        <v>0</v>
      </c>
      <c r="AF86" s="70" t="str">
        <f t="shared" si="47"/>
        <v xml:space="preserve"> </v>
      </c>
      <c r="AG86" s="70" t="str">
        <f t="shared" si="48"/>
        <v xml:space="preserve"> </v>
      </c>
      <c r="AH86" s="71" t="str">
        <f t="shared" si="49"/>
        <v xml:space="preserve"> </v>
      </c>
      <c r="AI86" s="73" t="str">
        <f t="shared" si="50"/>
        <v>n/a</v>
      </c>
      <c r="AJ86" s="74" t="b">
        <f t="shared" si="51"/>
        <v>0</v>
      </c>
      <c r="AK86" s="73" t="str">
        <f t="shared" si="52"/>
        <v xml:space="preserve"> </v>
      </c>
      <c r="AL86" s="73" t="str">
        <f t="shared" si="53"/>
        <v xml:space="preserve"> </v>
      </c>
      <c r="AM86" s="74" t="str">
        <f t="shared" si="54"/>
        <v xml:space="preserve"> </v>
      </c>
    </row>
    <row r="87" spans="1:39" ht="18.75" customHeight="1" thickBot="1" x14ac:dyDescent="0.25">
      <c r="A87" t="str">
        <f t="shared" si="55"/>
        <v>/</v>
      </c>
      <c r="B87" s="134">
        <v>84</v>
      </c>
      <c r="C87" s="6"/>
      <c r="D87" s="6"/>
      <c r="E87" s="183"/>
      <c r="F87" s="183"/>
      <c r="G87" s="103" t="str">
        <f t="shared" si="32"/>
        <v xml:space="preserve"> </v>
      </c>
      <c r="H87" s="160"/>
      <c r="I87" s="153" t="str">
        <f>IF(H87="Y",IFERROR(VLOOKUP(CONCATENATE(C87,"/",D87),'Time Open'!A$4:F$165,5,FALSE),"Can't find in Open"),"")</f>
        <v/>
      </c>
      <c r="J87" s="153" t="str">
        <f>IF(H87="Y",IFERROR(VLOOKUP(CONCATENATE(C87,"/",D87),'Time Open'!A$4:F$165,6,FALSE),"Can't find in Open"),"")</f>
        <v/>
      </c>
      <c r="K87" s="34" t="str">
        <f t="shared" si="33"/>
        <v>n/a</v>
      </c>
      <c r="L87" s="36">
        <f t="shared" si="34"/>
        <v>0</v>
      </c>
      <c r="M87" s="36">
        <f t="shared" si="35"/>
        <v>0</v>
      </c>
      <c r="N87" s="36">
        <f t="shared" si="36"/>
        <v>0</v>
      </c>
      <c r="O87" s="103">
        <f t="shared" si="37"/>
        <v>0</v>
      </c>
      <c r="P87" s="118" t="str">
        <f t="shared" si="56"/>
        <v xml:space="preserve"> </v>
      </c>
      <c r="S87">
        <f t="shared" si="57"/>
        <v>0</v>
      </c>
      <c r="T87" s="70" t="str">
        <f t="shared" si="38"/>
        <v>n/a</v>
      </c>
      <c r="U87" s="71" t="b">
        <f t="shared" si="39"/>
        <v>0</v>
      </c>
      <c r="V87" s="70" t="str">
        <f t="shared" si="58"/>
        <v xml:space="preserve"> </v>
      </c>
      <c r="W87" s="70" t="str">
        <f t="shared" si="59"/>
        <v xml:space="preserve"> </v>
      </c>
      <c r="X87" s="71" t="str">
        <f t="shared" si="60"/>
        <v xml:space="preserve"> </v>
      </c>
      <c r="Y87" s="73" t="str">
        <f t="shared" si="40"/>
        <v>n/a</v>
      </c>
      <c r="Z87" s="74" t="b">
        <f t="shared" si="41"/>
        <v>0</v>
      </c>
      <c r="AA87" s="73" t="str">
        <f t="shared" si="42"/>
        <v xml:space="preserve"> </v>
      </c>
      <c r="AB87" s="73" t="str">
        <f t="shared" si="43"/>
        <v xml:space="preserve"> </v>
      </c>
      <c r="AC87" s="74" t="str">
        <f t="shared" si="44"/>
        <v xml:space="preserve"> </v>
      </c>
      <c r="AD87" s="70" t="str">
        <f t="shared" si="45"/>
        <v>n/a</v>
      </c>
      <c r="AE87" s="71" t="b">
        <f t="shared" si="46"/>
        <v>0</v>
      </c>
      <c r="AF87" s="70" t="str">
        <f t="shared" si="47"/>
        <v xml:space="preserve"> </v>
      </c>
      <c r="AG87" s="70" t="str">
        <f t="shared" si="48"/>
        <v xml:space="preserve"> </v>
      </c>
      <c r="AH87" s="71" t="str">
        <f t="shared" si="49"/>
        <v xml:space="preserve"> </v>
      </c>
      <c r="AI87" s="73" t="str">
        <f t="shared" si="50"/>
        <v>n/a</v>
      </c>
      <c r="AJ87" s="74" t="b">
        <f t="shared" si="51"/>
        <v>0</v>
      </c>
      <c r="AK87" s="73" t="str">
        <f t="shared" si="52"/>
        <v xml:space="preserve"> </v>
      </c>
      <c r="AL87" s="73" t="str">
        <f t="shared" si="53"/>
        <v xml:space="preserve"> </v>
      </c>
      <c r="AM87" s="74" t="str">
        <f t="shared" si="54"/>
        <v xml:space="preserve"> </v>
      </c>
    </row>
    <row r="88" spans="1:39" ht="18.75" customHeight="1" thickBot="1" x14ac:dyDescent="0.25">
      <c r="A88" t="str">
        <f t="shared" si="55"/>
        <v>/</v>
      </c>
      <c r="B88" s="134">
        <v>85</v>
      </c>
      <c r="C88" s="6"/>
      <c r="D88" s="6"/>
      <c r="E88" s="183"/>
      <c r="F88" s="183"/>
      <c r="G88" s="103" t="str">
        <f t="shared" si="32"/>
        <v xml:space="preserve"> </v>
      </c>
      <c r="H88" s="160"/>
      <c r="I88" s="153" t="str">
        <f>IF(H88="Y",IFERROR(VLOOKUP(CONCATENATE(C88,"/",D88),'Time Open'!A$4:F$165,5,FALSE),"Can't find in Open"),"")</f>
        <v/>
      </c>
      <c r="J88" s="153" t="str">
        <f>IF(H88="Y",IFERROR(VLOOKUP(CONCATENATE(C88,"/",D88),'Time Open'!A$4:F$165,6,FALSE),"Can't find in Open"),"")</f>
        <v/>
      </c>
      <c r="K88" s="34" t="str">
        <f t="shared" si="33"/>
        <v>n/a</v>
      </c>
      <c r="L88" s="36">
        <f t="shared" si="34"/>
        <v>0</v>
      </c>
      <c r="M88" s="36">
        <f t="shared" si="35"/>
        <v>0</v>
      </c>
      <c r="N88" s="36">
        <f t="shared" si="36"/>
        <v>0</v>
      </c>
      <c r="O88" s="103">
        <f t="shared" si="37"/>
        <v>0</v>
      </c>
      <c r="P88" s="118" t="str">
        <f t="shared" si="56"/>
        <v xml:space="preserve"> </v>
      </c>
      <c r="S88">
        <f t="shared" si="57"/>
        <v>0</v>
      </c>
      <c r="T88" s="70" t="str">
        <f t="shared" si="38"/>
        <v>n/a</v>
      </c>
      <c r="U88" s="71" t="b">
        <f t="shared" si="39"/>
        <v>0</v>
      </c>
      <c r="V88" s="70" t="str">
        <f t="shared" si="58"/>
        <v xml:space="preserve"> </v>
      </c>
      <c r="W88" s="70" t="str">
        <f t="shared" si="59"/>
        <v xml:space="preserve"> </v>
      </c>
      <c r="X88" s="71" t="str">
        <f t="shared" si="60"/>
        <v xml:space="preserve"> </v>
      </c>
      <c r="Y88" s="73" t="str">
        <f t="shared" si="40"/>
        <v>n/a</v>
      </c>
      <c r="Z88" s="74" t="b">
        <f t="shared" si="41"/>
        <v>0</v>
      </c>
      <c r="AA88" s="73" t="str">
        <f t="shared" si="42"/>
        <v xml:space="preserve"> </v>
      </c>
      <c r="AB88" s="73" t="str">
        <f t="shared" si="43"/>
        <v xml:space="preserve"> </v>
      </c>
      <c r="AC88" s="74" t="str">
        <f t="shared" si="44"/>
        <v xml:space="preserve"> </v>
      </c>
      <c r="AD88" s="70" t="str">
        <f t="shared" si="45"/>
        <v>n/a</v>
      </c>
      <c r="AE88" s="71" t="b">
        <f t="shared" si="46"/>
        <v>0</v>
      </c>
      <c r="AF88" s="70" t="str">
        <f t="shared" si="47"/>
        <v xml:space="preserve"> </v>
      </c>
      <c r="AG88" s="70" t="str">
        <f t="shared" si="48"/>
        <v xml:space="preserve"> </v>
      </c>
      <c r="AH88" s="71" t="str">
        <f t="shared" si="49"/>
        <v xml:space="preserve"> </v>
      </c>
      <c r="AI88" s="73" t="str">
        <f t="shared" si="50"/>
        <v>n/a</v>
      </c>
      <c r="AJ88" s="74" t="b">
        <f t="shared" si="51"/>
        <v>0</v>
      </c>
      <c r="AK88" s="73" t="str">
        <f t="shared" si="52"/>
        <v xml:space="preserve"> </v>
      </c>
      <c r="AL88" s="73" t="str">
        <f t="shared" si="53"/>
        <v xml:space="preserve"> </v>
      </c>
      <c r="AM88" s="74" t="str">
        <f t="shared" si="54"/>
        <v xml:space="preserve"> </v>
      </c>
    </row>
    <row r="89" spans="1:39" ht="18.75" customHeight="1" thickBot="1" x14ac:dyDescent="0.25">
      <c r="A89" t="str">
        <f t="shared" si="55"/>
        <v>/</v>
      </c>
      <c r="B89" s="134">
        <v>86</v>
      </c>
      <c r="C89" s="6"/>
      <c r="D89" s="6"/>
      <c r="E89" s="183"/>
      <c r="F89" s="183"/>
      <c r="G89" s="103" t="str">
        <f t="shared" si="32"/>
        <v xml:space="preserve"> </v>
      </c>
      <c r="H89" s="160"/>
      <c r="I89" s="153" t="str">
        <f>IF(H89="Y",IFERROR(VLOOKUP(CONCATENATE(C89,"/",D89),'Time Open'!A$4:F$165,5,FALSE),"Can't find in Open"),"")</f>
        <v/>
      </c>
      <c r="J89" s="153" t="str">
        <f>IF(H89="Y",IFERROR(VLOOKUP(CONCATENATE(C89,"/",D89),'Time Open'!A$4:F$165,6,FALSE),"Can't find in Open"),"")</f>
        <v/>
      </c>
      <c r="K89" s="34" t="str">
        <f t="shared" si="33"/>
        <v>n/a</v>
      </c>
      <c r="L89" s="36">
        <f t="shared" si="34"/>
        <v>0</v>
      </c>
      <c r="M89" s="36">
        <f t="shared" si="35"/>
        <v>0</v>
      </c>
      <c r="N89" s="36">
        <f t="shared" si="36"/>
        <v>0</v>
      </c>
      <c r="O89" s="103">
        <f t="shared" si="37"/>
        <v>0</v>
      </c>
      <c r="P89" s="118" t="str">
        <f t="shared" si="56"/>
        <v xml:space="preserve"> </v>
      </c>
      <c r="S89">
        <f t="shared" si="57"/>
        <v>0</v>
      </c>
      <c r="T89" s="70" t="str">
        <f t="shared" si="38"/>
        <v>n/a</v>
      </c>
      <c r="U89" s="71" t="b">
        <f t="shared" si="39"/>
        <v>0</v>
      </c>
      <c r="V89" s="70" t="str">
        <f t="shared" si="58"/>
        <v xml:space="preserve"> </v>
      </c>
      <c r="W89" s="70" t="str">
        <f t="shared" si="59"/>
        <v xml:space="preserve"> </v>
      </c>
      <c r="X89" s="71" t="str">
        <f t="shared" si="60"/>
        <v xml:space="preserve"> </v>
      </c>
      <c r="Y89" s="73" t="str">
        <f t="shared" si="40"/>
        <v>n/a</v>
      </c>
      <c r="Z89" s="74" t="b">
        <f t="shared" si="41"/>
        <v>0</v>
      </c>
      <c r="AA89" s="73" t="str">
        <f t="shared" si="42"/>
        <v xml:space="preserve"> </v>
      </c>
      <c r="AB89" s="73" t="str">
        <f t="shared" si="43"/>
        <v xml:space="preserve"> </v>
      </c>
      <c r="AC89" s="74" t="str">
        <f t="shared" si="44"/>
        <v xml:space="preserve"> </v>
      </c>
      <c r="AD89" s="70" t="str">
        <f t="shared" si="45"/>
        <v>n/a</v>
      </c>
      <c r="AE89" s="71" t="b">
        <f t="shared" si="46"/>
        <v>0</v>
      </c>
      <c r="AF89" s="70" t="str">
        <f t="shared" si="47"/>
        <v xml:space="preserve"> </v>
      </c>
      <c r="AG89" s="70" t="str">
        <f t="shared" si="48"/>
        <v xml:space="preserve"> </v>
      </c>
      <c r="AH89" s="71" t="str">
        <f t="shared" si="49"/>
        <v xml:space="preserve"> </v>
      </c>
      <c r="AI89" s="73" t="str">
        <f t="shared" si="50"/>
        <v>n/a</v>
      </c>
      <c r="AJ89" s="74" t="b">
        <f t="shared" si="51"/>
        <v>0</v>
      </c>
      <c r="AK89" s="73" t="str">
        <f t="shared" si="52"/>
        <v xml:space="preserve"> </v>
      </c>
      <c r="AL89" s="73" t="str">
        <f t="shared" si="53"/>
        <v xml:space="preserve"> </v>
      </c>
      <c r="AM89" s="74" t="str">
        <f t="shared" si="54"/>
        <v xml:space="preserve"> </v>
      </c>
    </row>
    <row r="90" spans="1:39" ht="18.75" customHeight="1" thickBot="1" x14ac:dyDescent="0.25">
      <c r="A90" t="str">
        <f t="shared" si="55"/>
        <v>/</v>
      </c>
      <c r="B90" s="134">
        <v>87</v>
      </c>
      <c r="C90" s="6"/>
      <c r="D90" s="6"/>
      <c r="E90" s="183"/>
      <c r="F90" s="183"/>
      <c r="G90" s="103" t="str">
        <f t="shared" si="32"/>
        <v xml:space="preserve"> </v>
      </c>
      <c r="H90" s="160"/>
      <c r="I90" s="153" t="str">
        <f>IF(H90="Y",IFERROR(VLOOKUP(CONCATENATE(C90,"/",D90),'Time Open'!A$4:F$165,5,FALSE),"Can't find in Open"),"")</f>
        <v/>
      </c>
      <c r="J90" s="153" t="str">
        <f>IF(H90="Y",IFERROR(VLOOKUP(CONCATENATE(C90,"/",D90),'Time Open'!A$4:F$165,6,FALSE),"Can't find in Open"),"")</f>
        <v/>
      </c>
      <c r="K90" s="34" t="str">
        <f t="shared" si="33"/>
        <v>n/a</v>
      </c>
      <c r="L90" s="36">
        <f t="shared" si="34"/>
        <v>0</v>
      </c>
      <c r="M90" s="36">
        <f t="shared" si="35"/>
        <v>0</v>
      </c>
      <c r="N90" s="36">
        <f t="shared" si="36"/>
        <v>0</v>
      </c>
      <c r="O90" s="103">
        <f t="shared" si="37"/>
        <v>0</v>
      </c>
      <c r="P90" s="118" t="str">
        <f t="shared" si="56"/>
        <v xml:space="preserve"> </v>
      </c>
      <c r="S90">
        <f t="shared" si="57"/>
        <v>0</v>
      </c>
      <c r="T90" s="70" t="str">
        <f t="shared" si="38"/>
        <v>n/a</v>
      </c>
      <c r="U90" s="71" t="b">
        <f t="shared" si="39"/>
        <v>0</v>
      </c>
      <c r="V90" s="70" t="str">
        <f t="shared" si="58"/>
        <v xml:space="preserve"> </v>
      </c>
      <c r="W90" s="70" t="str">
        <f t="shared" si="59"/>
        <v xml:space="preserve"> </v>
      </c>
      <c r="X90" s="71" t="str">
        <f t="shared" si="60"/>
        <v xml:space="preserve"> </v>
      </c>
      <c r="Y90" s="73" t="str">
        <f t="shared" si="40"/>
        <v>n/a</v>
      </c>
      <c r="Z90" s="74" t="b">
        <f t="shared" si="41"/>
        <v>0</v>
      </c>
      <c r="AA90" s="73" t="str">
        <f t="shared" si="42"/>
        <v xml:space="preserve"> </v>
      </c>
      <c r="AB90" s="73" t="str">
        <f t="shared" si="43"/>
        <v xml:space="preserve"> </v>
      </c>
      <c r="AC90" s="74" t="str">
        <f t="shared" si="44"/>
        <v xml:space="preserve"> </v>
      </c>
      <c r="AD90" s="70" t="str">
        <f t="shared" si="45"/>
        <v>n/a</v>
      </c>
      <c r="AE90" s="71" t="b">
        <f t="shared" si="46"/>
        <v>0</v>
      </c>
      <c r="AF90" s="70" t="str">
        <f t="shared" si="47"/>
        <v xml:space="preserve"> </v>
      </c>
      <c r="AG90" s="70" t="str">
        <f t="shared" si="48"/>
        <v xml:space="preserve"> </v>
      </c>
      <c r="AH90" s="71" t="str">
        <f t="shared" si="49"/>
        <v xml:space="preserve"> </v>
      </c>
      <c r="AI90" s="73" t="str">
        <f t="shared" si="50"/>
        <v>n/a</v>
      </c>
      <c r="AJ90" s="74" t="b">
        <f t="shared" si="51"/>
        <v>0</v>
      </c>
      <c r="AK90" s="73" t="str">
        <f t="shared" si="52"/>
        <v xml:space="preserve"> </v>
      </c>
      <c r="AL90" s="73" t="str">
        <f t="shared" si="53"/>
        <v xml:space="preserve"> </v>
      </c>
      <c r="AM90" s="74" t="str">
        <f t="shared" si="54"/>
        <v xml:space="preserve"> </v>
      </c>
    </row>
    <row r="91" spans="1:39" ht="18.75" customHeight="1" thickBot="1" x14ac:dyDescent="0.25">
      <c r="A91" t="str">
        <f t="shared" si="55"/>
        <v>/</v>
      </c>
      <c r="B91" s="134">
        <v>88</v>
      </c>
      <c r="C91" s="6"/>
      <c r="D91" s="6"/>
      <c r="E91" s="183"/>
      <c r="F91" s="183"/>
      <c r="G91" s="103" t="str">
        <f t="shared" si="32"/>
        <v xml:space="preserve"> </v>
      </c>
      <c r="H91" s="160"/>
      <c r="I91" s="153" t="str">
        <f>IF(H91="Y",IFERROR(VLOOKUP(CONCATENATE(C91,"/",D91),'Time Open'!A$4:F$165,5,FALSE),"Can't find in Open"),"")</f>
        <v/>
      </c>
      <c r="J91" s="153" t="str">
        <f>IF(H91="Y",IFERROR(VLOOKUP(CONCATENATE(C91,"/",D91),'Time Open'!A$4:F$165,6,FALSE),"Can't find in Open"),"")</f>
        <v/>
      </c>
      <c r="K91" s="34" t="str">
        <f t="shared" si="33"/>
        <v>n/a</v>
      </c>
      <c r="L91" s="36">
        <f t="shared" si="34"/>
        <v>0</v>
      </c>
      <c r="M91" s="36">
        <f t="shared" si="35"/>
        <v>0</v>
      </c>
      <c r="N91" s="36">
        <f t="shared" si="36"/>
        <v>0</v>
      </c>
      <c r="O91" s="103">
        <f t="shared" si="37"/>
        <v>0</v>
      </c>
      <c r="P91" s="118" t="str">
        <f t="shared" si="56"/>
        <v xml:space="preserve"> </v>
      </c>
      <c r="S91">
        <f t="shared" si="57"/>
        <v>0</v>
      </c>
      <c r="T91" s="70" t="str">
        <f t="shared" si="38"/>
        <v>n/a</v>
      </c>
      <c r="U91" s="71" t="b">
        <f t="shared" si="39"/>
        <v>0</v>
      </c>
      <c r="V91" s="70" t="str">
        <f t="shared" si="58"/>
        <v xml:space="preserve"> </v>
      </c>
      <c r="W91" s="70" t="str">
        <f t="shared" si="59"/>
        <v xml:space="preserve"> </v>
      </c>
      <c r="X91" s="71" t="str">
        <f t="shared" si="60"/>
        <v xml:space="preserve"> </v>
      </c>
      <c r="Y91" s="73" t="str">
        <f t="shared" si="40"/>
        <v>n/a</v>
      </c>
      <c r="Z91" s="74" t="b">
        <f t="shared" si="41"/>
        <v>0</v>
      </c>
      <c r="AA91" s="73" t="str">
        <f t="shared" si="42"/>
        <v xml:space="preserve"> </v>
      </c>
      <c r="AB91" s="73" t="str">
        <f t="shared" si="43"/>
        <v xml:space="preserve"> </v>
      </c>
      <c r="AC91" s="74" t="str">
        <f t="shared" si="44"/>
        <v xml:space="preserve"> </v>
      </c>
      <c r="AD91" s="70" t="str">
        <f t="shared" si="45"/>
        <v>n/a</v>
      </c>
      <c r="AE91" s="71" t="b">
        <f t="shared" si="46"/>
        <v>0</v>
      </c>
      <c r="AF91" s="70" t="str">
        <f t="shared" si="47"/>
        <v xml:space="preserve"> </v>
      </c>
      <c r="AG91" s="70" t="str">
        <f t="shared" si="48"/>
        <v xml:space="preserve"> </v>
      </c>
      <c r="AH91" s="71" t="str">
        <f t="shared" si="49"/>
        <v xml:space="preserve"> </v>
      </c>
      <c r="AI91" s="73" t="str">
        <f t="shared" si="50"/>
        <v>n/a</v>
      </c>
      <c r="AJ91" s="74" t="b">
        <f t="shared" si="51"/>
        <v>0</v>
      </c>
      <c r="AK91" s="73" t="str">
        <f t="shared" si="52"/>
        <v xml:space="preserve"> </v>
      </c>
      <c r="AL91" s="73" t="str">
        <f t="shared" si="53"/>
        <v xml:space="preserve"> </v>
      </c>
      <c r="AM91" s="74" t="str">
        <f t="shared" si="54"/>
        <v xml:space="preserve"> </v>
      </c>
    </row>
    <row r="92" spans="1:39" ht="18.75" customHeight="1" thickBot="1" x14ac:dyDescent="0.25">
      <c r="A92" t="str">
        <f t="shared" si="55"/>
        <v>/</v>
      </c>
      <c r="B92" s="134">
        <v>89</v>
      </c>
      <c r="C92" s="6"/>
      <c r="D92" s="6"/>
      <c r="E92" s="183"/>
      <c r="F92" s="183"/>
      <c r="G92" s="103" t="str">
        <f t="shared" si="32"/>
        <v xml:space="preserve"> </v>
      </c>
      <c r="H92" s="160"/>
      <c r="I92" s="153" t="str">
        <f>IF(H92="Y",IFERROR(VLOOKUP(CONCATENATE(C92,"/",D92),'Time Open'!A$4:F$165,5,FALSE),"Can't find in Open"),"")</f>
        <v/>
      </c>
      <c r="J92" s="153" t="str">
        <f>IF(H92="Y",IFERROR(VLOOKUP(CONCATENATE(C92,"/",D92),'Time Open'!A$4:F$165,6,FALSE),"Can't find in Open"),"")</f>
        <v/>
      </c>
      <c r="K92" s="34" t="str">
        <f t="shared" si="33"/>
        <v>n/a</v>
      </c>
      <c r="L92" s="36">
        <f t="shared" si="34"/>
        <v>0</v>
      </c>
      <c r="M92" s="36">
        <f t="shared" si="35"/>
        <v>0</v>
      </c>
      <c r="N92" s="36">
        <f t="shared" si="36"/>
        <v>0</v>
      </c>
      <c r="O92" s="103">
        <f t="shared" si="37"/>
        <v>0</v>
      </c>
      <c r="P92" s="118" t="str">
        <f t="shared" si="56"/>
        <v xml:space="preserve"> </v>
      </c>
      <c r="S92">
        <f t="shared" si="57"/>
        <v>0</v>
      </c>
      <c r="T92" s="70" t="str">
        <f t="shared" si="38"/>
        <v>n/a</v>
      </c>
      <c r="U92" s="71" t="b">
        <f t="shared" si="39"/>
        <v>0</v>
      </c>
      <c r="V92" s="70" t="str">
        <f t="shared" si="58"/>
        <v xml:space="preserve"> </v>
      </c>
      <c r="W92" s="70" t="str">
        <f t="shared" si="59"/>
        <v xml:space="preserve"> </v>
      </c>
      <c r="X92" s="71" t="str">
        <f t="shared" si="60"/>
        <v xml:space="preserve"> </v>
      </c>
      <c r="Y92" s="73" t="str">
        <f t="shared" si="40"/>
        <v>n/a</v>
      </c>
      <c r="Z92" s="74" t="b">
        <f t="shared" si="41"/>
        <v>0</v>
      </c>
      <c r="AA92" s="73" t="str">
        <f t="shared" si="42"/>
        <v xml:space="preserve"> </v>
      </c>
      <c r="AB92" s="73" t="str">
        <f t="shared" si="43"/>
        <v xml:space="preserve"> </v>
      </c>
      <c r="AC92" s="74" t="str">
        <f t="shared" si="44"/>
        <v xml:space="preserve"> </v>
      </c>
      <c r="AD92" s="70" t="str">
        <f t="shared" si="45"/>
        <v>n/a</v>
      </c>
      <c r="AE92" s="71" t="b">
        <f t="shared" si="46"/>
        <v>0</v>
      </c>
      <c r="AF92" s="70" t="str">
        <f t="shared" si="47"/>
        <v xml:space="preserve"> </v>
      </c>
      <c r="AG92" s="70" t="str">
        <f t="shared" si="48"/>
        <v xml:space="preserve"> </v>
      </c>
      <c r="AH92" s="71" t="str">
        <f t="shared" si="49"/>
        <v xml:space="preserve"> </v>
      </c>
      <c r="AI92" s="73" t="str">
        <f t="shared" si="50"/>
        <v>n/a</v>
      </c>
      <c r="AJ92" s="74" t="b">
        <f t="shared" si="51"/>
        <v>0</v>
      </c>
      <c r="AK92" s="73" t="str">
        <f t="shared" si="52"/>
        <v xml:space="preserve"> </v>
      </c>
      <c r="AL92" s="73" t="str">
        <f t="shared" si="53"/>
        <v xml:space="preserve"> </v>
      </c>
      <c r="AM92" s="74" t="str">
        <f t="shared" si="54"/>
        <v xml:space="preserve"> </v>
      </c>
    </row>
    <row r="93" spans="1:39" ht="18.75" customHeight="1" thickBot="1" x14ac:dyDescent="0.25">
      <c r="A93" t="str">
        <f t="shared" si="55"/>
        <v>/</v>
      </c>
      <c r="B93" s="134">
        <v>90</v>
      </c>
      <c r="C93" s="6"/>
      <c r="D93" s="6"/>
      <c r="E93" s="183"/>
      <c r="F93" s="183"/>
      <c r="G93" s="103" t="str">
        <f t="shared" si="32"/>
        <v xml:space="preserve"> </v>
      </c>
      <c r="H93" s="160"/>
      <c r="I93" s="153" t="str">
        <f>IF(H93="Y",IFERROR(VLOOKUP(CONCATENATE(C93,"/",D93),'Time Open'!A$4:F$165,5,FALSE),"Can't find in Open"),"")</f>
        <v/>
      </c>
      <c r="J93" s="153" t="str">
        <f>IF(H93="Y",IFERROR(VLOOKUP(CONCATENATE(C93,"/",D93),'Time Open'!A$4:F$165,6,FALSE),"Can't find in Open"),"")</f>
        <v/>
      </c>
      <c r="K93" s="34" t="str">
        <f t="shared" si="33"/>
        <v>n/a</v>
      </c>
      <c r="L93" s="36">
        <f t="shared" si="34"/>
        <v>0</v>
      </c>
      <c r="M93" s="36">
        <f t="shared" si="35"/>
        <v>0</v>
      </c>
      <c r="N93" s="36">
        <f t="shared" si="36"/>
        <v>0</v>
      </c>
      <c r="O93" s="103">
        <f t="shared" si="37"/>
        <v>0</v>
      </c>
      <c r="P93" s="118" t="str">
        <f t="shared" si="56"/>
        <v xml:space="preserve"> </v>
      </c>
      <c r="S93">
        <f t="shared" si="57"/>
        <v>0</v>
      </c>
      <c r="T93" s="70" t="str">
        <f t="shared" si="38"/>
        <v>n/a</v>
      </c>
      <c r="U93" s="71" t="b">
        <f t="shared" si="39"/>
        <v>0</v>
      </c>
      <c r="V93" s="70" t="str">
        <f t="shared" si="58"/>
        <v xml:space="preserve"> </v>
      </c>
      <c r="W93" s="70" t="str">
        <f t="shared" si="59"/>
        <v xml:space="preserve"> </v>
      </c>
      <c r="X93" s="71" t="str">
        <f t="shared" si="60"/>
        <v xml:space="preserve"> </v>
      </c>
      <c r="Y93" s="73" t="str">
        <f t="shared" si="40"/>
        <v>n/a</v>
      </c>
      <c r="Z93" s="74" t="b">
        <f t="shared" si="41"/>
        <v>0</v>
      </c>
      <c r="AA93" s="73" t="str">
        <f t="shared" si="42"/>
        <v xml:space="preserve"> </v>
      </c>
      <c r="AB93" s="73" t="str">
        <f t="shared" si="43"/>
        <v xml:space="preserve"> </v>
      </c>
      <c r="AC93" s="74" t="str">
        <f t="shared" si="44"/>
        <v xml:space="preserve"> </v>
      </c>
      <c r="AD93" s="70" t="str">
        <f t="shared" si="45"/>
        <v>n/a</v>
      </c>
      <c r="AE93" s="71" t="b">
        <f t="shared" si="46"/>
        <v>0</v>
      </c>
      <c r="AF93" s="70" t="str">
        <f t="shared" si="47"/>
        <v xml:space="preserve"> </v>
      </c>
      <c r="AG93" s="70" t="str">
        <f t="shared" si="48"/>
        <v xml:space="preserve"> </v>
      </c>
      <c r="AH93" s="71" t="str">
        <f t="shared" si="49"/>
        <v xml:space="preserve"> </v>
      </c>
      <c r="AI93" s="73" t="str">
        <f t="shared" si="50"/>
        <v>n/a</v>
      </c>
      <c r="AJ93" s="74" t="b">
        <f t="shared" si="51"/>
        <v>0</v>
      </c>
      <c r="AK93" s="73" t="str">
        <f t="shared" si="52"/>
        <v xml:space="preserve"> </v>
      </c>
      <c r="AL93" s="73" t="str">
        <f t="shared" si="53"/>
        <v xml:space="preserve"> </v>
      </c>
      <c r="AM93" s="74" t="str">
        <f t="shared" si="54"/>
        <v xml:space="preserve"> </v>
      </c>
    </row>
    <row r="94" spans="1:39" ht="18.75" customHeight="1" thickBot="1" x14ac:dyDescent="0.25">
      <c r="A94" t="str">
        <f t="shared" si="55"/>
        <v>/</v>
      </c>
      <c r="B94" s="134">
        <v>91</v>
      </c>
      <c r="C94" s="6"/>
      <c r="D94" s="6"/>
      <c r="E94" s="183"/>
      <c r="F94" s="183"/>
      <c r="G94" s="103" t="str">
        <f t="shared" si="32"/>
        <v xml:space="preserve"> </v>
      </c>
      <c r="H94" s="160"/>
      <c r="I94" s="153" t="str">
        <f>IF(H94="Y",IFERROR(VLOOKUP(CONCATENATE(C94,"/",D94),'Time Open'!A$4:F$165,5,FALSE),"Can't find in Open"),"")</f>
        <v/>
      </c>
      <c r="J94" s="153" t="str">
        <f>IF(H94="Y",IFERROR(VLOOKUP(CONCATENATE(C94,"/",D94),'Time Open'!A$4:F$165,6,FALSE),"Can't find in Open"),"")</f>
        <v/>
      </c>
      <c r="K94" s="34" t="str">
        <f t="shared" si="33"/>
        <v>n/a</v>
      </c>
      <c r="L94" s="36">
        <f t="shared" si="34"/>
        <v>0</v>
      </c>
      <c r="M94" s="36">
        <f t="shared" si="35"/>
        <v>0</v>
      </c>
      <c r="N94" s="36">
        <f t="shared" si="36"/>
        <v>0</v>
      </c>
      <c r="O94" s="103">
        <f t="shared" si="37"/>
        <v>0</v>
      </c>
      <c r="P94" s="118" t="str">
        <f t="shared" si="56"/>
        <v xml:space="preserve"> </v>
      </c>
      <c r="S94">
        <f t="shared" si="57"/>
        <v>0</v>
      </c>
      <c r="T94" s="70" t="str">
        <f t="shared" si="38"/>
        <v>n/a</v>
      </c>
      <c r="U94" s="71" t="b">
        <f t="shared" si="39"/>
        <v>0</v>
      </c>
      <c r="V94" s="70" t="str">
        <f t="shared" si="58"/>
        <v xml:space="preserve"> </v>
      </c>
      <c r="W94" s="70" t="str">
        <f t="shared" si="59"/>
        <v xml:space="preserve"> </v>
      </c>
      <c r="X94" s="71" t="str">
        <f t="shared" si="60"/>
        <v xml:space="preserve"> </v>
      </c>
      <c r="Y94" s="73" t="str">
        <f t="shared" si="40"/>
        <v>n/a</v>
      </c>
      <c r="Z94" s="74" t="b">
        <f t="shared" si="41"/>
        <v>0</v>
      </c>
      <c r="AA94" s="73" t="str">
        <f t="shared" si="42"/>
        <v xml:space="preserve"> </v>
      </c>
      <c r="AB94" s="73" t="str">
        <f t="shared" si="43"/>
        <v xml:space="preserve"> </v>
      </c>
      <c r="AC94" s="74" t="str">
        <f t="shared" si="44"/>
        <v xml:space="preserve"> </v>
      </c>
      <c r="AD94" s="70" t="str">
        <f t="shared" si="45"/>
        <v>n/a</v>
      </c>
      <c r="AE94" s="71" t="b">
        <f t="shared" si="46"/>
        <v>0</v>
      </c>
      <c r="AF94" s="70" t="str">
        <f t="shared" si="47"/>
        <v xml:space="preserve"> </v>
      </c>
      <c r="AG94" s="70" t="str">
        <f t="shared" si="48"/>
        <v xml:space="preserve"> </v>
      </c>
      <c r="AH94" s="71" t="str">
        <f t="shared" si="49"/>
        <v xml:space="preserve"> </v>
      </c>
      <c r="AI94" s="73" t="str">
        <f t="shared" si="50"/>
        <v>n/a</v>
      </c>
      <c r="AJ94" s="74" t="b">
        <f t="shared" si="51"/>
        <v>0</v>
      </c>
      <c r="AK94" s="73" t="str">
        <f t="shared" si="52"/>
        <v xml:space="preserve"> </v>
      </c>
      <c r="AL94" s="73" t="str">
        <f t="shared" si="53"/>
        <v xml:space="preserve"> </v>
      </c>
      <c r="AM94" s="74" t="str">
        <f t="shared" si="54"/>
        <v xml:space="preserve"> </v>
      </c>
    </row>
    <row r="95" spans="1:39" ht="18.75" customHeight="1" thickBot="1" x14ac:dyDescent="0.25">
      <c r="A95" t="str">
        <f t="shared" si="55"/>
        <v>/</v>
      </c>
      <c r="B95" s="134">
        <v>92</v>
      </c>
      <c r="C95" s="6"/>
      <c r="D95" s="6"/>
      <c r="E95" s="183"/>
      <c r="F95" s="183"/>
      <c r="G95" s="103" t="str">
        <f t="shared" si="32"/>
        <v xml:space="preserve"> </v>
      </c>
      <c r="H95" s="160"/>
      <c r="I95" s="153" t="str">
        <f>IF(H95="Y",IFERROR(VLOOKUP(CONCATENATE(C95,"/",D95),'Time Open'!A$4:F$165,5,FALSE),"Can't find in Open"),"")</f>
        <v/>
      </c>
      <c r="J95" s="153" t="str">
        <f>IF(H95="Y",IFERROR(VLOOKUP(CONCATENATE(C95,"/",D95),'Time Open'!A$4:F$165,6,FALSE),"Can't find in Open"),"")</f>
        <v/>
      </c>
      <c r="K95" s="34" t="str">
        <f t="shared" si="33"/>
        <v>n/a</v>
      </c>
      <c r="L95" s="36">
        <f t="shared" si="34"/>
        <v>0</v>
      </c>
      <c r="M95" s="36">
        <f t="shared" si="35"/>
        <v>0</v>
      </c>
      <c r="N95" s="36">
        <f t="shared" si="36"/>
        <v>0</v>
      </c>
      <c r="O95" s="103">
        <f t="shared" si="37"/>
        <v>0</v>
      </c>
      <c r="P95" s="118" t="str">
        <f t="shared" si="56"/>
        <v xml:space="preserve"> </v>
      </c>
      <c r="S95">
        <f t="shared" si="57"/>
        <v>0</v>
      </c>
      <c r="T95" s="70" t="str">
        <f t="shared" si="38"/>
        <v>n/a</v>
      </c>
      <c r="U95" s="71" t="b">
        <f t="shared" si="39"/>
        <v>0</v>
      </c>
      <c r="V95" s="70" t="str">
        <f t="shared" si="58"/>
        <v xml:space="preserve"> </v>
      </c>
      <c r="W95" s="70" t="str">
        <f t="shared" si="59"/>
        <v xml:space="preserve"> </v>
      </c>
      <c r="X95" s="71" t="str">
        <f t="shared" si="60"/>
        <v xml:space="preserve"> </v>
      </c>
      <c r="Y95" s="73" t="str">
        <f t="shared" si="40"/>
        <v>n/a</v>
      </c>
      <c r="Z95" s="74" t="b">
        <f t="shared" si="41"/>
        <v>0</v>
      </c>
      <c r="AA95" s="73" t="str">
        <f t="shared" si="42"/>
        <v xml:space="preserve"> </v>
      </c>
      <c r="AB95" s="73" t="str">
        <f t="shared" si="43"/>
        <v xml:space="preserve"> </v>
      </c>
      <c r="AC95" s="74" t="str">
        <f t="shared" si="44"/>
        <v xml:space="preserve"> </v>
      </c>
      <c r="AD95" s="70" t="str">
        <f t="shared" si="45"/>
        <v>n/a</v>
      </c>
      <c r="AE95" s="71" t="b">
        <f t="shared" si="46"/>
        <v>0</v>
      </c>
      <c r="AF95" s="70" t="str">
        <f t="shared" si="47"/>
        <v xml:space="preserve"> </v>
      </c>
      <c r="AG95" s="70" t="str">
        <f t="shared" si="48"/>
        <v xml:space="preserve"> </v>
      </c>
      <c r="AH95" s="71" t="str">
        <f t="shared" si="49"/>
        <v xml:space="preserve"> </v>
      </c>
      <c r="AI95" s="73" t="str">
        <f t="shared" si="50"/>
        <v>n/a</v>
      </c>
      <c r="AJ95" s="74" t="b">
        <f t="shared" si="51"/>
        <v>0</v>
      </c>
      <c r="AK95" s="73" t="str">
        <f t="shared" si="52"/>
        <v xml:space="preserve"> </v>
      </c>
      <c r="AL95" s="73" t="str">
        <f t="shared" si="53"/>
        <v xml:space="preserve"> </v>
      </c>
      <c r="AM95" s="74" t="str">
        <f t="shared" si="54"/>
        <v xml:space="preserve"> </v>
      </c>
    </row>
    <row r="96" spans="1:39" ht="18.75" customHeight="1" thickBot="1" x14ac:dyDescent="0.25">
      <c r="A96" t="str">
        <f t="shared" si="55"/>
        <v>/</v>
      </c>
      <c r="B96" s="134">
        <v>93</v>
      </c>
      <c r="C96" s="6"/>
      <c r="D96" s="6"/>
      <c r="E96" s="183"/>
      <c r="F96" s="183"/>
      <c r="G96" s="103" t="str">
        <f t="shared" si="32"/>
        <v xml:space="preserve"> </v>
      </c>
      <c r="H96" s="160"/>
      <c r="I96" s="153" t="str">
        <f>IF(H96="Y",IFERROR(VLOOKUP(CONCATENATE(C96,"/",D96),'Time Open'!A$4:F$165,5,FALSE),"Can't find in Open"),"")</f>
        <v/>
      </c>
      <c r="J96" s="153" t="str">
        <f>IF(H96="Y",IFERROR(VLOOKUP(CONCATENATE(C96,"/",D96),'Time Open'!A$4:F$165,6,FALSE),"Can't find in Open"),"")</f>
        <v/>
      </c>
      <c r="K96" s="34" t="str">
        <f t="shared" si="33"/>
        <v>n/a</v>
      </c>
      <c r="L96" s="36">
        <f t="shared" si="34"/>
        <v>0</v>
      </c>
      <c r="M96" s="36">
        <f t="shared" si="35"/>
        <v>0</v>
      </c>
      <c r="N96" s="36">
        <f t="shared" si="36"/>
        <v>0</v>
      </c>
      <c r="O96" s="103">
        <f t="shared" si="37"/>
        <v>0</v>
      </c>
      <c r="P96" s="118" t="str">
        <f t="shared" si="56"/>
        <v xml:space="preserve"> </v>
      </c>
      <c r="S96">
        <f t="shared" si="57"/>
        <v>0</v>
      </c>
      <c r="T96" s="70" t="str">
        <f t="shared" si="38"/>
        <v>n/a</v>
      </c>
      <c r="U96" s="71" t="b">
        <f t="shared" si="39"/>
        <v>0</v>
      </c>
      <c r="V96" s="70" t="str">
        <f t="shared" si="58"/>
        <v xml:space="preserve"> </v>
      </c>
      <c r="W96" s="70" t="str">
        <f t="shared" si="59"/>
        <v xml:space="preserve"> </v>
      </c>
      <c r="X96" s="71" t="str">
        <f t="shared" si="60"/>
        <v xml:space="preserve"> </v>
      </c>
      <c r="Y96" s="73" t="str">
        <f t="shared" si="40"/>
        <v>n/a</v>
      </c>
      <c r="Z96" s="74" t="b">
        <f t="shared" si="41"/>
        <v>0</v>
      </c>
      <c r="AA96" s="73" t="str">
        <f t="shared" si="42"/>
        <v xml:space="preserve"> </v>
      </c>
      <c r="AB96" s="73" t="str">
        <f t="shared" si="43"/>
        <v xml:space="preserve"> </v>
      </c>
      <c r="AC96" s="74" t="str">
        <f t="shared" si="44"/>
        <v xml:space="preserve"> </v>
      </c>
      <c r="AD96" s="70" t="str">
        <f t="shared" si="45"/>
        <v>n/a</v>
      </c>
      <c r="AE96" s="71" t="b">
        <f t="shared" si="46"/>
        <v>0</v>
      </c>
      <c r="AF96" s="70" t="str">
        <f t="shared" si="47"/>
        <v xml:space="preserve"> </v>
      </c>
      <c r="AG96" s="70" t="str">
        <f t="shared" si="48"/>
        <v xml:space="preserve"> </v>
      </c>
      <c r="AH96" s="71" t="str">
        <f t="shared" si="49"/>
        <v xml:space="preserve"> </v>
      </c>
      <c r="AI96" s="73" t="str">
        <f t="shared" si="50"/>
        <v>n/a</v>
      </c>
      <c r="AJ96" s="74" t="b">
        <f t="shared" si="51"/>
        <v>0</v>
      </c>
      <c r="AK96" s="73" t="str">
        <f t="shared" si="52"/>
        <v xml:space="preserve"> </v>
      </c>
      <c r="AL96" s="73" t="str">
        <f t="shared" si="53"/>
        <v xml:space="preserve"> </v>
      </c>
      <c r="AM96" s="74" t="str">
        <f t="shared" si="54"/>
        <v xml:space="preserve"> </v>
      </c>
    </row>
    <row r="97" spans="1:39" ht="18.75" customHeight="1" thickBot="1" x14ac:dyDescent="0.25">
      <c r="A97" t="str">
        <f t="shared" si="55"/>
        <v>/</v>
      </c>
      <c r="B97" s="134">
        <v>94</v>
      </c>
      <c r="C97" s="6"/>
      <c r="D97" s="6"/>
      <c r="E97" s="183"/>
      <c r="F97" s="183"/>
      <c r="G97" s="103" t="str">
        <f t="shared" si="32"/>
        <v xml:space="preserve"> </v>
      </c>
      <c r="H97" s="160"/>
      <c r="I97" s="153" t="str">
        <f>IF(H97="Y",IFERROR(VLOOKUP(CONCATENATE(C97,"/",D97),'Time Open'!A$4:F$165,5,FALSE),"Can't find in Open"),"")</f>
        <v/>
      </c>
      <c r="J97" s="153" t="str">
        <f>IF(H97="Y",IFERROR(VLOOKUP(CONCATENATE(C97,"/",D97),'Time Open'!A$4:F$165,6,FALSE),"Can't find in Open"),"")</f>
        <v/>
      </c>
      <c r="K97" s="34" t="str">
        <f t="shared" si="33"/>
        <v>n/a</v>
      </c>
      <c r="L97" s="36">
        <f t="shared" si="34"/>
        <v>0</v>
      </c>
      <c r="M97" s="36">
        <f t="shared" si="35"/>
        <v>0</v>
      </c>
      <c r="N97" s="36">
        <f t="shared" si="36"/>
        <v>0</v>
      </c>
      <c r="O97" s="103">
        <f t="shared" si="37"/>
        <v>0</v>
      </c>
      <c r="P97" s="118" t="str">
        <f t="shared" si="56"/>
        <v xml:space="preserve"> </v>
      </c>
      <c r="S97">
        <f t="shared" si="57"/>
        <v>0</v>
      </c>
      <c r="T97" s="70" t="str">
        <f t="shared" si="38"/>
        <v>n/a</v>
      </c>
      <c r="U97" s="71" t="b">
        <f t="shared" si="39"/>
        <v>0</v>
      </c>
      <c r="V97" s="70" t="str">
        <f t="shared" si="58"/>
        <v xml:space="preserve"> </v>
      </c>
      <c r="W97" s="70" t="str">
        <f t="shared" si="59"/>
        <v xml:space="preserve"> </v>
      </c>
      <c r="X97" s="71" t="str">
        <f t="shared" si="60"/>
        <v xml:space="preserve"> </v>
      </c>
      <c r="Y97" s="73" t="str">
        <f t="shared" si="40"/>
        <v>n/a</v>
      </c>
      <c r="Z97" s="74" t="b">
        <f t="shared" si="41"/>
        <v>0</v>
      </c>
      <c r="AA97" s="73" t="str">
        <f t="shared" si="42"/>
        <v xml:space="preserve"> </v>
      </c>
      <c r="AB97" s="73" t="str">
        <f t="shared" si="43"/>
        <v xml:space="preserve"> </v>
      </c>
      <c r="AC97" s="74" t="str">
        <f t="shared" si="44"/>
        <v xml:space="preserve"> </v>
      </c>
      <c r="AD97" s="70" t="str">
        <f t="shared" si="45"/>
        <v>n/a</v>
      </c>
      <c r="AE97" s="71" t="b">
        <f t="shared" si="46"/>
        <v>0</v>
      </c>
      <c r="AF97" s="70" t="str">
        <f t="shared" si="47"/>
        <v xml:space="preserve"> </v>
      </c>
      <c r="AG97" s="70" t="str">
        <f t="shared" si="48"/>
        <v xml:space="preserve"> </v>
      </c>
      <c r="AH97" s="71" t="str">
        <f t="shared" si="49"/>
        <v xml:space="preserve"> </v>
      </c>
      <c r="AI97" s="73" t="str">
        <f t="shared" si="50"/>
        <v>n/a</v>
      </c>
      <c r="AJ97" s="74" t="b">
        <f t="shared" si="51"/>
        <v>0</v>
      </c>
      <c r="AK97" s="73" t="str">
        <f t="shared" si="52"/>
        <v xml:space="preserve"> </v>
      </c>
      <c r="AL97" s="73" t="str">
        <f t="shared" si="53"/>
        <v xml:space="preserve"> </v>
      </c>
      <c r="AM97" s="74" t="str">
        <f t="shared" si="54"/>
        <v xml:space="preserve"> </v>
      </c>
    </row>
    <row r="98" spans="1:39" ht="18.75" customHeight="1" thickBot="1" x14ac:dyDescent="0.25">
      <c r="A98" t="str">
        <f t="shared" si="55"/>
        <v>/</v>
      </c>
      <c r="B98" s="134">
        <v>95</v>
      </c>
      <c r="C98" s="6"/>
      <c r="D98" s="6"/>
      <c r="E98" s="183"/>
      <c r="F98" s="183"/>
      <c r="G98" s="103" t="str">
        <f t="shared" si="32"/>
        <v xml:space="preserve"> </v>
      </c>
      <c r="H98" s="160"/>
      <c r="I98" s="153" t="str">
        <f>IF(H98="Y",IFERROR(VLOOKUP(CONCATENATE(C98,"/",D98),'Time Open'!A$4:F$165,5,FALSE),"Can't find in Open"),"")</f>
        <v/>
      </c>
      <c r="J98" s="153" t="str">
        <f>IF(H98="Y",IFERROR(VLOOKUP(CONCATENATE(C98,"/",D98),'Time Open'!A$4:F$165,6,FALSE),"Can't find in Open"),"")</f>
        <v/>
      </c>
      <c r="K98" s="34" t="str">
        <f t="shared" si="33"/>
        <v>n/a</v>
      </c>
      <c r="L98" s="36">
        <f t="shared" si="34"/>
        <v>0</v>
      </c>
      <c r="M98" s="36">
        <f t="shared" si="35"/>
        <v>0</v>
      </c>
      <c r="N98" s="36">
        <f t="shared" si="36"/>
        <v>0</v>
      </c>
      <c r="O98" s="103">
        <f t="shared" si="37"/>
        <v>0</v>
      </c>
      <c r="P98" s="118" t="str">
        <f t="shared" si="56"/>
        <v xml:space="preserve"> </v>
      </c>
      <c r="S98">
        <f t="shared" si="57"/>
        <v>0</v>
      </c>
      <c r="T98" s="70" t="str">
        <f t="shared" si="38"/>
        <v>n/a</v>
      </c>
      <c r="U98" s="71" t="b">
        <f t="shared" si="39"/>
        <v>0</v>
      </c>
      <c r="V98" s="70" t="str">
        <f t="shared" si="58"/>
        <v xml:space="preserve"> </v>
      </c>
      <c r="W98" s="70" t="str">
        <f t="shared" si="59"/>
        <v xml:space="preserve"> </v>
      </c>
      <c r="X98" s="71" t="str">
        <f t="shared" si="60"/>
        <v xml:space="preserve"> </v>
      </c>
      <c r="Y98" s="73" t="str">
        <f t="shared" si="40"/>
        <v>n/a</v>
      </c>
      <c r="Z98" s="74" t="b">
        <f t="shared" si="41"/>
        <v>0</v>
      </c>
      <c r="AA98" s="73" t="str">
        <f t="shared" si="42"/>
        <v xml:space="preserve"> </v>
      </c>
      <c r="AB98" s="73" t="str">
        <f t="shared" si="43"/>
        <v xml:space="preserve"> </v>
      </c>
      <c r="AC98" s="74" t="str">
        <f t="shared" si="44"/>
        <v xml:space="preserve"> </v>
      </c>
      <c r="AD98" s="70" t="str">
        <f t="shared" si="45"/>
        <v>n/a</v>
      </c>
      <c r="AE98" s="71" t="b">
        <f t="shared" si="46"/>
        <v>0</v>
      </c>
      <c r="AF98" s="70" t="str">
        <f t="shared" si="47"/>
        <v xml:space="preserve"> </v>
      </c>
      <c r="AG98" s="70" t="str">
        <f t="shared" si="48"/>
        <v xml:space="preserve"> </v>
      </c>
      <c r="AH98" s="71" t="str">
        <f t="shared" si="49"/>
        <v xml:space="preserve"> </v>
      </c>
      <c r="AI98" s="73" t="str">
        <f t="shared" si="50"/>
        <v>n/a</v>
      </c>
      <c r="AJ98" s="74" t="b">
        <f t="shared" si="51"/>
        <v>0</v>
      </c>
      <c r="AK98" s="73" t="str">
        <f t="shared" si="52"/>
        <v xml:space="preserve"> </v>
      </c>
      <c r="AL98" s="73" t="str">
        <f t="shared" si="53"/>
        <v xml:space="preserve"> </v>
      </c>
      <c r="AM98" s="74" t="str">
        <f t="shared" si="54"/>
        <v xml:space="preserve"> </v>
      </c>
    </row>
    <row r="99" spans="1:39" ht="18.75" customHeight="1" thickBot="1" x14ac:dyDescent="0.25">
      <c r="A99" t="str">
        <f t="shared" si="55"/>
        <v>/</v>
      </c>
      <c r="B99" s="134">
        <v>96</v>
      </c>
      <c r="C99" s="6"/>
      <c r="D99" s="6"/>
      <c r="E99" s="183"/>
      <c r="F99" s="183"/>
      <c r="G99" s="103" t="str">
        <f t="shared" si="32"/>
        <v xml:space="preserve"> </v>
      </c>
      <c r="H99" s="160"/>
      <c r="I99" s="153" t="str">
        <f>IF(H99="Y",IFERROR(VLOOKUP(CONCATENATE(C99,"/",D99),'Time Open'!A$4:F$165,5,FALSE),"Can't find in Open"),"")</f>
        <v/>
      </c>
      <c r="J99" s="153" t="str">
        <f>IF(H99="Y",IFERROR(VLOOKUP(CONCATENATE(C99,"/",D99),'Time Open'!A$4:F$165,6,FALSE),"Can't find in Open"),"")</f>
        <v/>
      </c>
      <c r="K99" s="34" t="str">
        <f t="shared" si="33"/>
        <v>n/a</v>
      </c>
      <c r="L99" s="36">
        <f t="shared" si="34"/>
        <v>0</v>
      </c>
      <c r="M99" s="36">
        <f t="shared" si="35"/>
        <v>0</v>
      </c>
      <c r="N99" s="36">
        <f t="shared" si="36"/>
        <v>0</v>
      </c>
      <c r="O99" s="103">
        <f t="shared" si="37"/>
        <v>0</v>
      </c>
      <c r="P99" s="118" t="str">
        <f t="shared" si="56"/>
        <v xml:space="preserve"> </v>
      </c>
      <c r="S99">
        <f t="shared" si="57"/>
        <v>0</v>
      </c>
      <c r="T99" s="70" t="str">
        <f t="shared" si="38"/>
        <v>n/a</v>
      </c>
      <c r="U99" s="71" t="b">
        <f t="shared" si="39"/>
        <v>0</v>
      </c>
      <c r="V99" s="70" t="str">
        <f t="shared" si="58"/>
        <v xml:space="preserve"> </v>
      </c>
      <c r="W99" s="70" t="str">
        <f t="shared" si="59"/>
        <v xml:space="preserve"> </v>
      </c>
      <c r="X99" s="71" t="str">
        <f t="shared" si="60"/>
        <v xml:space="preserve"> </v>
      </c>
      <c r="Y99" s="73" t="str">
        <f t="shared" si="40"/>
        <v>n/a</v>
      </c>
      <c r="Z99" s="74" t="b">
        <f t="shared" si="41"/>
        <v>0</v>
      </c>
      <c r="AA99" s="73" t="str">
        <f t="shared" si="42"/>
        <v xml:space="preserve"> </v>
      </c>
      <c r="AB99" s="73" t="str">
        <f t="shared" si="43"/>
        <v xml:space="preserve"> </v>
      </c>
      <c r="AC99" s="74" t="str">
        <f t="shared" si="44"/>
        <v xml:space="preserve"> </v>
      </c>
      <c r="AD99" s="70" t="str">
        <f t="shared" si="45"/>
        <v>n/a</v>
      </c>
      <c r="AE99" s="71" t="b">
        <f t="shared" si="46"/>
        <v>0</v>
      </c>
      <c r="AF99" s="70" t="str">
        <f t="shared" si="47"/>
        <v xml:space="preserve"> </v>
      </c>
      <c r="AG99" s="70" t="str">
        <f t="shared" si="48"/>
        <v xml:space="preserve"> </v>
      </c>
      <c r="AH99" s="71" t="str">
        <f t="shared" si="49"/>
        <v xml:space="preserve"> </v>
      </c>
      <c r="AI99" s="73" t="str">
        <f t="shared" si="50"/>
        <v>n/a</v>
      </c>
      <c r="AJ99" s="74" t="b">
        <f t="shared" si="51"/>
        <v>0</v>
      </c>
      <c r="AK99" s="73" t="str">
        <f t="shared" si="52"/>
        <v xml:space="preserve"> </v>
      </c>
      <c r="AL99" s="73" t="str">
        <f t="shared" si="53"/>
        <v xml:space="preserve"> </v>
      </c>
      <c r="AM99" s="74" t="str">
        <f t="shared" si="54"/>
        <v xml:space="preserve"> </v>
      </c>
    </row>
    <row r="100" spans="1:39" ht="18.75" customHeight="1" thickBot="1" x14ac:dyDescent="0.25">
      <c r="A100" t="str">
        <f t="shared" si="55"/>
        <v>/</v>
      </c>
      <c r="B100" s="134">
        <v>97</v>
      </c>
      <c r="C100" s="6"/>
      <c r="D100" s="6"/>
      <c r="E100" s="183"/>
      <c r="F100" s="183"/>
      <c r="G100" s="103" t="str">
        <f t="shared" si="32"/>
        <v xml:space="preserve"> </v>
      </c>
      <c r="H100" s="160"/>
      <c r="I100" s="153" t="str">
        <f>IF(H100="Y",IFERROR(VLOOKUP(CONCATENATE(C100,"/",D100),'Time Open'!A$4:F$165,5,FALSE),"Can't find in Open"),"")</f>
        <v/>
      </c>
      <c r="J100" s="153" t="str">
        <f>IF(H100="Y",IFERROR(VLOOKUP(CONCATENATE(C100,"/",D100),'Time Open'!A$4:F$165,6,FALSE),"Can't find in Open"),"")</f>
        <v/>
      </c>
      <c r="K100" s="34" t="str">
        <f t="shared" ref="K100:K131" si="61">IF(G100="No Time","5D",IF($G100=" ","n/a",IF($G100&lt;$Q$5,"1D",IF($G100&lt;$Q$6,"2D",IF($G100&lt;$Q$7,"3D",IF($G100&gt;=$Q$7,IF(SelectDivisions="4D","4D","3D")))))))</f>
        <v>n/a</v>
      </c>
      <c r="L100" s="36">
        <f t="shared" si="34"/>
        <v>0</v>
      </c>
      <c r="M100" s="36">
        <f t="shared" si="35"/>
        <v>0</v>
      </c>
      <c r="N100" s="36">
        <f t="shared" si="36"/>
        <v>0</v>
      </c>
      <c r="O100" s="103">
        <f t="shared" si="37"/>
        <v>0</v>
      </c>
      <c r="P100" s="118" t="str">
        <f t="shared" si="56"/>
        <v xml:space="preserve"> </v>
      </c>
      <c r="S100">
        <f t="shared" si="57"/>
        <v>0</v>
      </c>
      <c r="T100" s="70" t="str">
        <f t="shared" si="38"/>
        <v>n/a</v>
      </c>
      <c r="U100" s="71" t="b">
        <f t="shared" si="39"/>
        <v>0</v>
      </c>
      <c r="V100" s="70" t="str">
        <f t="shared" si="58"/>
        <v xml:space="preserve"> </v>
      </c>
      <c r="W100" s="70" t="str">
        <f t="shared" si="59"/>
        <v xml:space="preserve"> </v>
      </c>
      <c r="X100" s="71" t="str">
        <f t="shared" si="60"/>
        <v xml:space="preserve"> </v>
      </c>
      <c r="Y100" s="73" t="str">
        <f t="shared" si="40"/>
        <v>n/a</v>
      </c>
      <c r="Z100" s="74" t="b">
        <f t="shared" si="41"/>
        <v>0</v>
      </c>
      <c r="AA100" s="73" t="str">
        <f t="shared" si="42"/>
        <v xml:space="preserve"> </v>
      </c>
      <c r="AB100" s="73" t="str">
        <f t="shared" si="43"/>
        <v xml:space="preserve"> </v>
      </c>
      <c r="AC100" s="74" t="str">
        <f t="shared" si="44"/>
        <v xml:space="preserve"> </v>
      </c>
      <c r="AD100" s="70" t="str">
        <f t="shared" si="45"/>
        <v>n/a</v>
      </c>
      <c r="AE100" s="71" t="b">
        <f t="shared" si="46"/>
        <v>0</v>
      </c>
      <c r="AF100" s="70" t="str">
        <f t="shared" si="47"/>
        <v xml:space="preserve"> </v>
      </c>
      <c r="AG100" s="70" t="str">
        <f t="shared" si="48"/>
        <v xml:space="preserve"> </v>
      </c>
      <c r="AH100" s="71" t="str">
        <f t="shared" si="49"/>
        <v xml:space="preserve"> </v>
      </c>
      <c r="AI100" s="73" t="str">
        <f t="shared" si="50"/>
        <v>n/a</v>
      </c>
      <c r="AJ100" s="74" t="b">
        <f t="shared" si="51"/>
        <v>0</v>
      </c>
      <c r="AK100" s="73" t="str">
        <f t="shared" si="52"/>
        <v xml:space="preserve"> </v>
      </c>
      <c r="AL100" s="73" t="str">
        <f t="shared" si="53"/>
        <v xml:space="preserve"> </v>
      </c>
      <c r="AM100" s="74" t="str">
        <f t="shared" si="54"/>
        <v xml:space="preserve"> </v>
      </c>
    </row>
    <row r="101" spans="1:39" ht="18.75" customHeight="1" thickBot="1" x14ac:dyDescent="0.25">
      <c r="A101" t="str">
        <f t="shared" si="55"/>
        <v>/</v>
      </c>
      <c r="B101" s="134">
        <v>98</v>
      </c>
      <c r="C101" s="6"/>
      <c r="D101" s="6"/>
      <c r="E101" s="183"/>
      <c r="F101" s="183"/>
      <c r="G101" s="103" t="str">
        <f t="shared" si="32"/>
        <v xml:space="preserve"> </v>
      </c>
      <c r="H101" s="160"/>
      <c r="I101" s="153" t="str">
        <f>IF(H101="Y",IFERROR(VLOOKUP(CONCATENATE(C101,"/",D101),'Time Open'!A$4:F$165,5,FALSE),"Can't find in Open"),"")</f>
        <v/>
      </c>
      <c r="J101" s="153" t="str">
        <f>IF(H101="Y",IFERROR(VLOOKUP(CONCATENATE(C101,"/",D101),'Time Open'!A$4:F$165,6,FALSE),"Can't find in Open"),"")</f>
        <v/>
      </c>
      <c r="K101" s="34" t="str">
        <f t="shared" si="61"/>
        <v>n/a</v>
      </c>
      <c r="L101" s="36">
        <f t="shared" si="34"/>
        <v>0</v>
      </c>
      <c r="M101" s="36">
        <f t="shared" si="35"/>
        <v>0</v>
      </c>
      <c r="N101" s="36">
        <f t="shared" si="36"/>
        <v>0</v>
      </c>
      <c r="O101" s="103">
        <f t="shared" si="37"/>
        <v>0</v>
      </c>
      <c r="P101" s="118" t="str">
        <f t="shared" si="56"/>
        <v xml:space="preserve"> </v>
      </c>
      <c r="S101">
        <f t="shared" si="57"/>
        <v>0</v>
      </c>
      <c r="T101" s="70" t="str">
        <f t="shared" si="38"/>
        <v>n/a</v>
      </c>
      <c r="U101" s="71" t="b">
        <f t="shared" si="39"/>
        <v>0</v>
      </c>
      <c r="V101" s="70" t="str">
        <f t="shared" ref="V101:V132" si="62">IF(T101="n/a"," ",C101)</f>
        <v xml:space="preserve"> </v>
      </c>
      <c r="W101" s="70" t="str">
        <f t="shared" ref="W101:W132" si="63">IF(T101="n/a"," ",D101)</f>
        <v xml:space="preserve"> </v>
      </c>
      <c r="X101" s="71" t="str">
        <f t="shared" si="60"/>
        <v xml:space="preserve"> </v>
      </c>
      <c r="Y101" s="73" t="str">
        <f t="shared" si="40"/>
        <v>n/a</v>
      </c>
      <c r="Z101" s="74" t="b">
        <f t="shared" si="41"/>
        <v>0</v>
      </c>
      <c r="AA101" s="73" t="str">
        <f t="shared" si="42"/>
        <v xml:space="preserve"> </v>
      </c>
      <c r="AB101" s="73" t="str">
        <f t="shared" si="43"/>
        <v xml:space="preserve"> </v>
      </c>
      <c r="AC101" s="74" t="str">
        <f t="shared" si="44"/>
        <v xml:space="preserve"> </v>
      </c>
      <c r="AD101" s="70" t="str">
        <f t="shared" si="45"/>
        <v>n/a</v>
      </c>
      <c r="AE101" s="71" t="b">
        <f t="shared" si="46"/>
        <v>0</v>
      </c>
      <c r="AF101" s="70" t="str">
        <f t="shared" si="47"/>
        <v xml:space="preserve"> </v>
      </c>
      <c r="AG101" s="70" t="str">
        <f t="shared" si="48"/>
        <v xml:space="preserve"> </v>
      </c>
      <c r="AH101" s="71" t="str">
        <f t="shared" si="49"/>
        <v xml:space="preserve"> </v>
      </c>
      <c r="AI101" s="73" t="str">
        <f t="shared" si="50"/>
        <v>n/a</v>
      </c>
      <c r="AJ101" s="74" t="b">
        <f t="shared" si="51"/>
        <v>0</v>
      </c>
      <c r="AK101" s="73" t="str">
        <f t="shared" si="52"/>
        <v xml:space="preserve"> </v>
      </c>
      <c r="AL101" s="73" t="str">
        <f t="shared" si="53"/>
        <v xml:space="preserve"> </v>
      </c>
      <c r="AM101" s="74" t="str">
        <f t="shared" si="54"/>
        <v xml:space="preserve"> </v>
      </c>
    </row>
    <row r="102" spans="1:39" ht="18.75" customHeight="1" thickBot="1" x14ac:dyDescent="0.25">
      <c r="A102" t="str">
        <f t="shared" si="55"/>
        <v>/</v>
      </c>
      <c r="B102" s="134">
        <v>99</v>
      </c>
      <c r="C102" s="6"/>
      <c r="D102" s="6"/>
      <c r="E102" s="5"/>
      <c r="F102" s="5"/>
      <c r="G102" s="103" t="str">
        <f t="shared" si="32"/>
        <v xml:space="preserve"> </v>
      </c>
      <c r="H102" s="160"/>
      <c r="I102" s="153" t="str">
        <f>IF(H102="Y",IFERROR(VLOOKUP(CONCATENATE(C102,"/",D102),'Time Open'!A$4:F$165,5,FALSE),"Can't find in Open"),"")</f>
        <v/>
      </c>
      <c r="J102" s="153" t="str">
        <f>IF(H102="Y",IFERROR(VLOOKUP(CONCATENATE(C102,"/",D102),'Time Open'!A$4:F$165,6,FALSE),"Can't find in Open"),"")</f>
        <v/>
      </c>
      <c r="K102" s="34" t="str">
        <f t="shared" si="61"/>
        <v>n/a</v>
      </c>
      <c r="L102" s="36">
        <f t="shared" si="34"/>
        <v>0</v>
      </c>
      <c r="M102" s="36">
        <f t="shared" si="35"/>
        <v>0</v>
      </c>
      <c r="N102" s="36">
        <f t="shared" si="36"/>
        <v>0</v>
      </c>
      <c r="O102" s="103">
        <f t="shared" si="37"/>
        <v>0</v>
      </c>
      <c r="P102" s="118" t="str">
        <f t="shared" si="56"/>
        <v xml:space="preserve"> </v>
      </c>
      <c r="S102">
        <f t="shared" si="57"/>
        <v>0</v>
      </c>
      <c r="T102" s="70" t="str">
        <f t="shared" si="38"/>
        <v>n/a</v>
      </c>
      <c r="U102" s="71" t="b">
        <f t="shared" si="39"/>
        <v>0</v>
      </c>
      <c r="V102" s="70" t="str">
        <f t="shared" si="62"/>
        <v xml:space="preserve"> </v>
      </c>
      <c r="W102" s="70" t="str">
        <f t="shared" si="63"/>
        <v xml:space="preserve"> </v>
      </c>
      <c r="X102" s="71" t="str">
        <f t="shared" si="60"/>
        <v xml:space="preserve"> </v>
      </c>
      <c r="Y102" s="73" t="str">
        <f t="shared" si="40"/>
        <v>n/a</v>
      </c>
      <c r="Z102" s="74" t="b">
        <f t="shared" si="41"/>
        <v>0</v>
      </c>
      <c r="AA102" s="73" t="str">
        <f t="shared" si="42"/>
        <v xml:space="preserve"> </v>
      </c>
      <c r="AB102" s="73" t="str">
        <f t="shared" si="43"/>
        <v xml:space="preserve"> </v>
      </c>
      <c r="AC102" s="74" t="str">
        <f t="shared" si="44"/>
        <v xml:space="preserve"> </v>
      </c>
      <c r="AD102" s="70" t="str">
        <f t="shared" si="45"/>
        <v>n/a</v>
      </c>
      <c r="AE102" s="71" t="b">
        <f t="shared" si="46"/>
        <v>0</v>
      </c>
      <c r="AF102" s="70" t="str">
        <f t="shared" si="47"/>
        <v xml:space="preserve"> </v>
      </c>
      <c r="AG102" s="70" t="str">
        <f t="shared" si="48"/>
        <v xml:space="preserve"> </v>
      </c>
      <c r="AH102" s="71" t="str">
        <f t="shared" si="49"/>
        <v xml:space="preserve"> </v>
      </c>
      <c r="AI102" s="73" t="str">
        <f t="shared" si="50"/>
        <v>n/a</v>
      </c>
      <c r="AJ102" s="74" t="b">
        <f t="shared" si="51"/>
        <v>0</v>
      </c>
      <c r="AK102" s="73" t="str">
        <f t="shared" si="52"/>
        <v xml:space="preserve"> </v>
      </c>
      <c r="AL102" s="73" t="str">
        <f t="shared" si="53"/>
        <v xml:space="preserve"> </v>
      </c>
      <c r="AM102" s="74" t="str">
        <f t="shared" si="54"/>
        <v xml:space="preserve"> </v>
      </c>
    </row>
    <row r="103" spans="1:39" ht="18.75" customHeight="1" thickBot="1" x14ac:dyDescent="0.25">
      <c r="A103" t="str">
        <f t="shared" si="55"/>
        <v>/</v>
      </c>
      <c r="B103" s="134">
        <v>100</v>
      </c>
      <c r="C103" s="6"/>
      <c r="D103" s="6"/>
      <c r="E103" s="5"/>
      <c r="F103" s="5"/>
      <c r="G103" s="103" t="str">
        <f t="shared" si="32"/>
        <v xml:space="preserve"> </v>
      </c>
      <c r="H103" s="160"/>
      <c r="I103" s="153" t="str">
        <f>IF(H103="Y",IFERROR(VLOOKUP(CONCATENATE(C103,"/",D103),'Time Open'!A$4:F$165,5,FALSE),"Can't find in Open"),"")</f>
        <v/>
      </c>
      <c r="J103" s="153" t="str">
        <f>IF(H103="Y",IFERROR(VLOOKUP(CONCATENATE(C103,"/",D103),'Time Open'!A$4:F$165,6,FALSE),"Can't find in Open"),"")</f>
        <v/>
      </c>
      <c r="K103" s="34" t="str">
        <f t="shared" si="61"/>
        <v>n/a</v>
      </c>
      <c r="L103" s="36">
        <f t="shared" si="34"/>
        <v>0</v>
      </c>
      <c r="M103" s="36">
        <f t="shared" si="35"/>
        <v>0</v>
      </c>
      <c r="N103" s="36">
        <f t="shared" si="36"/>
        <v>0</v>
      </c>
      <c r="O103" s="103">
        <f t="shared" si="37"/>
        <v>0</v>
      </c>
      <c r="P103" s="118" t="str">
        <f t="shared" si="56"/>
        <v xml:space="preserve"> </v>
      </c>
      <c r="S103">
        <f t="shared" si="57"/>
        <v>0</v>
      </c>
      <c r="T103" s="70" t="str">
        <f t="shared" si="38"/>
        <v>n/a</v>
      </c>
      <c r="U103" s="71" t="b">
        <f t="shared" si="39"/>
        <v>0</v>
      </c>
      <c r="V103" s="70" t="str">
        <f t="shared" si="62"/>
        <v xml:space="preserve"> </v>
      </c>
      <c r="W103" s="70" t="str">
        <f t="shared" si="63"/>
        <v xml:space="preserve"> </v>
      </c>
      <c r="X103" s="71" t="str">
        <f t="shared" si="60"/>
        <v xml:space="preserve"> </v>
      </c>
      <c r="Y103" s="73" t="str">
        <f t="shared" si="40"/>
        <v>n/a</v>
      </c>
      <c r="Z103" s="74" t="b">
        <f t="shared" si="41"/>
        <v>0</v>
      </c>
      <c r="AA103" s="73" t="str">
        <f t="shared" si="42"/>
        <v xml:space="preserve"> </v>
      </c>
      <c r="AB103" s="73" t="str">
        <f t="shared" si="43"/>
        <v xml:space="preserve"> </v>
      </c>
      <c r="AC103" s="74" t="str">
        <f t="shared" si="44"/>
        <v xml:space="preserve"> </v>
      </c>
      <c r="AD103" s="70" t="str">
        <f t="shared" si="45"/>
        <v>n/a</v>
      </c>
      <c r="AE103" s="71" t="b">
        <f t="shared" si="46"/>
        <v>0</v>
      </c>
      <c r="AF103" s="70" t="str">
        <f t="shared" si="47"/>
        <v xml:space="preserve"> </v>
      </c>
      <c r="AG103" s="70" t="str">
        <f t="shared" si="48"/>
        <v xml:space="preserve"> </v>
      </c>
      <c r="AH103" s="71" t="str">
        <f t="shared" si="49"/>
        <v xml:space="preserve"> </v>
      </c>
      <c r="AI103" s="73" t="str">
        <f t="shared" si="50"/>
        <v>n/a</v>
      </c>
      <c r="AJ103" s="74" t="b">
        <f t="shared" si="51"/>
        <v>0</v>
      </c>
      <c r="AK103" s="73" t="str">
        <f t="shared" si="52"/>
        <v xml:space="preserve"> </v>
      </c>
      <c r="AL103" s="73" t="str">
        <f t="shared" si="53"/>
        <v xml:space="preserve"> </v>
      </c>
      <c r="AM103" s="74" t="str">
        <f t="shared" si="54"/>
        <v xml:space="preserve"> </v>
      </c>
    </row>
    <row r="104" spans="1:39" ht="18.75" customHeight="1" thickBot="1" x14ac:dyDescent="0.25">
      <c r="A104" t="str">
        <f t="shared" si="55"/>
        <v>/</v>
      </c>
      <c r="B104" s="134">
        <v>101</v>
      </c>
      <c r="C104" s="6"/>
      <c r="D104" s="6"/>
      <c r="E104" s="5"/>
      <c r="F104" s="5"/>
      <c r="G104" s="103" t="str">
        <f t="shared" si="32"/>
        <v xml:space="preserve"> </v>
      </c>
      <c r="H104" s="160"/>
      <c r="I104" s="153" t="str">
        <f>IF(H104="Y",IFERROR(VLOOKUP(CONCATENATE(C104,"/",D104),'Time Open'!A$4:F$165,5,FALSE),"Can't find in Open"),"")</f>
        <v/>
      </c>
      <c r="J104" s="153" t="str">
        <f>IF(H104="Y",IFERROR(VLOOKUP(CONCATENATE(C104,"/",D104),'Time Open'!A$4:F$165,6,FALSE),"Can't find in Open"),"")</f>
        <v/>
      </c>
      <c r="K104" s="34" t="str">
        <f t="shared" si="61"/>
        <v>n/a</v>
      </c>
      <c r="L104" s="36">
        <f t="shared" si="34"/>
        <v>0</v>
      </c>
      <c r="M104" s="36">
        <f t="shared" si="35"/>
        <v>0</v>
      </c>
      <c r="N104" s="36">
        <f t="shared" si="36"/>
        <v>0</v>
      </c>
      <c r="O104" s="103">
        <f t="shared" si="37"/>
        <v>0</v>
      </c>
      <c r="P104" s="118" t="str">
        <f t="shared" si="56"/>
        <v xml:space="preserve"> </v>
      </c>
      <c r="S104">
        <f t="shared" si="57"/>
        <v>0</v>
      </c>
      <c r="T104" s="70" t="str">
        <f t="shared" si="38"/>
        <v>n/a</v>
      </c>
      <c r="U104" s="71" t="b">
        <f t="shared" si="39"/>
        <v>0</v>
      </c>
      <c r="V104" s="70" t="str">
        <f t="shared" si="62"/>
        <v xml:space="preserve"> </v>
      </c>
      <c r="W104" s="70" t="str">
        <f t="shared" si="63"/>
        <v xml:space="preserve"> </v>
      </c>
      <c r="X104" s="71" t="str">
        <f t="shared" si="60"/>
        <v xml:space="preserve"> </v>
      </c>
      <c r="Y104" s="73" t="str">
        <f t="shared" si="40"/>
        <v>n/a</v>
      </c>
      <c r="Z104" s="74" t="b">
        <f t="shared" si="41"/>
        <v>0</v>
      </c>
      <c r="AA104" s="73" t="str">
        <f t="shared" si="42"/>
        <v xml:space="preserve"> </v>
      </c>
      <c r="AB104" s="73" t="str">
        <f t="shared" si="43"/>
        <v xml:space="preserve"> </v>
      </c>
      <c r="AC104" s="74" t="str">
        <f t="shared" si="44"/>
        <v xml:space="preserve"> </v>
      </c>
      <c r="AD104" s="70" t="str">
        <f t="shared" si="45"/>
        <v>n/a</v>
      </c>
      <c r="AE104" s="71" t="b">
        <f t="shared" si="46"/>
        <v>0</v>
      </c>
      <c r="AF104" s="70" t="str">
        <f t="shared" si="47"/>
        <v xml:space="preserve"> </v>
      </c>
      <c r="AG104" s="70" t="str">
        <f t="shared" si="48"/>
        <v xml:space="preserve"> </v>
      </c>
      <c r="AH104" s="71" t="str">
        <f t="shared" si="49"/>
        <v xml:space="preserve"> </v>
      </c>
      <c r="AI104" s="73" t="str">
        <f t="shared" si="50"/>
        <v>n/a</v>
      </c>
      <c r="AJ104" s="74" t="b">
        <f t="shared" si="51"/>
        <v>0</v>
      </c>
      <c r="AK104" s="73" t="str">
        <f t="shared" si="52"/>
        <v xml:space="preserve"> </v>
      </c>
      <c r="AL104" s="73" t="str">
        <f t="shared" si="53"/>
        <v xml:space="preserve"> </v>
      </c>
      <c r="AM104" s="74" t="str">
        <f t="shared" si="54"/>
        <v xml:space="preserve"> </v>
      </c>
    </row>
    <row r="105" spans="1:39" ht="18.75" customHeight="1" thickBot="1" x14ac:dyDescent="0.25">
      <c r="A105" t="str">
        <f t="shared" si="55"/>
        <v>/</v>
      </c>
      <c r="B105" s="134">
        <v>102</v>
      </c>
      <c r="C105" s="6"/>
      <c r="D105" s="6"/>
      <c r="E105" s="5"/>
      <c r="F105" s="5"/>
      <c r="G105" s="103" t="str">
        <f t="shared" si="32"/>
        <v xml:space="preserve"> </v>
      </c>
      <c r="H105" s="160"/>
      <c r="I105" s="153" t="str">
        <f>IF(H105="Y",IFERROR(VLOOKUP(CONCATENATE(C105,"/",D105),'Time Open'!A$4:F$165,5,FALSE),"Can't find in Open"),"")</f>
        <v/>
      </c>
      <c r="J105" s="153" t="str">
        <f>IF(H105="Y",IFERROR(VLOOKUP(CONCATENATE(C105,"/",D105),'Time Open'!A$4:F$165,6,FALSE),"Can't find in Open"),"")</f>
        <v/>
      </c>
      <c r="K105" s="34" t="str">
        <f t="shared" si="61"/>
        <v>n/a</v>
      </c>
      <c r="L105" s="36">
        <f t="shared" si="34"/>
        <v>0</v>
      </c>
      <c r="M105" s="36">
        <f t="shared" si="35"/>
        <v>0</v>
      </c>
      <c r="N105" s="36">
        <f t="shared" si="36"/>
        <v>0</v>
      </c>
      <c r="O105" s="103">
        <f t="shared" si="37"/>
        <v>0</v>
      </c>
      <c r="P105" s="118" t="str">
        <f t="shared" si="56"/>
        <v xml:space="preserve"> </v>
      </c>
      <c r="S105">
        <f t="shared" si="57"/>
        <v>0</v>
      </c>
      <c r="T105" s="70" t="str">
        <f t="shared" si="38"/>
        <v>n/a</v>
      </c>
      <c r="U105" s="71" t="b">
        <f t="shared" si="39"/>
        <v>0</v>
      </c>
      <c r="V105" s="70" t="str">
        <f t="shared" si="62"/>
        <v xml:space="preserve"> </v>
      </c>
      <c r="W105" s="70" t="str">
        <f t="shared" si="63"/>
        <v xml:space="preserve"> </v>
      </c>
      <c r="X105" s="71" t="str">
        <f t="shared" si="60"/>
        <v xml:space="preserve"> </v>
      </c>
      <c r="Y105" s="73" t="str">
        <f t="shared" si="40"/>
        <v>n/a</v>
      </c>
      <c r="Z105" s="74" t="b">
        <f t="shared" si="41"/>
        <v>0</v>
      </c>
      <c r="AA105" s="73" t="str">
        <f t="shared" si="42"/>
        <v xml:space="preserve"> </v>
      </c>
      <c r="AB105" s="73" t="str">
        <f t="shared" si="43"/>
        <v xml:space="preserve"> </v>
      </c>
      <c r="AC105" s="74" t="str">
        <f t="shared" si="44"/>
        <v xml:space="preserve"> </v>
      </c>
      <c r="AD105" s="70" t="str">
        <f t="shared" si="45"/>
        <v>n/a</v>
      </c>
      <c r="AE105" s="71" t="b">
        <f t="shared" si="46"/>
        <v>0</v>
      </c>
      <c r="AF105" s="70" t="str">
        <f t="shared" si="47"/>
        <v xml:space="preserve"> </v>
      </c>
      <c r="AG105" s="70" t="str">
        <f t="shared" si="48"/>
        <v xml:space="preserve"> </v>
      </c>
      <c r="AH105" s="71" t="str">
        <f t="shared" si="49"/>
        <v xml:space="preserve"> </v>
      </c>
      <c r="AI105" s="73" t="str">
        <f t="shared" si="50"/>
        <v>n/a</v>
      </c>
      <c r="AJ105" s="74" t="b">
        <f t="shared" si="51"/>
        <v>0</v>
      </c>
      <c r="AK105" s="73" t="str">
        <f t="shared" si="52"/>
        <v xml:space="preserve"> </v>
      </c>
      <c r="AL105" s="73" t="str">
        <f t="shared" si="53"/>
        <v xml:space="preserve"> </v>
      </c>
      <c r="AM105" s="74" t="str">
        <f t="shared" si="54"/>
        <v xml:space="preserve"> </v>
      </c>
    </row>
    <row r="106" spans="1:39" ht="18.75" customHeight="1" thickBot="1" x14ac:dyDescent="0.25">
      <c r="A106" t="str">
        <f t="shared" si="55"/>
        <v>/</v>
      </c>
      <c r="B106" s="134">
        <v>103</v>
      </c>
      <c r="C106" s="6"/>
      <c r="D106" s="6"/>
      <c r="E106" s="5"/>
      <c r="F106" s="5"/>
      <c r="G106" s="103" t="str">
        <f t="shared" si="32"/>
        <v xml:space="preserve"> </v>
      </c>
      <c r="H106" s="160"/>
      <c r="I106" s="153" t="str">
        <f>IF(H106="Y",IFERROR(VLOOKUP(CONCATENATE(C106,"/",D106),'Time Open'!A$4:F$165,5,FALSE),"Can't find in Open"),"")</f>
        <v/>
      </c>
      <c r="J106" s="153" t="str">
        <f>IF(H106="Y",IFERROR(VLOOKUP(CONCATENATE(C106,"/",D106),'Time Open'!A$4:F$165,6,FALSE),"Can't find in Open"),"")</f>
        <v/>
      </c>
      <c r="K106" s="34" t="str">
        <f t="shared" si="61"/>
        <v>n/a</v>
      </c>
      <c r="L106" s="36">
        <f t="shared" si="34"/>
        <v>0</v>
      </c>
      <c r="M106" s="36">
        <f t="shared" si="35"/>
        <v>0</v>
      </c>
      <c r="N106" s="36">
        <f t="shared" si="36"/>
        <v>0</v>
      </c>
      <c r="O106" s="103">
        <f t="shared" si="37"/>
        <v>0</v>
      </c>
      <c r="P106" s="118" t="str">
        <f t="shared" si="56"/>
        <v xml:space="preserve"> </v>
      </c>
      <c r="S106">
        <f t="shared" si="57"/>
        <v>0</v>
      </c>
      <c r="T106" s="70" t="str">
        <f t="shared" si="38"/>
        <v>n/a</v>
      </c>
      <c r="U106" s="71" t="b">
        <f t="shared" si="39"/>
        <v>0</v>
      </c>
      <c r="V106" s="70" t="str">
        <f t="shared" si="62"/>
        <v xml:space="preserve"> </v>
      </c>
      <c r="W106" s="70" t="str">
        <f t="shared" si="63"/>
        <v xml:space="preserve"> </v>
      </c>
      <c r="X106" s="71" t="str">
        <f t="shared" si="60"/>
        <v xml:space="preserve"> </v>
      </c>
      <c r="Y106" s="73" t="str">
        <f t="shared" si="40"/>
        <v>n/a</v>
      </c>
      <c r="Z106" s="74" t="b">
        <f t="shared" si="41"/>
        <v>0</v>
      </c>
      <c r="AA106" s="73" t="str">
        <f t="shared" si="42"/>
        <v xml:space="preserve"> </v>
      </c>
      <c r="AB106" s="73" t="str">
        <f t="shared" si="43"/>
        <v xml:space="preserve"> </v>
      </c>
      <c r="AC106" s="74" t="str">
        <f t="shared" si="44"/>
        <v xml:space="preserve"> </v>
      </c>
      <c r="AD106" s="70" t="str">
        <f t="shared" si="45"/>
        <v>n/a</v>
      </c>
      <c r="AE106" s="71" t="b">
        <f t="shared" si="46"/>
        <v>0</v>
      </c>
      <c r="AF106" s="70" t="str">
        <f t="shared" si="47"/>
        <v xml:space="preserve"> </v>
      </c>
      <c r="AG106" s="70" t="str">
        <f t="shared" si="48"/>
        <v xml:space="preserve"> </v>
      </c>
      <c r="AH106" s="71" t="str">
        <f t="shared" si="49"/>
        <v xml:space="preserve"> </v>
      </c>
      <c r="AI106" s="73" t="str">
        <f t="shared" si="50"/>
        <v>n/a</v>
      </c>
      <c r="AJ106" s="74" t="b">
        <f t="shared" si="51"/>
        <v>0</v>
      </c>
      <c r="AK106" s="73" t="str">
        <f t="shared" si="52"/>
        <v xml:space="preserve"> </v>
      </c>
      <c r="AL106" s="73" t="str">
        <f t="shared" si="53"/>
        <v xml:space="preserve"> </v>
      </c>
      <c r="AM106" s="74" t="str">
        <f t="shared" si="54"/>
        <v xml:space="preserve"> </v>
      </c>
    </row>
    <row r="107" spans="1:39" ht="18.75" customHeight="1" thickBot="1" x14ac:dyDescent="0.25">
      <c r="A107" t="str">
        <f t="shared" si="55"/>
        <v>/</v>
      </c>
      <c r="B107" s="134">
        <v>104</v>
      </c>
      <c r="C107" s="6"/>
      <c r="D107" s="6"/>
      <c r="E107" s="5"/>
      <c r="F107" s="5"/>
      <c r="G107" s="103" t="str">
        <f t="shared" si="32"/>
        <v xml:space="preserve"> </v>
      </c>
      <c r="H107" s="160"/>
      <c r="I107" s="153" t="str">
        <f>IF(H107="Y",IFERROR(VLOOKUP(CONCATENATE(C107,"/",D107),'Time Open'!A$4:F$165,5,FALSE),"Can't find in Open"),"")</f>
        <v/>
      </c>
      <c r="J107" s="153" t="str">
        <f>IF(H107="Y",IFERROR(VLOOKUP(CONCATENATE(C107,"/",D107),'Time Open'!A$4:F$165,6,FALSE),"Can't find in Open"),"")</f>
        <v/>
      </c>
      <c r="K107" s="34" t="str">
        <f t="shared" si="61"/>
        <v>n/a</v>
      </c>
      <c r="L107" s="36">
        <f t="shared" si="34"/>
        <v>0</v>
      </c>
      <c r="M107" s="36">
        <f t="shared" si="35"/>
        <v>0</v>
      </c>
      <c r="N107" s="36">
        <f t="shared" si="36"/>
        <v>0</v>
      </c>
      <c r="O107" s="103">
        <f t="shared" si="37"/>
        <v>0</v>
      </c>
      <c r="P107" s="118" t="str">
        <f t="shared" si="56"/>
        <v xml:space="preserve"> </v>
      </c>
      <c r="S107">
        <f t="shared" si="57"/>
        <v>0</v>
      </c>
      <c r="T107" s="70" t="str">
        <f t="shared" si="38"/>
        <v>n/a</v>
      </c>
      <c r="U107" s="71" t="b">
        <f t="shared" si="39"/>
        <v>0</v>
      </c>
      <c r="V107" s="70" t="str">
        <f t="shared" si="62"/>
        <v xml:space="preserve"> </v>
      </c>
      <c r="W107" s="70" t="str">
        <f t="shared" si="63"/>
        <v xml:space="preserve"> </v>
      </c>
      <c r="X107" s="71" t="str">
        <f t="shared" si="60"/>
        <v xml:space="preserve"> </v>
      </c>
      <c r="Y107" s="73" t="str">
        <f t="shared" si="40"/>
        <v>n/a</v>
      </c>
      <c r="Z107" s="74" t="b">
        <f t="shared" si="41"/>
        <v>0</v>
      </c>
      <c r="AA107" s="73" t="str">
        <f t="shared" si="42"/>
        <v xml:space="preserve"> </v>
      </c>
      <c r="AB107" s="73" t="str">
        <f t="shared" si="43"/>
        <v xml:space="preserve"> </v>
      </c>
      <c r="AC107" s="74" t="str">
        <f t="shared" si="44"/>
        <v xml:space="preserve"> </v>
      </c>
      <c r="AD107" s="70" t="str">
        <f t="shared" si="45"/>
        <v>n/a</v>
      </c>
      <c r="AE107" s="71" t="b">
        <f t="shared" si="46"/>
        <v>0</v>
      </c>
      <c r="AF107" s="70" t="str">
        <f t="shared" si="47"/>
        <v xml:space="preserve"> </v>
      </c>
      <c r="AG107" s="70" t="str">
        <f t="shared" si="48"/>
        <v xml:space="preserve"> </v>
      </c>
      <c r="AH107" s="71" t="str">
        <f t="shared" si="49"/>
        <v xml:space="preserve"> </v>
      </c>
      <c r="AI107" s="73" t="str">
        <f t="shared" si="50"/>
        <v>n/a</v>
      </c>
      <c r="AJ107" s="74" t="b">
        <f t="shared" si="51"/>
        <v>0</v>
      </c>
      <c r="AK107" s="73" t="str">
        <f t="shared" si="52"/>
        <v xml:space="preserve"> </v>
      </c>
      <c r="AL107" s="73" t="str">
        <f t="shared" si="53"/>
        <v xml:space="preserve"> </v>
      </c>
      <c r="AM107" s="74" t="str">
        <f t="shared" si="54"/>
        <v xml:space="preserve"> </v>
      </c>
    </row>
    <row r="108" spans="1:39" ht="18.75" customHeight="1" thickBot="1" x14ac:dyDescent="0.25">
      <c r="A108" t="str">
        <f t="shared" si="55"/>
        <v>/</v>
      </c>
      <c r="B108" s="134">
        <v>105</v>
      </c>
      <c r="C108" s="6"/>
      <c r="D108" s="6"/>
      <c r="E108" s="5"/>
      <c r="F108" s="5"/>
      <c r="G108" s="103" t="str">
        <f t="shared" si="32"/>
        <v xml:space="preserve"> </v>
      </c>
      <c r="H108" s="160"/>
      <c r="I108" s="153" t="str">
        <f>IF(H108="Y",IFERROR(VLOOKUP(CONCATENATE(C108,"/",D108),'Time Open'!A$4:F$165,5,FALSE),"Can't find in Open"),"")</f>
        <v/>
      </c>
      <c r="J108" s="153" t="str">
        <f>IF(H108="Y",IFERROR(VLOOKUP(CONCATENATE(C108,"/",D108),'Time Open'!A$4:F$165,6,FALSE),"Can't find in Open"),"")</f>
        <v/>
      </c>
      <c r="K108" s="34" t="str">
        <f t="shared" si="61"/>
        <v>n/a</v>
      </c>
      <c r="L108" s="36">
        <f t="shared" si="34"/>
        <v>0</v>
      </c>
      <c r="M108" s="36">
        <f t="shared" si="35"/>
        <v>0</v>
      </c>
      <c r="N108" s="36">
        <f t="shared" si="36"/>
        <v>0</v>
      </c>
      <c r="O108" s="103">
        <f t="shared" si="37"/>
        <v>0</v>
      </c>
      <c r="P108" s="118" t="str">
        <f t="shared" si="56"/>
        <v xml:space="preserve"> </v>
      </c>
      <c r="S108">
        <f t="shared" si="57"/>
        <v>0</v>
      </c>
      <c r="T108" s="70" t="str">
        <f t="shared" si="38"/>
        <v>n/a</v>
      </c>
      <c r="U108" s="71" t="b">
        <f t="shared" si="39"/>
        <v>0</v>
      </c>
      <c r="V108" s="70" t="str">
        <f t="shared" si="62"/>
        <v xml:space="preserve"> </v>
      </c>
      <c r="W108" s="70" t="str">
        <f t="shared" si="63"/>
        <v xml:space="preserve"> </v>
      </c>
      <c r="X108" s="71" t="str">
        <f t="shared" si="60"/>
        <v xml:space="preserve"> </v>
      </c>
      <c r="Y108" s="73" t="str">
        <f t="shared" si="40"/>
        <v>n/a</v>
      </c>
      <c r="Z108" s="74" t="b">
        <f t="shared" si="41"/>
        <v>0</v>
      </c>
      <c r="AA108" s="73" t="str">
        <f t="shared" si="42"/>
        <v xml:space="preserve"> </v>
      </c>
      <c r="AB108" s="73" t="str">
        <f t="shared" si="43"/>
        <v xml:space="preserve"> </v>
      </c>
      <c r="AC108" s="74" t="str">
        <f t="shared" si="44"/>
        <v xml:space="preserve"> </v>
      </c>
      <c r="AD108" s="70" t="str">
        <f t="shared" si="45"/>
        <v>n/a</v>
      </c>
      <c r="AE108" s="71" t="b">
        <f t="shared" si="46"/>
        <v>0</v>
      </c>
      <c r="AF108" s="70" t="str">
        <f t="shared" si="47"/>
        <v xml:space="preserve"> </v>
      </c>
      <c r="AG108" s="70" t="str">
        <f t="shared" si="48"/>
        <v xml:space="preserve"> </v>
      </c>
      <c r="AH108" s="71" t="str">
        <f t="shared" si="49"/>
        <v xml:space="preserve"> </v>
      </c>
      <c r="AI108" s="73" t="str">
        <f t="shared" si="50"/>
        <v>n/a</v>
      </c>
      <c r="AJ108" s="74" t="b">
        <f t="shared" si="51"/>
        <v>0</v>
      </c>
      <c r="AK108" s="73" t="str">
        <f t="shared" si="52"/>
        <v xml:space="preserve"> </v>
      </c>
      <c r="AL108" s="73" t="str">
        <f t="shared" si="53"/>
        <v xml:space="preserve"> </v>
      </c>
      <c r="AM108" s="74" t="str">
        <f t="shared" si="54"/>
        <v xml:space="preserve"> </v>
      </c>
    </row>
    <row r="109" spans="1:39" ht="18.75" customHeight="1" thickBot="1" x14ac:dyDescent="0.25">
      <c r="A109" t="str">
        <f t="shared" si="55"/>
        <v>/</v>
      </c>
      <c r="B109" s="134">
        <v>106</v>
      </c>
      <c r="C109" s="6"/>
      <c r="D109" s="6"/>
      <c r="E109" s="5"/>
      <c r="F109" s="5"/>
      <c r="G109" s="103" t="str">
        <f t="shared" si="32"/>
        <v xml:space="preserve"> </v>
      </c>
      <c r="H109" s="160"/>
      <c r="I109" s="153" t="str">
        <f>IF(H109="Y",IFERROR(VLOOKUP(CONCATENATE(C109,"/",D109),'Time Open'!A$4:F$165,5,FALSE),"Can't find in Open"),"")</f>
        <v/>
      </c>
      <c r="J109" s="153" t="str">
        <f>IF(H109="Y",IFERROR(VLOOKUP(CONCATENATE(C109,"/",D109),'Time Open'!A$4:F$165,6,FALSE),"Can't find in Open"),"")</f>
        <v/>
      </c>
      <c r="K109" s="34" t="str">
        <f t="shared" si="61"/>
        <v>n/a</v>
      </c>
      <c r="L109" s="36">
        <f t="shared" si="34"/>
        <v>0</v>
      </c>
      <c r="M109" s="36">
        <f t="shared" si="35"/>
        <v>0</v>
      </c>
      <c r="N109" s="36">
        <f t="shared" si="36"/>
        <v>0</v>
      </c>
      <c r="O109" s="103">
        <f t="shared" si="37"/>
        <v>0</v>
      </c>
      <c r="P109" s="118" t="str">
        <f t="shared" si="56"/>
        <v xml:space="preserve"> </v>
      </c>
      <c r="S109">
        <f t="shared" si="57"/>
        <v>0</v>
      </c>
      <c r="T109" s="70" t="str">
        <f t="shared" si="38"/>
        <v>n/a</v>
      </c>
      <c r="U109" s="71" t="b">
        <f t="shared" si="39"/>
        <v>0</v>
      </c>
      <c r="V109" s="70" t="str">
        <f t="shared" si="62"/>
        <v xml:space="preserve"> </v>
      </c>
      <c r="W109" s="70" t="str">
        <f t="shared" si="63"/>
        <v xml:space="preserve"> </v>
      </c>
      <c r="X109" s="71" t="str">
        <f t="shared" si="60"/>
        <v xml:space="preserve"> </v>
      </c>
      <c r="Y109" s="73" t="str">
        <f t="shared" si="40"/>
        <v>n/a</v>
      </c>
      <c r="Z109" s="74" t="b">
        <f t="shared" si="41"/>
        <v>0</v>
      </c>
      <c r="AA109" s="73" t="str">
        <f t="shared" si="42"/>
        <v xml:space="preserve"> </v>
      </c>
      <c r="AB109" s="73" t="str">
        <f t="shared" si="43"/>
        <v xml:space="preserve"> </v>
      </c>
      <c r="AC109" s="74" t="str">
        <f t="shared" si="44"/>
        <v xml:space="preserve"> </v>
      </c>
      <c r="AD109" s="70" t="str">
        <f t="shared" si="45"/>
        <v>n/a</v>
      </c>
      <c r="AE109" s="71" t="b">
        <f t="shared" si="46"/>
        <v>0</v>
      </c>
      <c r="AF109" s="70" t="str">
        <f t="shared" si="47"/>
        <v xml:space="preserve"> </v>
      </c>
      <c r="AG109" s="70" t="str">
        <f t="shared" si="48"/>
        <v xml:space="preserve"> </v>
      </c>
      <c r="AH109" s="71" t="str">
        <f t="shared" si="49"/>
        <v xml:space="preserve"> </v>
      </c>
      <c r="AI109" s="73" t="str">
        <f t="shared" si="50"/>
        <v>n/a</v>
      </c>
      <c r="AJ109" s="74" t="b">
        <f t="shared" si="51"/>
        <v>0</v>
      </c>
      <c r="AK109" s="73" t="str">
        <f t="shared" si="52"/>
        <v xml:space="preserve"> </v>
      </c>
      <c r="AL109" s="73" t="str">
        <f t="shared" si="53"/>
        <v xml:space="preserve"> </v>
      </c>
      <c r="AM109" s="74" t="str">
        <f t="shared" si="54"/>
        <v xml:space="preserve"> </v>
      </c>
    </row>
    <row r="110" spans="1:39" ht="18.75" customHeight="1" thickBot="1" x14ac:dyDescent="0.25">
      <c r="A110" t="str">
        <f t="shared" si="55"/>
        <v>/</v>
      </c>
      <c r="B110" s="134">
        <v>107</v>
      </c>
      <c r="C110" s="6"/>
      <c r="D110" s="6"/>
      <c r="E110" s="5"/>
      <c r="F110" s="5"/>
      <c r="G110" s="103" t="str">
        <f t="shared" si="32"/>
        <v xml:space="preserve"> </v>
      </c>
      <c r="H110" s="160"/>
      <c r="I110" s="153" t="str">
        <f>IF(H110="Y",IFERROR(VLOOKUP(CONCATENATE(C110,"/",D110),'Time Open'!A$4:F$165,5,FALSE),"Can't find in Open"),"")</f>
        <v/>
      </c>
      <c r="J110" s="153" t="str">
        <f>IF(H110="Y",IFERROR(VLOOKUP(CONCATENATE(C110,"/",D110),'Time Open'!A$4:F$165,6,FALSE),"Can't find in Open"),"")</f>
        <v/>
      </c>
      <c r="K110" s="34" t="str">
        <f t="shared" si="61"/>
        <v>n/a</v>
      </c>
      <c r="L110" s="36">
        <f t="shared" si="34"/>
        <v>0</v>
      </c>
      <c r="M110" s="36">
        <f t="shared" si="35"/>
        <v>0</v>
      </c>
      <c r="N110" s="36">
        <f t="shared" si="36"/>
        <v>0</v>
      </c>
      <c r="O110" s="103">
        <f t="shared" si="37"/>
        <v>0</v>
      </c>
      <c r="P110" s="118" t="str">
        <f t="shared" si="56"/>
        <v xml:space="preserve"> </v>
      </c>
      <c r="S110">
        <f t="shared" si="57"/>
        <v>0</v>
      </c>
      <c r="T110" s="70" t="str">
        <f t="shared" si="38"/>
        <v>n/a</v>
      </c>
      <c r="U110" s="71" t="b">
        <f t="shared" si="39"/>
        <v>0</v>
      </c>
      <c r="V110" s="70" t="str">
        <f t="shared" si="62"/>
        <v xml:space="preserve"> </v>
      </c>
      <c r="W110" s="70" t="str">
        <f t="shared" si="63"/>
        <v xml:space="preserve"> </v>
      </c>
      <c r="X110" s="71" t="str">
        <f t="shared" si="60"/>
        <v xml:space="preserve"> </v>
      </c>
      <c r="Y110" s="73" t="str">
        <f t="shared" si="40"/>
        <v>n/a</v>
      </c>
      <c r="Z110" s="74" t="b">
        <f t="shared" si="41"/>
        <v>0</v>
      </c>
      <c r="AA110" s="73" t="str">
        <f t="shared" si="42"/>
        <v xml:space="preserve"> </v>
      </c>
      <c r="AB110" s="73" t="str">
        <f t="shared" si="43"/>
        <v xml:space="preserve"> </v>
      </c>
      <c r="AC110" s="74" t="str">
        <f t="shared" si="44"/>
        <v xml:space="preserve"> </v>
      </c>
      <c r="AD110" s="70" t="str">
        <f t="shared" si="45"/>
        <v>n/a</v>
      </c>
      <c r="AE110" s="71" t="b">
        <f t="shared" si="46"/>
        <v>0</v>
      </c>
      <c r="AF110" s="70" t="str">
        <f t="shared" si="47"/>
        <v xml:space="preserve"> </v>
      </c>
      <c r="AG110" s="70" t="str">
        <f t="shared" si="48"/>
        <v xml:space="preserve"> </v>
      </c>
      <c r="AH110" s="71" t="str">
        <f t="shared" si="49"/>
        <v xml:space="preserve"> </v>
      </c>
      <c r="AI110" s="73" t="str">
        <f t="shared" si="50"/>
        <v>n/a</v>
      </c>
      <c r="AJ110" s="74" t="b">
        <f t="shared" si="51"/>
        <v>0</v>
      </c>
      <c r="AK110" s="73" t="str">
        <f t="shared" si="52"/>
        <v xml:space="preserve"> </v>
      </c>
      <c r="AL110" s="73" t="str">
        <f t="shared" si="53"/>
        <v xml:space="preserve"> </v>
      </c>
      <c r="AM110" s="74" t="str">
        <f t="shared" si="54"/>
        <v xml:space="preserve"> </v>
      </c>
    </row>
    <row r="111" spans="1:39" ht="18.75" customHeight="1" thickBot="1" x14ac:dyDescent="0.25">
      <c r="A111" t="str">
        <f t="shared" si="55"/>
        <v>/</v>
      </c>
      <c r="B111" s="134">
        <v>108</v>
      </c>
      <c r="C111" s="6"/>
      <c r="D111" s="6"/>
      <c r="E111" s="5"/>
      <c r="F111" s="5"/>
      <c r="G111" s="103" t="str">
        <f t="shared" si="32"/>
        <v xml:space="preserve"> </v>
      </c>
      <c r="H111" s="160"/>
      <c r="I111" s="153" t="str">
        <f>IF(H111="Y",IFERROR(VLOOKUP(CONCATENATE(C111,"/",D111),'Time Open'!A$4:F$165,5,FALSE),"Can't find in Open"),"")</f>
        <v/>
      </c>
      <c r="J111" s="153" t="str">
        <f>IF(H111="Y",IFERROR(VLOOKUP(CONCATENATE(C111,"/",D111),'Time Open'!A$4:F$165,6,FALSE),"Can't find in Open"),"")</f>
        <v/>
      </c>
      <c r="K111" s="34" t="str">
        <f t="shared" si="61"/>
        <v>n/a</v>
      </c>
      <c r="L111" s="36">
        <f t="shared" si="34"/>
        <v>0</v>
      </c>
      <c r="M111" s="36">
        <f t="shared" si="35"/>
        <v>0</v>
      </c>
      <c r="N111" s="36">
        <f t="shared" si="36"/>
        <v>0</v>
      </c>
      <c r="O111" s="103">
        <f t="shared" si="37"/>
        <v>0</v>
      </c>
      <c r="P111" s="118" t="str">
        <f t="shared" si="56"/>
        <v xml:space="preserve"> </v>
      </c>
      <c r="S111">
        <f t="shared" si="57"/>
        <v>0</v>
      </c>
      <c r="T111" s="70" t="str">
        <f t="shared" si="38"/>
        <v>n/a</v>
      </c>
      <c r="U111" s="71" t="b">
        <f t="shared" si="39"/>
        <v>0</v>
      </c>
      <c r="V111" s="70" t="str">
        <f t="shared" si="62"/>
        <v xml:space="preserve"> </v>
      </c>
      <c r="W111" s="70" t="str">
        <f t="shared" si="63"/>
        <v xml:space="preserve"> </v>
      </c>
      <c r="X111" s="71" t="str">
        <f t="shared" si="60"/>
        <v xml:space="preserve"> </v>
      </c>
      <c r="Y111" s="73" t="str">
        <f t="shared" si="40"/>
        <v>n/a</v>
      </c>
      <c r="Z111" s="74" t="b">
        <f t="shared" si="41"/>
        <v>0</v>
      </c>
      <c r="AA111" s="73" t="str">
        <f t="shared" si="42"/>
        <v xml:space="preserve"> </v>
      </c>
      <c r="AB111" s="73" t="str">
        <f t="shared" si="43"/>
        <v xml:space="preserve"> </v>
      </c>
      <c r="AC111" s="74" t="str">
        <f t="shared" si="44"/>
        <v xml:space="preserve"> </v>
      </c>
      <c r="AD111" s="70" t="str">
        <f t="shared" si="45"/>
        <v>n/a</v>
      </c>
      <c r="AE111" s="71" t="b">
        <f t="shared" si="46"/>
        <v>0</v>
      </c>
      <c r="AF111" s="70" t="str">
        <f t="shared" si="47"/>
        <v xml:space="preserve"> </v>
      </c>
      <c r="AG111" s="70" t="str">
        <f t="shared" si="48"/>
        <v xml:space="preserve"> </v>
      </c>
      <c r="AH111" s="71" t="str">
        <f t="shared" si="49"/>
        <v xml:space="preserve"> </v>
      </c>
      <c r="AI111" s="73" t="str">
        <f t="shared" si="50"/>
        <v>n/a</v>
      </c>
      <c r="AJ111" s="74" t="b">
        <f t="shared" si="51"/>
        <v>0</v>
      </c>
      <c r="AK111" s="73" t="str">
        <f t="shared" si="52"/>
        <v xml:space="preserve"> </v>
      </c>
      <c r="AL111" s="73" t="str">
        <f t="shared" si="53"/>
        <v xml:space="preserve"> </v>
      </c>
      <c r="AM111" s="74" t="str">
        <f t="shared" si="54"/>
        <v xml:space="preserve"> </v>
      </c>
    </row>
    <row r="112" spans="1:39" ht="18.75" customHeight="1" thickBot="1" x14ac:dyDescent="0.25">
      <c r="A112" t="str">
        <f t="shared" si="55"/>
        <v>/</v>
      </c>
      <c r="B112" s="134">
        <v>109</v>
      </c>
      <c r="C112" s="6"/>
      <c r="D112" s="6"/>
      <c r="E112" s="5"/>
      <c r="F112" s="5"/>
      <c r="G112" s="103" t="str">
        <f t="shared" si="32"/>
        <v xml:space="preserve"> </v>
      </c>
      <c r="H112" s="160"/>
      <c r="I112" s="153" t="str">
        <f>IF(H112="Y",IFERROR(VLOOKUP(CONCATENATE(C112,"/",D112),'Time Open'!A$4:F$165,5,FALSE),"Can't find in Open"),"")</f>
        <v/>
      </c>
      <c r="J112" s="153" t="str">
        <f>IF(H112="Y",IFERROR(VLOOKUP(CONCATENATE(C112,"/",D112),'Time Open'!A$4:F$165,6,FALSE),"Can't find in Open"),"")</f>
        <v/>
      </c>
      <c r="K112" s="34" t="str">
        <f t="shared" si="61"/>
        <v>n/a</v>
      </c>
      <c r="L112" s="36">
        <f t="shared" si="34"/>
        <v>0</v>
      </c>
      <c r="M112" s="36">
        <f t="shared" si="35"/>
        <v>0</v>
      </c>
      <c r="N112" s="36">
        <f t="shared" si="36"/>
        <v>0</v>
      </c>
      <c r="O112" s="103">
        <f t="shared" si="37"/>
        <v>0</v>
      </c>
      <c r="P112" s="118" t="str">
        <f t="shared" si="56"/>
        <v xml:space="preserve"> </v>
      </c>
      <c r="S112">
        <f t="shared" si="57"/>
        <v>0</v>
      </c>
      <c r="T112" s="70" t="str">
        <f t="shared" si="38"/>
        <v>n/a</v>
      </c>
      <c r="U112" s="71" t="b">
        <f t="shared" si="39"/>
        <v>0</v>
      </c>
      <c r="V112" s="70" t="str">
        <f t="shared" si="62"/>
        <v xml:space="preserve"> </v>
      </c>
      <c r="W112" s="70" t="str">
        <f t="shared" si="63"/>
        <v xml:space="preserve"> </v>
      </c>
      <c r="X112" s="71" t="str">
        <f t="shared" si="60"/>
        <v xml:space="preserve"> </v>
      </c>
      <c r="Y112" s="73" t="str">
        <f t="shared" si="40"/>
        <v>n/a</v>
      </c>
      <c r="Z112" s="74" t="b">
        <f t="shared" si="41"/>
        <v>0</v>
      </c>
      <c r="AA112" s="73" t="str">
        <f t="shared" si="42"/>
        <v xml:space="preserve"> </v>
      </c>
      <c r="AB112" s="73" t="str">
        <f t="shared" si="43"/>
        <v xml:space="preserve"> </v>
      </c>
      <c r="AC112" s="74" t="str">
        <f t="shared" si="44"/>
        <v xml:space="preserve"> </v>
      </c>
      <c r="AD112" s="70" t="str">
        <f t="shared" si="45"/>
        <v>n/a</v>
      </c>
      <c r="AE112" s="71" t="b">
        <f t="shared" si="46"/>
        <v>0</v>
      </c>
      <c r="AF112" s="70" t="str">
        <f t="shared" si="47"/>
        <v xml:space="preserve"> </v>
      </c>
      <c r="AG112" s="70" t="str">
        <f t="shared" si="48"/>
        <v xml:space="preserve"> </v>
      </c>
      <c r="AH112" s="71" t="str">
        <f t="shared" si="49"/>
        <v xml:space="preserve"> </v>
      </c>
      <c r="AI112" s="73" t="str">
        <f t="shared" si="50"/>
        <v>n/a</v>
      </c>
      <c r="AJ112" s="74" t="b">
        <f t="shared" si="51"/>
        <v>0</v>
      </c>
      <c r="AK112" s="73" t="str">
        <f t="shared" si="52"/>
        <v xml:space="preserve"> </v>
      </c>
      <c r="AL112" s="73" t="str">
        <f t="shared" si="53"/>
        <v xml:space="preserve"> </v>
      </c>
      <c r="AM112" s="74" t="str">
        <f t="shared" si="54"/>
        <v xml:space="preserve"> </v>
      </c>
    </row>
    <row r="113" spans="1:39" ht="18.75" customHeight="1" thickBot="1" x14ac:dyDescent="0.25">
      <c r="A113" t="str">
        <f t="shared" si="55"/>
        <v>/</v>
      </c>
      <c r="B113" s="134">
        <v>110</v>
      </c>
      <c r="C113" s="6"/>
      <c r="D113" s="6"/>
      <c r="E113" s="5"/>
      <c r="F113" s="5"/>
      <c r="G113" s="103" t="str">
        <f t="shared" si="32"/>
        <v xml:space="preserve"> </v>
      </c>
      <c r="H113" s="160"/>
      <c r="I113" s="153" t="str">
        <f>IF(H113="Y",IFERROR(VLOOKUP(CONCATENATE(C113,"/",D113),'Time Open'!A$4:F$165,5,FALSE),"Can't find in Open"),"")</f>
        <v/>
      </c>
      <c r="J113" s="153" t="str">
        <f>IF(H113="Y",IFERROR(VLOOKUP(CONCATENATE(C113,"/",D113),'Time Open'!A$4:F$165,6,FALSE),"Can't find in Open"),"")</f>
        <v/>
      </c>
      <c r="K113" s="34" t="str">
        <f t="shared" si="61"/>
        <v>n/a</v>
      </c>
      <c r="L113" s="36">
        <f t="shared" si="34"/>
        <v>0</v>
      </c>
      <c r="M113" s="36">
        <f t="shared" si="35"/>
        <v>0</v>
      </c>
      <c r="N113" s="36">
        <f t="shared" si="36"/>
        <v>0</v>
      </c>
      <c r="O113" s="103">
        <f t="shared" si="37"/>
        <v>0</v>
      </c>
      <c r="P113" s="118" t="str">
        <f t="shared" si="56"/>
        <v xml:space="preserve"> </v>
      </c>
      <c r="S113">
        <f t="shared" si="57"/>
        <v>0</v>
      </c>
      <c r="T113" s="70" t="str">
        <f t="shared" si="38"/>
        <v>n/a</v>
      </c>
      <c r="U113" s="71" t="b">
        <f t="shared" si="39"/>
        <v>0</v>
      </c>
      <c r="V113" s="70" t="str">
        <f t="shared" si="62"/>
        <v xml:space="preserve"> </v>
      </c>
      <c r="W113" s="70" t="str">
        <f t="shared" si="63"/>
        <v xml:space="preserve"> </v>
      </c>
      <c r="X113" s="71" t="str">
        <f t="shared" si="60"/>
        <v xml:space="preserve"> </v>
      </c>
      <c r="Y113" s="73" t="str">
        <f t="shared" si="40"/>
        <v>n/a</v>
      </c>
      <c r="Z113" s="74" t="b">
        <f t="shared" si="41"/>
        <v>0</v>
      </c>
      <c r="AA113" s="73" t="str">
        <f t="shared" si="42"/>
        <v xml:space="preserve"> </v>
      </c>
      <c r="AB113" s="73" t="str">
        <f t="shared" si="43"/>
        <v xml:space="preserve"> </v>
      </c>
      <c r="AC113" s="74" t="str">
        <f t="shared" si="44"/>
        <v xml:space="preserve"> </v>
      </c>
      <c r="AD113" s="70" t="str">
        <f t="shared" si="45"/>
        <v>n/a</v>
      </c>
      <c r="AE113" s="71" t="b">
        <f t="shared" si="46"/>
        <v>0</v>
      </c>
      <c r="AF113" s="70" t="str">
        <f t="shared" si="47"/>
        <v xml:space="preserve"> </v>
      </c>
      <c r="AG113" s="70" t="str">
        <f t="shared" si="48"/>
        <v xml:space="preserve"> </v>
      </c>
      <c r="AH113" s="71" t="str">
        <f t="shared" si="49"/>
        <v xml:space="preserve"> </v>
      </c>
      <c r="AI113" s="73" t="str">
        <f t="shared" si="50"/>
        <v>n/a</v>
      </c>
      <c r="AJ113" s="74" t="b">
        <f t="shared" si="51"/>
        <v>0</v>
      </c>
      <c r="AK113" s="73" t="str">
        <f t="shared" si="52"/>
        <v xml:space="preserve"> </v>
      </c>
      <c r="AL113" s="73" t="str">
        <f t="shared" si="53"/>
        <v xml:space="preserve"> </v>
      </c>
      <c r="AM113" s="74" t="str">
        <f t="shared" si="54"/>
        <v xml:space="preserve"> </v>
      </c>
    </row>
    <row r="114" spans="1:39" ht="18.75" customHeight="1" thickBot="1" x14ac:dyDescent="0.25">
      <c r="A114" t="str">
        <f t="shared" si="55"/>
        <v>/</v>
      </c>
      <c r="B114" s="134">
        <v>111</v>
      </c>
      <c r="C114" s="6"/>
      <c r="D114" s="6"/>
      <c r="E114" s="5"/>
      <c r="F114" s="5"/>
      <c r="G114" s="103" t="str">
        <f t="shared" si="32"/>
        <v xml:space="preserve"> </v>
      </c>
      <c r="H114" s="160"/>
      <c r="I114" s="153" t="str">
        <f>IF(H114="Y",IFERROR(VLOOKUP(CONCATENATE(C114,"/",D114),'Time Open'!A$4:F$165,5,FALSE),"Can't find in Open"),"")</f>
        <v/>
      </c>
      <c r="J114" s="153" t="str">
        <f>IF(H114="Y",IFERROR(VLOOKUP(CONCATENATE(C114,"/",D114),'Time Open'!A$4:F$165,6,FALSE),"Can't find in Open"),"")</f>
        <v/>
      </c>
      <c r="K114" s="34" t="str">
        <f t="shared" si="61"/>
        <v>n/a</v>
      </c>
      <c r="L114" s="36">
        <f t="shared" si="34"/>
        <v>0</v>
      </c>
      <c r="M114" s="36">
        <f t="shared" si="35"/>
        <v>0</v>
      </c>
      <c r="N114" s="36">
        <f t="shared" si="36"/>
        <v>0</v>
      </c>
      <c r="O114" s="103">
        <f t="shared" si="37"/>
        <v>0</v>
      </c>
      <c r="P114" s="118" t="str">
        <f t="shared" si="56"/>
        <v xml:space="preserve"> </v>
      </c>
      <c r="S114">
        <f t="shared" si="57"/>
        <v>0</v>
      </c>
      <c r="T114" s="70" t="str">
        <f t="shared" si="38"/>
        <v>n/a</v>
      </c>
      <c r="U114" s="71" t="b">
        <f t="shared" si="39"/>
        <v>0</v>
      </c>
      <c r="V114" s="70" t="str">
        <f t="shared" si="62"/>
        <v xml:space="preserve"> </v>
      </c>
      <c r="W114" s="70" t="str">
        <f t="shared" si="63"/>
        <v xml:space="preserve"> </v>
      </c>
      <c r="X114" s="71" t="str">
        <f t="shared" si="60"/>
        <v xml:space="preserve"> </v>
      </c>
      <c r="Y114" s="73" t="str">
        <f t="shared" si="40"/>
        <v>n/a</v>
      </c>
      <c r="Z114" s="74" t="b">
        <f t="shared" si="41"/>
        <v>0</v>
      </c>
      <c r="AA114" s="73" t="str">
        <f t="shared" si="42"/>
        <v xml:space="preserve"> </v>
      </c>
      <c r="AB114" s="73" t="str">
        <f t="shared" si="43"/>
        <v xml:space="preserve"> </v>
      </c>
      <c r="AC114" s="74" t="str">
        <f t="shared" si="44"/>
        <v xml:space="preserve"> </v>
      </c>
      <c r="AD114" s="70" t="str">
        <f t="shared" si="45"/>
        <v>n/a</v>
      </c>
      <c r="AE114" s="71" t="b">
        <f t="shared" si="46"/>
        <v>0</v>
      </c>
      <c r="AF114" s="70" t="str">
        <f t="shared" si="47"/>
        <v xml:space="preserve"> </v>
      </c>
      <c r="AG114" s="70" t="str">
        <f t="shared" si="48"/>
        <v xml:space="preserve"> </v>
      </c>
      <c r="AH114" s="71" t="str">
        <f t="shared" si="49"/>
        <v xml:space="preserve"> </v>
      </c>
      <c r="AI114" s="73" t="str">
        <f t="shared" si="50"/>
        <v>n/a</v>
      </c>
      <c r="AJ114" s="74" t="b">
        <f t="shared" si="51"/>
        <v>0</v>
      </c>
      <c r="AK114" s="73" t="str">
        <f t="shared" si="52"/>
        <v xml:space="preserve"> </v>
      </c>
      <c r="AL114" s="73" t="str">
        <f t="shared" si="53"/>
        <v xml:space="preserve"> </v>
      </c>
      <c r="AM114" s="74" t="str">
        <f t="shared" si="54"/>
        <v xml:space="preserve"> </v>
      </c>
    </row>
    <row r="115" spans="1:39" ht="18.75" customHeight="1" thickBot="1" x14ac:dyDescent="0.25">
      <c r="A115" t="str">
        <f t="shared" si="55"/>
        <v>/</v>
      </c>
      <c r="B115" s="134">
        <v>112</v>
      </c>
      <c r="C115" s="6"/>
      <c r="D115" s="6"/>
      <c r="E115" s="5"/>
      <c r="F115" s="5"/>
      <c r="G115" s="103" t="str">
        <f t="shared" si="32"/>
        <v xml:space="preserve"> </v>
      </c>
      <c r="H115" s="160"/>
      <c r="I115" s="153" t="str">
        <f>IF(H115="Y",IFERROR(VLOOKUP(CONCATENATE(C115,"/",D115),'Time Open'!A$4:F$165,5,FALSE),"Can't find in Open"),"")</f>
        <v/>
      </c>
      <c r="J115" s="153" t="str">
        <f>IF(H115="Y",IFERROR(VLOOKUP(CONCATENATE(C115,"/",D115),'Time Open'!A$4:F$165,6,FALSE),"Can't find in Open"),"")</f>
        <v/>
      </c>
      <c r="K115" s="34" t="str">
        <f t="shared" si="61"/>
        <v>n/a</v>
      </c>
      <c r="L115" s="36">
        <f t="shared" si="34"/>
        <v>0</v>
      </c>
      <c r="M115" s="36">
        <f t="shared" si="35"/>
        <v>0</v>
      </c>
      <c r="N115" s="36">
        <f t="shared" si="36"/>
        <v>0</v>
      </c>
      <c r="O115" s="103">
        <f t="shared" si="37"/>
        <v>0</v>
      </c>
      <c r="P115" s="118" t="str">
        <f t="shared" si="56"/>
        <v xml:space="preserve"> </v>
      </c>
      <c r="S115">
        <f t="shared" si="57"/>
        <v>0</v>
      </c>
      <c r="T115" s="70" t="str">
        <f t="shared" si="38"/>
        <v>n/a</v>
      </c>
      <c r="U115" s="71" t="b">
        <f t="shared" si="39"/>
        <v>0</v>
      </c>
      <c r="V115" s="70" t="str">
        <f t="shared" si="62"/>
        <v xml:space="preserve"> </v>
      </c>
      <c r="W115" s="70" t="str">
        <f t="shared" si="63"/>
        <v xml:space="preserve"> </v>
      </c>
      <c r="X115" s="71" t="str">
        <f t="shared" si="60"/>
        <v xml:space="preserve"> </v>
      </c>
      <c r="Y115" s="73" t="str">
        <f t="shared" si="40"/>
        <v>n/a</v>
      </c>
      <c r="Z115" s="74" t="b">
        <f t="shared" si="41"/>
        <v>0</v>
      </c>
      <c r="AA115" s="73" t="str">
        <f t="shared" si="42"/>
        <v xml:space="preserve"> </v>
      </c>
      <c r="AB115" s="73" t="str">
        <f t="shared" si="43"/>
        <v xml:space="preserve"> </v>
      </c>
      <c r="AC115" s="74" t="str">
        <f t="shared" si="44"/>
        <v xml:space="preserve"> </v>
      </c>
      <c r="AD115" s="70" t="str">
        <f t="shared" si="45"/>
        <v>n/a</v>
      </c>
      <c r="AE115" s="71" t="b">
        <f t="shared" si="46"/>
        <v>0</v>
      </c>
      <c r="AF115" s="70" t="str">
        <f t="shared" si="47"/>
        <v xml:space="preserve"> </v>
      </c>
      <c r="AG115" s="70" t="str">
        <f t="shared" si="48"/>
        <v xml:space="preserve"> </v>
      </c>
      <c r="AH115" s="71" t="str">
        <f t="shared" si="49"/>
        <v xml:space="preserve"> </v>
      </c>
      <c r="AI115" s="73" t="str">
        <f t="shared" si="50"/>
        <v>n/a</v>
      </c>
      <c r="AJ115" s="74" t="b">
        <f t="shared" si="51"/>
        <v>0</v>
      </c>
      <c r="AK115" s="73" t="str">
        <f t="shared" si="52"/>
        <v xml:space="preserve"> </v>
      </c>
      <c r="AL115" s="73" t="str">
        <f t="shared" si="53"/>
        <v xml:space="preserve"> </v>
      </c>
      <c r="AM115" s="74" t="str">
        <f t="shared" si="54"/>
        <v xml:space="preserve"> </v>
      </c>
    </row>
    <row r="116" spans="1:39" ht="18.75" customHeight="1" thickBot="1" x14ac:dyDescent="0.25">
      <c r="A116" t="str">
        <f t="shared" si="55"/>
        <v>/</v>
      </c>
      <c r="B116" s="134">
        <v>113</v>
      </c>
      <c r="C116" s="6"/>
      <c r="D116" s="6"/>
      <c r="E116" s="5"/>
      <c r="F116" s="5"/>
      <c r="G116" s="103" t="str">
        <f t="shared" si="32"/>
        <v xml:space="preserve"> </v>
      </c>
      <c r="H116" s="160"/>
      <c r="I116" s="153" t="str">
        <f>IF(H116="Y",IFERROR(VLOOKUP(CONCATENATE(C116,"/",D116),'Time Open'!A$4:F$165,5,FALSE),"Can't find in Open"),"")</f>
        <v/>
      </c>
      <c r="J116" s="153" t="str">
        <f>IF(H116="Y",IFERROR(VLOOKUP(CONCATENATE(C116,"/",D116),'Time Open'!A$4:F$165,6,FALSE),"Can't find in Open"),"")</f>
        <v/>
      </c>
      <c r="K116" s="34" t="str">
        <f t="shared" si="61"/>
        <v>n/a</v>
      </c>
      <c r="L116" s="36">
        <f t="shared" si="34"/>
        <v>0</v>
      </c>
      <c r="M116" s="36">
        <f t="shared" si="35"/>
        <v>0</v>
      </c>
      <c r="N116" s="36">
        <f t="shared" si="36"/>
        <v>0</v>
      </c>
      <c r="O116" s="103">
        <f t="shared" si="37"/>
        <v>0</v>
      </c>
      <c r="P116" s="118" t="str">
        <f t="shared" si="56"/>
        <v xml:space="preserve"> </v>
      </c>
      <c r="S116">
        <f t="shared" si="57"/>
        <v>0</v>
      </c>
      <c r="T116" s="70" t="str">
        <f t="shared" si="38"/>
        <v>n/a</v>
      </c>
      <c r="U116" s="71" t="b">
        <f t="shared" si="39"/>
        <v>0</v>
      </c>
      <c r="V116" s="70" t="str">
        <f t="shared" si="62"/>
        <v xml:space="preserve"> </v>
      </c>
      <c r="W116" s="70" t="str">
        <f t="shared" si="63"/>
        <v xml:space="preserve"> </v>
      </c>
      <c r="X116" s="71" t="str">
        <f t="shared" si="60"/>
        <v xml:space="preserve"> </v>
      </c>
      <c r="Y116" s="73" t="str">
        <f t="shared" si="40"/>
        <v>n/a</v>
      </c>
      <c r="Z116" s="74" t="b">
        <f t="shared" si="41"/>
        <v>0</v>
      </c>
      <c r="AA116" s="73" t="str">
        <f t="shared" si="42"/>
        <v xml:space="preserve"> </v>
      </c>
      <c r="AB116" s="73" t="str">
        <f t="shared" si="43"/>
        <v xml:space="preserve"> </v>
      </c>
      <c r="AC116" s="74" t="str">
        <f t="shared" si="44"/>
        <v xml:space="preserve"> </v>
      </c>
      <c r="AD116" s="70" t="str">
        <f t="shared" si="45"/>
        <v>n/a</v>
      </c>
      <c r="AE116" s="71" t="b">
        <f t="shared" si="46"/>
        <v>0</v>
      </c>
      <c r="AF116" s="70" t="str">
        <f t="shared" si="47"/>
        <v xml:space="preserve"> </v>
      </c>
      <c r="AG116" s="70" t="str">
        <f t="shared" si="48"/>
        <v xml:space="preserve"> </v>
      </c>
      <c r="AH116" s="71" t="str">
        <f t="shared" si="49"/>
        <v xml:space="preserve"> </v>
      </c>
      <c r="AI116" s="73" t="str">
        <f t="shared" si="50"/>
        <v>n/a</v>
      </c>
      <c r="AJ116" s="74" t="b">
        <f t="shared" si="51"/>
        <v>0</v>
      </c>
      <c r="AK116" s="73" t="str">
        <f t="shared" si="52"/>
        <v xml:space="preserve"> </v>
      </c>
      <c r="AL116" s="73" t="str">
        <f t="shared" si="53"/>
        <v xml:space="preserve"> </v>
      </c>
      <c r="AM116" s="74" t="str">
        <f t="shared" si="54"/>
        <v xml:space="preserve"> </v>
      </c>
    </row>
    <row r="117" spans="1:39" ht="18.75" customHeight="1" thickBot="1" x14ac:dyDescent="0.25">
      <c r="A117" t="str">
        <f t="shared" si="55"/>
        <v>/</v>
      </c>
      <c r="B117" s="134">
        <v>114</v>
      </c>
      <c r="C117" s="6"/>
      <c r="D117" s="6"/>
      <c r="E117" s="5"/>
      <c r="F117" s="5"/>
      <c r="G117" s="103" t="str">
        <f t="shared" si="32"/>
        <v xml:space="preserve"> </v>
      </c>
      <c r="H117" s="160"/>
      <c r="I117" s="153" t="str">
        <f>IF(H117="Y",IFERROR(VLOOKUP(CONCATENATE(C117,"/",D117),'Time Open'!A$4:F$165,5,FALSE),"Can't find in Open"),"")</f>
        <v/>
      </c>
      <c r="J117" s="153" t="str">
        <f>IF(H117="Y",IFERROR(VLOOKUP(CONCATENATE(C117,"/",D117),'Time Open'!A$4:F$165,6,FALSE),"Can't find in Open"),"")</f>
        <v/>
      </c>
      <c r="K117" s="34" t="str">
        <f t="shared" si="61"/>
        <v>n/a</v>
      </c>
      <c r="L117" s="36">
        <f t="shared" si="34"/>
        <v>0</v>
      </c>
      <c r="M117" s="36">
        <f t="shared" si="35"/>
        <v>0</v>
      </c>
      <c r="N117" s="36">
        <f t="shared" si="36"/>
        <v>0</v>
      </c>
      <c r="O117" s="103">
        <f t="shared" si="37"/>
        <v>0</v>
      </c>
      <c r="P117" s="118" t="str">
        <f t="shared" si="56"/>
        <v xml:space="preserve"> </v>
      </c>
      <c r="S117">
        <f t="shared" si="57"/>
        <v>0</v>
      </c>
      <c r="T117" s="70" t="str">
        <f t="shared" si="38"/>
        <v>n/a</v>
      </c>
      <c r="U117" s="71" t="b">
        <f t="shared" si="39"/>
        <v>0</v>
      </c>
      <c r="V117" s="70" t="str">
        <f t="shared" si="62"/>
        <v xml:space="preserve"> </v>
      </c>
      <c r="W117" s="70" t="str">
        <f t="shared" si="63"/>
        <v xml:space="preserve"> </v>
      </c>
      <c r="X117" s="71" t="str">
        <f t="shared" si="60"/>
        <v xml:space="preserve"> </v>
      </c>
      <c r="Y117" s="73" t="str">
        <f t="shared" si="40"/>
        <v>n/a</v>
      </c>
      <c r="Z117" s="74" t="b">
        <f t="shared" si="41"/>
        <v>0</v>
      </c>
      <c r="AA117" s="73" t="str">
        <f t="shared" si="42"/>
        <v xml:space="preserve"> </v>
      </c>
      <c r="AB117" s="73" t="str">
        <f t="shared" si="43"/>
        <v xml:space="preserve"> </v>
      </c>
      <c r="AC117" s="74" t="str">
        <f t="shared" si="44"/>
        <v xml:space="preserve"> </v>
      </c>
      <c r="AD117" s="70" t="str">
        <f t="shared" si="45"/>
        <v>n/a</v>
      </c>
      <c r="AE117" s="71" t="b">
        <f t="shared" si="46"/>
        <v>0</v>
      </c>
      <c r="AF117" s="70" t="str">
        <f t="shared" si="47"/>
        <v xml:space="preserve"> </v>
      </c>
      <c r="AG117" s="70" t="str">
        <f t="shared" si="48"/>
        <v xml:space="preserve"> </v>
      </c>
      <c r="AH117" s="71" t="str">
        <f t="shared" si="49"/>
        <v xml:space="preserve"> </v>
      </c>
      <c r="AI117" s="73" t="str">
        <f t="shared" si="50"/>
        <v>n/a</v>
      </c>
      <c r="AJ117" s="74" t="b">
        <f t="shared" si="51"/>
        <v>0</v>
      </c>
      <c r="AK117" s="73" t="str">
        <f t="shared" si="52"/>
        <v xml:space="preserve"> </v>
      </c>
      <c r="AL117" s="73" t="str">
        <f t="shared" si="53"/>
        <v xml:space="preserve"> </v>
      </c>
      <c r="AM117" s="74" t="str">
        <f t="shared" si="54"/>
        <v xml:space="preserve"> </v>
      </c>
    </row>
    <row r="118" spans="1:39" ht="18.75" customHeight="1" thickBot="1" x14ac:dyDescent="0.25">
      <c r="A118" t="str">
        <f t="shared" si="55"/>
        <v>/</v>
      </c>
      <c r="B118" s="134">
        <v>115</v>
      </c>
      <c r="C118" s="6"/>
      <c r="D118" s="6"/>
      <c r="E118" s="5"/>
      <c r="F118" s="5"/>
      <c r="G118" s="103" t="str">
        <f t="shared" si="32"/>
        <v xml:space="preserve"> </v>
      </c>
      <c r="H118" s="160"/>
      <c r="I118" s="153" t="str">
        <f>IF(H118="Y",IFERROR(VLOOKUP(CONCATENATE(C118,"/",D118),'Time Open'!A$4:F$165,5,FALSE),"Can't find in Open"),"")</f>
        <v/>
      </c>
      <c r="J118" s="153" t="str">
        <f>IF(H118="Y",IFERROR(VLOOKUP(CONCATENATE(C118,"/",D118),'Time Open'!A$4:F$165,6,FALSE),"Can't find in Open"),"")</f>
        <v/>
      </c>
      <c r="K118" s="34" t="str">
        <f t="shared" si="61"/>
        <v>n/a</v>
      </c>
      <c r="L118" s="36">
        <f t="shared" si="34"/>
        <v>0</v>
      </c>
      <c r="M118" s="36">
        <f t="shared" si="35"/>
        <v>0</v>
      </c>
      <c r="N118" s="36">
        <f t="shared" si="36"/>
        <v>0</v>
      </c>
      <c r="O118" s="103">
        <f t="shared" si="37"/>
        <v>0</v>
      </c>
      <c r="P118" s="118" t="str">
        <f t="shared" si="56"/>
        <v xml:space="preserve"> </v>
      </c>
      <c r="S118">
        <f t="shared" si="57"/>
        <v>0</v>
      </c>
      <c r="T118" s="70" t="str">
        <f t="shared" si="38"/>
        <v>n/a</v>
      </c>
      <c r="U118" s="71" t="b">
        <f t="shared" si="39"/>
        <v>0</v>
      </c>
      <c r="V118" s="70" t="str">
        <f t="shared" si="62"/>
        <v xml:space="preserve"> </v>
      </c>
      <c r="W118" s="70" t="str">
        <f t="shared" si="63"/>
        <v xml:space="preserve"> </v>
      </c>
      <c r="X118" s="71" t="str">
        <f t="shared" si="60"/>
        <v xml:space="preserve"> </v>
      </c>
      <c r="Y118" s="73" t="str">
        <f t="shared" si="40"/>
        <v>n/a</v>
      </c>
      <c r="Z118" s="74" t="b">
        <f t="shared" si="41"/>
        <v>0</v>
      </c>
      <c r="AA118" s="73" t="str">
        <f t="shared" si="42"/>
        <v xml:space="preserve"> </v>
      </c>
      <c r="AB118" s="73" t="str">
        <f t="shared" si="43"/>
        <v xml:space="preserve"> </v>
      </c>
      <c r="AC118" s="74" t="str">
        <f t="shared" si="44"/>
        <v xml:space="preserve"> </v>
      </c>
      <c r="AD118" s="70" t="str">
        <f t="shared" si="45"/>
        <v>n/a</v>
      </c>
      <c r="AE118" s="71" t="b">
        <f t="shared" si="46"/>
        <v>0</v>
      </c>
      <c r="AF118" s="70" t="str">
        <f t="shared" si="47"/>
        <v xml:space="preserve"> </v>
      </c>
      <c r="AG118" s="70" t="str">
        <f t="shared" si="48"/>
        <v xml:space="preserve"> </v>
      </c>
      <c r="AH118" s="71" t="str">
        <f t="shared" si="49"/>
        <v xml:space="preserve"> </v>
      </c>
      <c r="AI118" s="73" t="str">
        <f t="shared" si="50"/>
        <v>n/a</v>
      </c>
      <c r="AJ118" s="74" t="b">
        <f t="shared" si="51"/>
        <v>0</v>
      </c>
      <c r="AK118" s="73" t="str">
        <f t="shared" si="52"/>
        <v xml:space="preserve"> </v>
      </c>
      <c r="AL118" s="73" t="str">
        <f t="shared" si="53"/>
        <v xml:space="preserve"> </v>
      </c>
      <c r="AM118" s="74" t="str">
        <f t="shared" si="54"/>
        <v xml:space="preserve"> </v>
      </c>
    </row>
    <row r="119" spans="1:39" ht="18.75" customHeight="1" thickBot="1" x14ac:dyDescent="0.25">
      <c r="A119" t="str">
        <f t="shared" si="55"/>
        <v>/</v>
      </c>
      <c r="B119" s="134">
        <v>116</v>
      </c>
      <c r="C119" s="6"/>
      <c r="D119" s="6"/>
      <c r="E119" s="5"/>
      <c r="F119" s="5"/>
      <c r="G119" s="103" t="str">
        <f t="shared" si="32"/>
        <v xml:space="preserve"> </v>
      </c>
      <c r="H119" s="160"/>
      <c r="I119" s="153" t="str">
        <f>IF(H119="Y",IFERROR(VLOOKUP(CONCATENATE(C119,"/",D119),'Time Open'!A$4:F$165,5,FALSE),"Can't find in Open"),"")</f>
        <v/>
      </c>
      <c r="J119" s="153" t="str">
        <f>IF(H119="Y",IFERROR(VLOOKUP(CONCATENATE(C119,"/",D119),'Time Open'!A$4:F$165,6,FALSE),"Can't find in Open"),"")</f>
        <v/>
      </c>
      <c r="K119" s="34" t="str">
        <f t="shared" si="61"/>
        <v>n/a</v>
      </c>
      <c r="L119" s="36">
        <f t="shared" si="34"/>
        <v>0</v>
      </c>
      <c r="M119" s="36">
        <f t="shared" si="35"/>
        <v>0</v>
      </c>
      <c r="N119" s="36">
        <f t="shared" si="36"/>
        <v>0</v>
      </c>
      <c r="O119" s="103">
        <f t="shared" si="37"/>
        <v>0</v>
      </c>
      <c r="P119" s="118" t="str">
        <f t="shared" si="56"/>
        <v xml:space="preserve"> </v>
      </c>
      <c r="S119">
        <f t="shared" si="57"/>
        <v>0</v>
      </c>
      <c r="T119" s="70" t="str">
        <f t="shared" si="38"/>
        <v>n/a</v>
      </c>
      <c r="U119" s="71" t="b">
        <f t="shared" si="39"/>
        <v>0</v>
      </c>
      <c r="V119" s="70" t="str">
        <f t="shared" si="62"/>
        <v xml:space="preserve"> </v>
      </c>
      <c r="W119" s="70" t="str">
        <f t="shared" si="63"/>
        <v xml:space="preserve"> </v>
      </c>
      <c r="X119" s="71" t="str">
        <f t="shared" si="60"/>
        <v xml:space="preserve"> </v>
      </c>
      <c r="Y119" s="73" t="str">
        <f t="shared" si="40"/>
        <v>n/a</v>
      </c>
      <c r="Z119" s="74" t="b">
        <f t="shared" si="41"/>
        <v>0</v>
      </c>
      <c r="AA119" s="73" t="str">
        <f t="shared" si="42"/>
        <v xml:space="preserve"> </v>
      </c>
      <c r="AB119" s="73" t="str">
        <f t="shared" si="43"/>
        <v xml:space="preserve"> </v>
      </c>
      <c r="AC119" s="74" t="str">
        <f t="shared" si="44"/>
        <v xml:space="preserve"> </v>
      </c>
      <c r="AD119" s="70" t="str">
        <f t="shared" si="45"/>
        <v>n/a</v>
      </c>
      <c r="AE119" s="71" t="b">
        <f t="shared" si="46"/>
        <v>0</v>
      </c>
      <c r="AF119" s="70" t="str">
        <f t="shared" si="47"/>
        <v xml:space="preserve"> </v>
      </c>
      <c r="AG119" s="70" t="str">
        <f t="shared" si="48"/>
        <v xml:space="preserve"> </v>
      </c>
      <c r="AH119" s="71" t="str">
        <f t="shared" si="49"/>
        <v xml:space="preserve"> </v>
      </c>
      <c r="AI119" s="73" t="str">
        <f t="shared" si="50"/>
        <v>n/a</v>
      </c>
      <c r="AJ119" s="74" t="b">
        <f t="shared" si="51"/>
        <v>0</v>
      </c>
      <c r="AK119" s="73" t="str">
        <f t="shared" si="52"/>
        <v xml:space="preserve"> </v>
      </c>
      <c r="AL119" s="73" t="str">
        <f t="shared" si="53"/>
        <v xml:space="preserve"> </v>
      </c>
      <c r="AM119" s="74" t="str">
        <f t="shared" si="54"/>
        <v xml:space="preserve"> </v>
      </c>
    </row>
    <row r="120" spans="1:39" ht="18.75" customHeight="1" thickBot="1" x14ac:dyDescent="0.25">
      <c r="A120" t="str">
        <f t="shared" si="55"/>
        <v>/</v>
      </c>
      <c r="B120" s="134">
        <v>117</v>
      </c>
      <c r="C120" s="6"/>
      <c r="D120" s="6"/>
      <c r="E120" s="5"/>
      <c r="F120" s="5"/>
      <c r="G120" s="103" t="str">
        <f t="shared" si="32"/>
        <v xml:space="preserve"> </v>
      </c>
      <c r="H120" s="160"/>
      <c r="I120" s="153" t="str">
        <f>IF(H120="Y",IFERROR(VLOOKUP(CONCATENATE(C120,"/",D120),'Time Open'!A$4:F$165,5,FALSE),"Can't find in Open"),"")</f>
        <v/>
      </c>
      <c r="J120" s="153" t="str">
        <f>IF(H120="Y",IFERROR(VLOOKUP(CONCATENATE(C120,"/",D120),'Time Open'!A$4:F$165,6,FALSE),"Can't find in Open"),"")</f>
        <v/>
      </c>
      <c r="K120" s="34" t="str">
        <f t="shared" si="61"/>
        <v>n/a</v>
      </c>
      <c r="L120" s="36">
        <f t="shared" si="34"/>
        <v>0</v>
      </c>
      <c r="M120" s="36">
        <f t="shared" si="35"/>
        <v>0</v>
      </c>
      <c r="N120" s="36">
        <f t="shared" si="36"/>
        <v>0</v>
      </c>
      <c r="O120" s="103">
        <f t="shared" si="37"/>
        <v>0</v>
      </c>
      <c r="P120" s="118" t="str">
        <f t="shared" si="56"/>
        <v xml:space="preserve"> </v>
      </c>
      <c r="S120">
        <f t="shared" si="57"/>
        <v>0</v>
      </c>
      <c r="T120" s="70" t="str">
        <f t="shared" si="38"/>
        <v>n/a</v>
      </c>
      <c r="U120" s="71" t="b">
        <f t="shared" si="39"/>
        <v>0</v>
      </c>
      <c r="V120" s="70" t="str">
        <f t="shared" si="62"/>
        <v xml:space="preserve"> </v>
      </c>
      <c r="W120" s="70" t="str">
        <f t="shared" si="63"/>
        <v xml:space="preserve"> </v>
      </c>
      <c r="X120" s="71" t="str">
        <f t="shared" si="60"/>
        <v xml:space="preserve"> </v>
      </c>
      <c r="Y120" s="73" t="str">
        <f t="shared" si="40"/>
        <v>n/a</v>
      </c>
      <c r="Z120" s="74" t="b">
        <f t="shared" si="41"/>
        <v>0</v>
      </c>
      <c r="AA120" s="73" t="str">
        <f t="shared" si="42"/>
        <v xml:space="preserve"> </v>
      </c>
      <c r="AB120" s="73" t="str">
        <f t="shared" si="43"/>
        <v xml:space="preserve"> </v>
      </c>
      <c r="AC120" s="74" t="str">
        <f t="shared" si="44"/>
        <v xml:space="preserve"> </v>
      </c>
      <c r="AD120" s="70" t="str">
        <f t="shared" si="45"/>
        <v>n/a</v>
      </c>
      <c r="AE120" s="71" t="b">
        <f t="shared" si="46"/>
        <v>0</v>
      </c>
      <c r="AF120" s="70" t="str">
        <f t="shared" si="47"/>
        <v xml:space="preserve"> </v>
      </c>
      <c r="AG120" s="70" t="str">
        <f t="shared" si="48"/>
        <v xml:space="preserve"> </v>
      </c>
      <c r="AH120" s="71" t="str">
        <f t="shared" si="49"/>
        <v xml:space="preserve"> </v>
      </c>
      <c r="AI120" s="73" t="str">
        <f t="shared" si="50"/>
        <v>n/a</v>
      </c>
      <c r="AJ120" s="74" t="b">
        <f t="shared" si="51"/>
        <v>0</v>
      </c>
      <c r="AK120" s="73" t="str">
        <f t="shared" si="52"/>
        <v xml:space="preserve"> </v>
      </c>
      <c r="AL120" s="73" t="str">
        <f t="shared" si="53"/>
        <v xml:space="preserve"> </v>
      </c>
      <c r="AM120" s="74" t="str">
        <f t="shared" si="54"/>
        <v xml:space="preserve"> </v>
      </c>
    </row>
    <row r="121" spans="1:39" ht="18.75" customHeight="1" thickBot="1" x14ac:dyDescent="0.25">
      <c r="A121" t="str">
        <f t="shared" si="55"/>
        <v>/</v>
      </c>
      <c r="B121" s="134">
        <v>118</v>
      </c>
      <c r="C121" s="6"/>
      <c r="D121" s="6"/>
      <c r="E121" s="5"/>
      <c r="F121" s="5"/>
      <c r="G121" s="103" t="str">
        <f t="shared" si="32"/>
        <v xml:space="preserve"> </v>
      </c>
      <c r="H121" s="160"/>
      <c r="I121" s="153" t="str">
        <f>IF(H121="Y",IFERROR(VLOOKUP(CONCATENATE(C121,"/",D121),'Time Open'!A$4:F$165,5,FALSE),"Can't find in Open"),"")</f>
        <v/>
      </c>
      <c r="J121" s="153" t="str">
        <f>IF(H121="Y",IFERROR(VLOOKUP(CONCATENATE(C121,"/",D121),'Time Open'!A$4:F$165,6,FALSE),"Can't find in Open"),"")</f>
        <v/>
      </c>
      <c r="K121" s="34" t="str">
        <f t="shared" si="61"/>
        <v>n/a</v>
      </c>
      <c r="L121" s="36">
        <f t="shared" si="34"/>
        <v>0</v>
      </c>
      <c r="M121" s="36">
        <f t="shared" si="35"/>
        <v>0</v>
      </c>
      <c r="N121" s="36">
        <f t="shared" si="36"/>
        <v>0</v>
      </c>
      <c r="O121" s="103">
        <f t="shared" si="37"/>
        <v>0</v>
      </c>
      <c r="P121" s="118" t="str">
        <f t="shared" si="56"/>
        <v xml:space="preserve"> </v>
      </c>
      <c r="S121">
        <f t="shared" si="57"/>
        <v>0</v>
      </c>
      <c r="T121" s="70" t="str">
        <f t="shared" si="38"/>
        <v>n/a</v>
      </c>
      <c r="U121" s="71" t="b">
        <f t="shared" si="39"/>
        <v>0</v>
      </c>
      <c r="V121" s="70" t="str">
        <f t="shared" si="62"/>
        <v xml:space="preserve"> </v>
      </c>
      <c r="W121" s="70" t="str">
        <f t="shared" si="63"/>
        <v xml:space="preserve"> </v>
      </c>
      <c r="X121" s="71" t="str">
        <f t="shared" si="60"/>
        <v xml:space="preserve"> </v>
      </c>
      <c r="Y121" s="73" t="str">
        <f t="shared" si="40"/>
        <v>n/a</v>
      </c>
      <c r="Z121" s="74" t="b">
        <f t="shared" si="41"/>
        <v>0</v>
      </c>
      <c r="AA121" s="73" t="str">
        <f t="shared" si="42"/>
        <v xml:space="preserve"> </v>
      </c>
      <c r="AB121" s="73" t="str">
        <f t="shared" si="43"/>
        <v xml:space="preserve"> </v>
      </c>
      <c r="AC121" s="74" t="str">
        <f t="shared" si="44"/>
        <v xml:space="preserve"> </v>
      </c>
      <c r="AD121" s="70" t="str">
        <f t="shared" si="45"/>
        <v>n/a</v>
      </c>
      <c r="AE121" s="71" t="b">
        <f t="shared" si="46"/>
        <v>0</v>
      </c>
      <c r="AF121" s="70" t="str">
        <f t="shared" si="47"/>
        <v xml:space="preserve"> </v>
      </c>
      <c r="AG121" s="70" t="str">
        <f t="shared" si="48"/>
        <v xml:space="preserve"> </v>
      </c>
      <c r="AH121" s="71" t="str">
        <f t="shared" si="49"/>
        <v xml:space="preserve"> </v>
      </c>
      <c r="AI121" s="73" t="str">
        <f t="shared" si="50"/>
        <v>n/a</v>
      </c>
      <c r="AJ121" s="74" t="b">
        <f t="shared" si="51"/>
        <v>0</v>
      </c>
      <c r="AK121" s="73" t="str">
        <f t="shared" si="52"/>
        <v xml:space="preserve"> </v>
      </c>
      <c r="AL121" s="73" t="str">
        <f t="shared" si="53"/>
        <v xml:space="preserve"> </v>
      </c>
      <c r="AM121" s="74" t="str">
        <f t="shared" si="54"/>
        <v xml:space="preserve"> </v>
      </c>
    </row>
    <row r="122" spans="1:39" ht="18.75" customHeight="1" thickBot="1" x14ac:dyDescent="0.25">
      <c r="A122" t="str">
        <f t="shared" si="55"/>
        <v>/</v>
      </c>
      <c r="B122" s="134">
        <v>119</v>
      </c>
      <c r="C122" s="6"/>
      <c r="D122" s="6"/>
      <c r="E122" s="5"/>
      <c r="F122" s="5"/>
      <c r="G122" s="103" t="str">
        <f t="shared" si="32"/>
        <v xml:space="preserve"> </v>
      </c>
      <c r="H122" s="160"/>
      <c r="I122" s="153" t="str">
        <f>IF(H122="Y",IFERROR(VLOOKUP(CONCATENATE(C122,"/",D122),'Time Open'!A$4:F$165,5,FALSE),"Can't find in Open"),"")</f>
        <v/>
      </c>
      <c r="J122" s="153" t="str">
        <f>IF(H122="Y",IFERROR(VLOOKUP(CONCATENATE(C122,"/",D122),'Time Open'!A$4:F$165,6,FALSE),"Can't find in Open"),"")</f>
        <v/>
      </c>
      <c r="K122" s="34" t="str">
        <f t="shared" si="61"/>
        <v>n/a</v>
      </c>
      <c r="L122" s="36">
        <f t="shared" si="34"/>
        <v>0</v>
      </c>
      <c r="M122" s="36">
        <f t="shared" si="35"/>
        <v>0</v>
      </c>
      <c r="N122" s="36">
        <f t="shared" si="36"/>
        <v>0</v>
      </c>
      <c r="O122" s="103">
        <f t="shared" si="37"/>
        <v>0</v>
      </c>
      <c r="P122" s="118" t="str">
        <f t="shared" si="56"/>
        <v xml:space="preserve"> </v>
      </c>
      <c r="S122">
        <f t="shared" si="57"/>
        <v>0</v>
      </c>
      <c r="T122" s="70" t="str">
        <f t="shared" si="38"/>
        <v>n/a</v>
      </c>
      <c r="U122" s="71" t="b">
        <f t="shared" si="39"/>
        <v>0</v>
      </c>
      <c r="V122" s="70" t="str">
        <f t="shared" si="62"/>
        <v xml:space="preserve"> </v>
      </c>
      <c r="W122" s="70" t="str">
        <f t="shared" si="63"/>
        <v xml:space="preserve"> </v>
      </c>
      <c r="X122" s="71" t="str">
        <f t="shared" si="60"/>
        <v xml:space="preserve"> </v>
      </c>
      <c r="Y122" s="73" t="str">
        <f t="shared" si="40"/>
        <v>n/a</v>
      </c>
      <c r="Z122" s="74" t="b">
        <f t="shared" si="41"/>
        <v>0</v>
      </c>
      <c r="AA122" s="73" t="str">
        <f t="shared" si="42"/>
        <v xml:space="preserve"> </v>
      </c>
      <c r="AB122" s="73" t="str">
        <f t="shared" si="43"/>
        <v xml:space="preserve"> </v>
      </c>
      <c r="AC122" s="74" t="str">
        <f t="shared" si="44"/>
        <v xml:space="preserve"> </v>
      </c>
      <c r="AD122" s="70" t="str">
        <f t="shared" si="45"/>
        <v>n/a</v>
      </c>
      <c r="AE122" s="71" t="b">
        <f t="shared" si="46"/>
        <v>0</v>
      </c>
      <c r="AF122" s="70" t="str">
        <f t="shared" si="47"/>
        <v xml:space="preserve"> </v>
      </c>
      <c r="AG122" s="70" t="str">
        <f t="shared" si="48"/>
        <v xml:space="preserve"> </v>
      </c>
      <c r="AH122" s="71" t="str">
        <f t="shared" si="49"/>
        <v xml:space="preserve"> </v>
      </c>
      <c r="AI122" s="73" t="str">
        <f t="shared" si="50"/>
        <v>n/a</v>
      </c>
      <c r="AJ122" s="74" t="b">
        <f t="shared" si="51"/>
        <v>0</v>
      </c>
      <c r="AK122" s="73" t="str">
        <f t="shared" si="52"/>
        <v xml:space="preserve"> </v>
      </c>
      <c r="AL122" s="73" t="str">
        <f t="shared" si="53"/>
        <v xml:space="preserve"> </v>
      </c>
      <c r="AM122" s="74" t="str">
        <f t="shared" si="54"/>
        <v xml:space="preserve"> </v>
      </c>
    </row>
    <row r="123" spans="1:39" ht="18.75" customHeight="1" thickBot="1" x14ac:dyDescent="0.25">
      <c r="A123" t="str">
        <f t="shared" si="55"/>
        <v>/</v>
      </c>
      <c r="B123" s="134">
        <v>120</v>
      </c>
      <c r="C123" s="6"/>
      <c r="D123" s="6"/>
      <c r="E123" s="5"/>
      <c r="F123" s="5"/>
      <c r="G123" s="103" t="str">
        <f t="shared" si="32"/>
        <v xml:space="preserve"> </v>
      </c>
      <c r="H123" s="160"/>
      <c r="I123" s="153" t="str">
        <f>IF(H123="Y",IFERROR(VLOOKUP(CONCATENATE(C123,"/",D123),'Time Open'!A$4:F$165,5,FALSE),"Can't find in Open"),"")</f>
        <v/>
      </c>
      <c r="J123" s="153" t="str">
        <f>IF(H123="Y",IFERROR(VLOOKUP(CONCATENATE(C123,"/",D123),'Time Open'!A$4:F$165,6,FALSE),"Can't find in Open"),"")</f>
        <v/>
      </c>
      <c r="K123" s="34" t="str">
        <f t="shared" si="61"/>
        <v>n/a</v>
      </c>
      <c r="L123" s="36">
        <f t="shared" si="34"/>
        <v>0</v>
      </c>
      <c r="M123" s="36">
        <f t="shared" si="35"/>
        <v>0</v>
      </c>
      <c r="N123" s="36">
        <f t="shared" si="36"/>
        <v>0</v>
      </c>
      <c r="O123" s="103">
        <f t="shared" si="37"/>
        <v>0</v>
      </c>
      <c r="P123" s="118" t="str">
        <f t="shared" si="56"/>
        <v xml:space="preserve"> </v>
      </c>
      <c r="S123">
        <f t="shared" si="57"/>
        <v>0</v>
      </c>
      <c r="T123" s="70" t="str">
        <f t="shared" si="38"/>
        <v>n/a</v>
      </c>
      <c r="U123" s="71" t="b">
        <f t="shared" si="39"/>
        <v>0</v>
      </c>
      <c r="V123" s="70" t="str">
        <f t="shared" si="62"/>
        <v xml:space="preserve"> </v>
      </c>
      <c r="W123" s="70" t="str">
        <f t="shared" si="63"/>
        <v xml:space="preserve"> </v>
      </c>
      <c r="X123" s="71" t="str">
        <f t="shared" si="60"/>
        <v xml:space="preserve"> </v>
      </c>
      <c r="Y123" s="73" t="str">
        <f t="shared" si="40"/>
        <v>n/a</v>
      </c>
      <c r="Z123" s="74" t="b">
        <f t="shared" si="41"/>
        <v>0</v>
      </c>
      <c r="AA123" s="73" t="str">
        <f t="shared" si="42"/>
        <v xml:space="preserve"> </v>
      </c>
      <c r="AB123" s="73" t="str">
        <f t="shared" si="43"/>
        <v xml:space="preserve"> </v>
      </c>
      <c r="AC123" s="74" t="str">
        <f t="shared" si="44"/>
        <v xml:space="preserve"> </v>
      </c>
      <c r="AD123" s="70" t="str">
        <f t="shared" si="45"/>
        <v>n/a</v>
      </c>
      <c r="AE123" s="71" t="b">
        <f t="shared" si="46"/>
        <v>0</v>
      </c>
      <c r="AF123" s="70" t="str">
        <f t="shared" si="47"/>
        <v xml:space="preserve"> </v>
      </c>
      <c r="AG123" s="70" t="str">
        <f t="shared" si="48"/>
        <v xml:space="preserve"> </v>
      </c>
      <c r="AH123" s="71" t="str">
        <f t="shared" si="49"/>
        <v xml:space="preserve"> </v>
      </c>
      <c r="AI123" s="73" t="str">
        <f t="shared" si="50"/>
        <v>n/a</v>
      </c>
      <c r="AJ123" s="74" t="b">
        <f t="shared" si="51"/>
        <v>0</v>
      </c>
      <c r="AK123" s="73" t="str">
        <f t="shared" si="52"/>
        <v xml:space="preserve"> </v>
      </c>
      <c r="AL123" s="73" t="str">
        <f t="shared" si="53"/>
        <v xml:space="preserve"> </v>
      </c>
      <c r="AM123" s="74" t="str">
        <f t="shared" si="54"/>
        <v xml:space="preserve"> </v>
      </c>
    </row>
    <row r="124" spans="1:39" ht="18.75" customHeight="1" thickBot="1" x14ac:dyDescent="0.25">
      <c r="A124" t="str">
        <f t="shared" si="55"/>
        <v>/</v>
      </c>
      <c r="B124" s="134">
        <v>121</v>
      </c>
      <c r="C124" s="6"/>
      <c r="D124" s="6"/>
      <c r="E124" s="5"/>
      <c r="F124" s="5"/>
      <c r="G124" s="103" t="str">
        <f t="shared" si="32"/>
        <v xml:space="preserve"> </v>
      </c>
      <c r="H124" s="160"/>
      <c r="I124" s="153" t="str">
        <f>IF(H124="Y",IFERROR(VLOOKUP(CONCATENATE(C124,"/",D124),'Time Open'!A$4:F$165,5,FALSE),"Can't find in Open"),"")</f>
        <v/>
      </c>
      <c r="J124" s="153" t="str">
        <f>IF(H124="Y",IFERROR(VLOOKUP(CONCATENATE(C124,"/",D124),'Time Open'!A$4:F$165,6,FALSE),"Can't find in Open"),"")</f>
        <v/>
      </c>
      <c r="K124" s="34" t="str">
        <f t="shared" si="61"/>
        <v>n/a</v>
      </c>
      <c r="L124" s="36">
        <f t="shared" si="34"/>
        <v>0</v>
      </c>
      <c r="M124" s="36">
        <f t="shared" si="35"/>
        <v>0</v>
      </c>
      <c r="N124" s="36">
        <f t="shared" si="36"/>
        <v>0</v>
      </c>
      <c r="O124" s="103">
        <f t="shared" si="37"/>
        <v>0</v>
      </c>
      <c r="P124" s="118" t="str">
        <f t="shared" si="56"/>
        <v xml:space="preserve"> </v>
      </c>
      <c r="S124">
        <f t="shared" si="57"/>
        <v>0</v>
      </c>
      <c r="T124" s="70" t="str">
        <f t="shared" si="38"/>
        <v>n/a</v>
      </c>
      <c r="U124" s="71" t="b">
        <f t="shared" si="39"/>
        <v>0</v>
      </c>
      <c r="V124" s="70" t="str">
        <f t="shared" si="62"/>
        <v xml:space="preserve"> </v>
      </c>
      <c r="W124" s="70" t="str">
        <f t="shared" si="63"/>
        <v xml:space="preserve"> </v>
      </c>
      <c r="X124" s="71" t="str">
        <f t="shared" si="60"/>
        <v xml:space="preserve"> </v>
      </c>
      <c r="Y124" s="73" t="str">
        <f t="shared" si="40"/>
        <v>n/a</v>
      </c>
      <c r="Z124" s="74" t="b">
        <f t="shared" si="41"/>
        <v>0</v>
      </c>
      <c r="AA124" s="73" t="str">
        <f t="shared" si="42"/>
        <v xml:space="preserve"> </v>
      </c>
      <c r="AB124" s="73" t="str">
        <f t="shared" si="43"/>
        <v xml:space="preserve"> </v>
      </c>
      <c r="AC124" s="74" t="str">
        <f t="shared" si="44"/>
        <v xml:space="preserve"> </v>
      </c>
      <c r="AD124" s="70" t="str">
        <f t="shared" si="45"/>
        <v>n/a</v>
      </c>
      <c r="AE124" s="71" t="b">
        <f t="shared" si="46"/>
        <v>0</v>
      </c>
      <c r="AF124" s="70" t="str">
        <f t="shared" si="47"/>
        <v xml:space="preserve"> </v>
      </c>
      <c r="AG124" s="70" t="str">
        <f t="shared" si="48"/>
        <v xml:space="preserve"> </v>
      </c>
      <c r="AH124" s="71" t="str">
        <f t="shared" si="49"/>
        <v xml:space="preserve"> </v>
      </c>
      <c r="AI124" s="73" t="str">
        <f t="shared" si="50"/>
        <v>n/a</v>
      </c>
      <c r="AJ124" s="74" t="b">
        <f t="shared" si="51"/>
        <v>0</v>
      </c>
      <c r="AK124" s="73" t="str">
        <f t="shared" si="52"/>
        <v xml:space="preserve"> </v>
      </c>
      <c r="AL124" s="73" t="str">
        <f t="shared" si="53"/>
        <v xml:space="preserve"> </v>
      </c>
      <c r="AM124" s="74" t="str">
        <f t="shared" si="54"/>
        <v xml:space="preserve"> </v>
      </c>
    </row>
    <row r="125" spans="1:39" ht="18.75" customHeight="1" thickBot="1" x14ac:dyDescent="0.25">
      <c r="A125" t="str">
        <f t="shared" si="55"/>
        <v>/</v>
      </c>
      <c r="B125" s="134">
        <v>122</v>
      </c>
      <c r="C125" s="6"/>
      <c r="D125" s="6"/>
      <c r="E125" s="5"/>
      <c r="F125" s="5"/>
      <c r="G125" s="103" t="str">
        <f t="shared" si="32"/>
        <v xml:space="preserve"> </v>
      </c>
      <c r="H125" s="160"/>
      <c r="I125" s="153" t="str">
        <f>IF(H125="Y",IFERROR(VLOOKUP(CONCATENATE(C125,"/",D125),'Time Open'!A$4:F$165,5,FALSE),"Can't find in Open"),"")</f>
        <v/>
      </c>
      <c r="J125" s="153" t="str">
        <f>IF(H125="Y",IFERROR(VLOOKUP(CONCATENATE(C125,"/",D125),'Time Open'!A$4:F$165,6,FALSE),"Can't find in Open"),"")</f>
        <v/>
      </c>
      <c r="K125" s="34" t="str">
        <f t="shared" si="61"/>
        <v>n/a</v>
      </c>
      <c r="L125" s="36">
        <f t="shared" si="34"/>
        <v>0</v>
      </c>
      <c r="M125" s="36">
        <f t="shared" si="35"/>
        <v>0</v>
      </c>
      <c r="N125" s="36">
        <f t="shared" si="36"/>
        <v>0</v>
      </c>
      <c r="O125" s="103">
        <f t="shared" si="37"/>
        <v>0</v>
      </c>
      <c r="P125" s="118" t="str">
        <f t="shared" si="56"/>
        <v xml:space="preserve"> </v>
      </c>
      <c r="S125">
        <f t="shared" si="57"/>
        <v>0</v>
      </c>
      <c r="T125" s="70" t="str">
        <f t="shared" si="38"/>
        <v>n/a</v>
      </c>
      <c r="U125" s="71" t="b">
        <f t="shared" si="39"/>
        <v>0</v>
      </c>
      <c r="V125" s="70" t="str">
        <f t="shared" si="62"/>
        <v xml:space="preserve"> </v>
      </c>
      <c r="W125" s="70" t="str">
        <f t="shared" si="63"/>
        <v xml:space="preserve"> </v>
      </c>
      <c r="X125" s="71" t="str">
        <f t="shared" si="60"/>
        <v xml:space="preserve"> </v>
      </c>
      <c r="Y125" s="73" t="str">
        <f t="shared" si="40"/>
        <v>n/a</v>
      </c>
      <c r="Z125" s="74" t="b">
        <f t="shared" si="41"/>
        <v>0</v>
      </c>
      <c r="AA125" s="73" t="str">
        <f t="shared" si="42"/>
        <v xml:space="preserve"> </v>
      </c>
      <c r="AB125" s="73" t="str">
        <f t="shared" si="43"/>
        <v xml:space="preserve"> </v>
      </c>
      <c r="AC125" s="74" t="str">
        <f t="shared" si="44"/>
        <v xml:space="preserve"> </v>
      </c>
      <c r="AD125" s="70" t="str">
        <f t="shared" si="45"/>
        <v>n/a</v>
      </c>
      <c r="AE125" s="71" t="b">
        <f t="shared" si="46"/>
        <v>0</v>
      </c>
      <c r="AF125" s="70" t="str">
        <f t="shared" si="47"/>
        <v xml:space="preserve"> </v>
      </c>
      <c r="AG125" s="70" t="str">
        <f t="shared" si="48"/>
        <v xml:space="preserve"> </v>
      </c>
      <c r="AH125" s="71" t="str">
        <f t="shared" si="49"/>
        <v xml:space="preserve"> </v>
      </c>
      <c r="AI125" s="73" t="str">
        <f t="shared" si="50"/>
        <v>n/a</v>
      </c>
      <c r="AJ125" s="74" t="b">
        <f t="shared" si="51"/>
        <v>0</v>
      </c>
      <c r="AK125" s="73" t="str">
        <f t="shared" si="52"/>
        <v xml:space="preserve"> </v>
      </c>
      <c r="AL125" s="73" t="str">
        <f t="shared" si="53"/>
        <v xml:space="preserve"> </v>
      </c>
      <c r="AM125" s="74" t="str">
        <f t="shared" si="54"/>
        <v xml:space="preserve"> </v>
      </c>
    </row>
    <row r="126" spans="1:39" ht="18.75" customHeight="1" thickBot="1" x14ac:dyDescent="0.25">
      <c r="A126" t="str">
        <f t="shared" si="55"/>
        <v>/</v>
      </c>
      <c r="B126" s="134">
        <v>123</v>
      </c>
      <c r="C126" s="6"/>
      <c r="D126" s="6"/>
      <c r="E126" s="5"/>
      <c r="F126" s="5"/>
      <c r="G126" s="103" t="str">
        <f t="shared" si="32"/>
        <v xml:space="preserve"> </v>
      </c>
      <c r="H126" s="160"/>
      <c r="I126" s="153" t="str">
        <f>IF(H126="Y",IFERROR(VLOOKUP(CONCATENATE(C126,"/",D126),'Time Open'!A$4:F$165,5,FALSE),"Can't find in Open"),"")</f>
        <v/>
      </c>
      <c r="J126" s="153" t="str">
        <f>IF(H126="Y",IFERROR(VLOOKUP(CONCATENATE(C126,"/",D126),'Time Open'!A$4:F$165,6,FALSE),"Can't find in Open"),"")</f>
        <v/>
      </c>
      <c r="K126" s="34" t="str">
        <f t="shared" si="61"/>
        <v>n/a</v>
      </c>
      <c r="L126" s="36">
        <f t="shared" si="34"/>
        <v>0</v>
      </c>
      <c r="M126" s="36">
        <f t="shared" si="35"/>
        <v>0</v>
      </c>
      <c r="N126" s="36">
        <f t="shared" si="36"/>
        <v>0</v>
      </c>
      <c r="O126" s="103">
        <f t="shared" si="37"/>
        <v>0</v>
      </c>
      <c r="P126" s="118" t="str">
        <f t="shared" si="56"/>
        <v xml:space="preserve"> </v>
      </c>
      <c r="S126">
        <f t="shared" si="57"/>
        <v>0</v>
      </c>
      <c r="T126" s="70" t="str">
        <f t="shared" si="38"/>
        <v>n/a</v>
      </c>
      <c r="U126" s="71" t="b">
        <f t="shared" si="39"/>
        <v>0</v>
      </c>
      <c r="V126" s="70" t="str">
        <f t="shared" si="62"/>
        <v xml:space="preserve"> </v>
      </c>
      <c r="W126" s="70" t="str">
        <f t="shared" si="63"/>
        <v xml:space="preserve"> </v>
      </c>
      <c r="X126" s="71" t="str">
        <f t="shared" si="60"/>
        <v xml:space="preserve"> </v>
      </c>
      <c r="Y126" s="73" t="str">
        <f t="shared" si="40"/>
        <v>n/a</v>
      </c>
      <c r="Z126" s="74" t="b">
        <f t="shared" si="41"/>
        <v>0</v>
      </c>
      <c r="AA126" s="73" t="str">
        <f t="shared" si="42"/>
        <v xml:space="preserve"> </v>
      </c>
      <c r="AB126" s="73" t="str">
        <f t="shared" si="43"/>
        <v xml:space="preserve"> </v>
      </c>
      <c r="AC126" s="74" t="str">
        <f t="shared" si="44"/>
        <v xml:space="preserve"> </v>
      </c>
      <c r="AD126" s="70" t="str">
        <f t="shared" si="45"/>
        <v>n/a</v>
      </c>
      <c r="AE126" s="71" t="b">
        <f t="shared" si="46"/>
        <v>0</v>
      </c>
      <c r="AF126" s="70" t="str">
        <f t="shared" si="47"/>
        <v xml:space="preserve"> </v>
      </c>
      <c r="AG126" s="70" t="str">
        <f t="shared" si="48"/>
        <v xml:space="preserve"> </v>
      </c>
      <c r="AH126" s="71" t="str">
        <f t="shared" si="49"/>
        <v xml:space="preserve"> </v>
      </c>
      <c r="AI126" s="73" t="str">
        <f t="shared" si="50"/>
        <v>n/a</v>
      </c>
      <c r="AJ126" s="74" t="b">
        <f t="shared" si="51"/>
        <v>0</v>
      </c>
      <c r="AK126" s="73" t="str">
        <f t="shared" si="52"/>
        <v xml:space="preserve"> </v>
      </c>
      <c r="AL126" s="73" t="str">
        <f t="shared" si="53"/>
        <v xml:space="preserve"> </v>
      </c>
      <c r="AM126" s="74" t="str">
        <f t="shared" si="54"/>
        <v xml:space="preserve"> </v>
      </c>
    </row>
    <row r="127" spans="1:39" ht="18.75" customHeight="1" thickBot="1" x14ac:dyDescent="0.25">
      <c r="A127" t="str">
        <f t="shared" si="55"/>
        <v>/</v>
      </c>
      <c r="B127" s="134">
        <v>124</v>
      </c>
      <c r="C127" s="6"/>
      <c r="D127" s="6"/>
      <c r="E127" s="5"/>
      <c r="F127" s="5"/>
      <c r="G127" s="103" t="str">
        <f t="shared" si="32"/>
        <v xml:space="preserve"> </v>
      </c>
      <c r="H127" s="160"/>
      <c r="I127" s="153" t="str">
        <f>IF(H127="Y",IFERROR(VLOOKUP(CONCATENATE(C127,"/",D127),'Time Open'!A$4:F$165,5,FALSE),"Can't find in Open"),"")</f>
        <v/>
      </c>
      <c r="J127" s="153" t="str">
        <f>IF(H127="Y",IFERROR(VLOOKUP(CONCATENATE(C127,"/",D127),'Time Open'!A$4:F$165,6,FALSE),"Can't find in Open"),"")</f>
        <v/>
      </c>
      <c r="K127" s="34" t="str">
        <f t="shared" si="61"/>
        <v>n/a</v>
      </c>
      <c r="L127" s="36">
        <f t="shared" si="34"/>
        <v>0</v>
      </c>
      <c r="M127" s="36">
        <f t="shared" si="35"/>
        <v>0</v>
      </c>
      <c r="N127" s="36">
        <f t="shared" si="36"/>
        <v>0</v>
      </c>
      <c r="O127" s="103">
        <f t="shared" si="37"/>
        <v>0</v>
      </c>
      <c r="P127" s="118" t="str">
        <f t="shared" si="56"/>
        <v xml:space="preserve"> </v>
      </c>
      <c r="S127">
        <f t="shared" si="57"/>
        <v>0</v>
      </c>
      <c r="T127" s="70" t="str">
        <f t="shared" si="38"/>
        <v>n/a</v>
      </c>
      <c r="U127" s="71" t="b">
        <f t="shared" si="39"/>
        <v>0</v>
      </c>
      <c r="V127" s="70" t="str">
        <f t="shared" si="62"/>
        <v xml:space="preserve"> </v>
      </c>
      <c r="W127" s="70" t="str">
        <f t="shared" si="63"/>
        <v xml:space="preserve"> </v>
      </c>
      <c r="X127" s="71" t="str">
        <f t="shared" si="60"/>
        <v xml:space="preserve"> </v>
      </c>
      <c r="Y127" s="73" t="str">
        <f t="shared" si="40"/>
        <v>n/a</v>
      </c>
      <c r="Z127" s="74" t="b">
        <f t="shared" si="41"/>
        <v>0</v>
      </c>
      <c r="AA127" s="73" t="str">
        <f t="shared" si="42"/>
        <v xml:space="preserve"> </v>
      </c>
      <c r="AB127" s="73" t="str">
        <f t="shared" si="43"/>
        <v xml:space="preserve"> </v>
      </c>
      <c r="AC127" s="74" t="str">
        <f t="shared" si="44"/>
        <v xml:space="preserve"> </v>
      </c>
      <c r="AD127" s="70" t="str">
        <f t="shared" si="45"/>
        <v>n/a</v>
      </c>
      <c r="AE127" s="71" t="b">
        <f t="shared" si="46"/>
        <v>0</v>
      </c>
      <c r="AF127" s="70" t="str">
        <f t="shared" si="47"/>
        <v xml:space="preserve"> </v>
      </c>
      <c r="AG127" s="70" t="str">
        <f t="shared" si="48"/>
        <v xml:space="preserve"> </v>
      </c>
      <c r="AH127" s="71" t="str">
        <f t="shared" si="49"/>
        <v xml:space="preserve"> </v>
      </c>
      <c r="AI127" s="73" t="str">
        <f t="shared" si="50"/>
        <v>n/a</v>
      </c>
      <c r="AJ127" s="74" t="b">
        <f t="shared" si="51"/>
        <v>0</v>
      </c>
      <c r="AK127" s="73" t="str">
        <f t="shared" si="52"/>
        <v xml:space="preserve"> </v>
      </c>
      <c r="AL127" s="73" t="str">
        <f t="shared" si="53"/>
        <v xml:space="preserve"> </v>
      </c>
      <c r="AM127" s="74" t="str">
        <f t="shared" si="54"/>
        <v xml:space="preserve"> </v>
      </c>
    </row>
    <row r="128" spans="1:39" ht="18.75" customHeight="1" thickBot="1" x14ac:dyDescent="0.25">
      <c r="A128" t="str">
        <f t="shared" si="55"/>
        <v>/</v>
      </c>
      <c r="B128" s="134">
        <v>125</v>
      </c>
      <c r="C128" s="6"/>
      <c r="D128" s="6"/>
      <c r="E128" s="5"/>
      <c r="F128" s="5"/>
      <c r="G128" s="103" t="str">
        <f t="shared" si="32"/>
        <v xml:space="preserve"> </v>
      </c>
      <c r="H128" s="160"/>
      <c r="I128" s="153" t="str">
        <f>IF(H128="Y",IFERROR(VLOOKUP(CONCATENATE(C128,"/",D128),'Time Open'!A$4:F$165,5,FALSE),"Can't find in Open"),"")</f>
        <v/>
      </c>
      <c r="J128" s="153" t="str">
        <f>IF(H128="Y",IFERROR(VLOOKUP(CONCATENATE(C128,"/",D128),'Time Open'!A$4:F$165,6,FALSE),"Can't find in Open"),"")</f>
        <v/>
      </c>
      <c r="K128" s="34" t="str">
        <f t="shared" si="61"/>
        <v>n/a</v>
      </c>
      <c r="L128" s="36">
        <f t="shared" si="34"/>
        <v>0</v>
      </c>
      <c r="M128" s="36">
        <f t="shared" si="35"/>
        <v>0</v>
      </c>
      <c r="N128" s="36">
        <f t="shared" si="36"/>
        <v>0</v>
      </c>
      <c r="O128" s="103">
        <f t="shared" si="37"/>
        <v>0</v>
      </c>
      <c r="P128" s="118" t="str">
        <f t="shared" si="56"/>
        <v xml:space="preserve"> </v>
      </c>
      <c r="S128">
        <f t="shared" si="57"/>
        <v>0</v>
      </c>
      <c r="T128" s="70" t="str">
        <f t="shared" si="38"/>
        <v>n/a</v>
      </c>
      <c r="U128" s="71" t="b">
        <f t="shared" si="39"/>
        <v>0</v>
      </c>
      <c r="V128" s="70" t="str">
        <f t="shared" si="62"/>
        <v xml:space="preserve"> </v>
      </c>
      <c r="W128" s="70" t="str">
        <f t="shared" si="63"/>
        <v xml:space="preserve"> </v>
      </c>
      <c r="X128" s="71" t="str">
        <f t="shared" si="60"/>
        <v xml:space="preserve"> </v>
      </c>
      <c r="Y128" s="73" t="str">
        <f t="shared" si="40"/>
        <v>n/a</v>
      </c>
      <c r="Z128" s="74" t="b">
        <f t="shared" si="41"/>
        <v>0</v>
      </c>
      <c r="AA128" s="73" t="str">
        <f t="shared" si="42"/>
        <v xml:space="preserve"> </v>
      </c>
      <c r="AB128" s="73" t="str">
        <f t="shared" si="43"/>
        <v xml:space="preserve"> </v>
      </c>
      <c r="AC128" s="74" t="str">
        <f t="shared" si="44"/>
        <v xml:space="preserve"> </v>
      </c>
      <c r="AD128" s="70" t="str">
        <f t="shared" si="45"/>
        <v>n/a</v>
      </c>
      <c r="AE128" s="71" t="b">
        <f t="shared" si="46"/>
        <v>0</v>
      </c>
      <c r="AF128" s="70" t="str">
        <f t="shared" si="47"/>
        <v xml:space="preserve"> </v>
      </c>
      <c r="AG128" s="70" t="str">
        <f t="shared" si="48"/>
        <v xml:space="preserve"> </v>
      </c>
      <c r="AH128" s="71" t="str">
        <f t="shared" si="49"/>
        <v xml:space="preserve"> </v>
      </c>
      <c r="AI128" s="73" t="str">
        <f t="shared" si="50"/>
        <v>n/a</v>
      </c>
      <c r="AJ128" s="74" t="b">
        <f t="shared" si="51"/>
        <v>0</v>
      </c>
      <c r="AK128" s="73" t="str">
        <f t="shared" si="52"/>
        <v xml:space="preserve"> </v>
      </c>
      <c r="AL128" s="73" t="str">
        <f t="shared" si="53"/>
        <v xml:space="preserve"> </v>
      </c>
      <c r="AM128" s="74" t="str">
        <f t="shared" si="54"/>
        <v xml:space="preserve"> </v>
      </c>
    </row>
    <row r="129" spans="1:39" ht="18.75" customHeight="1" thickBot="1" x14ac:dyDescent="0.25">
      <c r="A129" t="str">
        <f t="shared" si="55"/>
        <v>/</v>
      </c>
      <c r="B129" s="134">
        <v>126</v>
      </c>
      <c r="C129" s="6"/>
      <c r="D129" s="6"/>
      <c r="E129" s="5"/>
      <c r="F129" s="5"/>
      <c r="G129" s="103" t="str">
        <f t="shared" si="32"/>
        <v xml:space="preserve"> </v>
      </c>
      <c r="H129" s="160"/>
      <c r="I129" s="153" t="str">
        <f>IF(H129="Y",IFERROR(VLOOKUP(CONCATENATE(C129,"/",D129),'Time Open'!A$4:F$165,5,FALSE),"Can't find in Open"),"")</f>
        <v/>
      </c>
      <c r="J129" s="153" t="str">
        <f>IF(H129="Y",IFERROR(VLOOKUP(CONCATENATE(C129,"/",D129),'Time Open'!A$4:F$165,6,FALSE),"Can't find in Open"),"")</f>
        <v/>
      </c>
      <c r="K129" s="34" t="str">
        <f t="shared" si="61"/>
        <v>n/a</v>
      </c>
      <c r="L129" s="36">
        <f t="shared" si="34"/>
        <v>0</v>
      </c>
      <c r="M129" s="36">
        <f t="shared" si="35"/>
        <v>0</v>
      </c>
      <c r="N129" s="36">
        <f t="shared" si="36"/>
        <v>0</v>
      </c>
      <c r="O129" s="103">
        <f t="shared" si="37"/>
        <v>0</v>
      </c>
      <c r="P129" s="118" t="str">
        <f t="shared" si="56"/>
        <v xml:space="preserve"> </v>
      </c>
      <c r="S129">
        <f t="shared" si="57"/>
        <v>0</v>
      </c>
      <c r="T129" s="70" t="str">
        <f t="shared" si="38"/>
        <v>n/a</v>
      </c>
      <c r="U129" s="71" t="b">
        <f t="shared" si="39"/>
        <v>0</v>
      </c>
      <c r="V129" s="70" t="str">
        <f t="shared" si="62"/>
        <v xml:space="preserve"> </v>
      </c>
      <c r="W129" s="70" t="str">
        <f t="shared" si="63"/>
        <v xml:space="preserve"> </v>
      </c>
      <c r="X129" s="71" t="str">
        <f t="shared" si="60"/>
        <v xml:space="preserve"> </v>
      </c>
      <c r="Y129" s="73" t="str">
        <f t="shared" si="40"/>
        <v>n/a</v>
      </c>
      <c r="Z129" s="74" t="b">
        <f t="shared" si="41"/>
        <v>0</v>
      </c>
      <c r="AA129" s="73" t="str">
        <f t="shared" si="42"/>
        <v xml:space="preserve"> </v>
      </c>
      <c r="AB129" s="73" t="str">
        <f t="shared" si="43"/>
        <v xml:space="preserve"> </v>
      </c>
      <c r="AC129" s="74" t="str">
        <f t="shared" si="44"/>
        <v xml:space="preserve"> </v>
      </c>
      <c r="AD129" s="70" t="str">
        <f t="shared" si="45"/>
        <v>n/a</v>
      </c>
      <c r="AE129" s="71" t="b">
        <f t="shared" si="46"/>
        <v>0</v>
      </c>
      <c r="AF129" s="70" t="str">
        <f t="shared" si="47"/>
        <v xml:space="preserve"> </v>
      </c>
      <c r="AG129" s="70" t="str">
        <f t="shared" si="48"/>
        <v xml:space="preserve"> </v>
      </c>
      <c r="AH129" s="71" t="str">
        <f t="shared" si="49"/>
        <v xml:space="preserve"> </v>
      </c>
      <c r="AI129" s="73" t="str">
        <f t="shared" si="50"/>
        <v>n/a</v>
      </c>
      <c r="AJ129" s="74" t="b">
        <f t="shared" si="51"/>
        <v>0</v>
      </c>
      <c r="AK129" s="73" t="str">
        <f t="shared" si="52"/>
        <v xml:space="preserve"> </v>
      </c>
      <c r="AL129" s="73" t="str">
        <f t="shared" si="53"/>
        <v xml:space="preserve"> </v>
      </c>
      <c r="AM129" s="74" t="str">
        <f t="shared" si="54"/>
        <v xml:space="preserve"> </v>
      </c>
    </row>
    <row r="130" spans="1:39" ht="18.75" customHeight="1" thickBot="1" x14ac:dyDescent="0.25">
      <c r="A130" t="str">
        <f t="shared" si="55"/>
        <v>/</v>
      </c>
      <c r="B130" s="134">
        <v>127</v>
      </c>
      <c r="C130" s="6"/>
      <c r="D130" s="6"/>
      <c r="E130" s="5"/>
      <c r="F130" s="5"/>
      <c r="G130" s="103" t="str">
        <f t="shared" si="32"/>
        <v xml:space="preserve"> </v>
      </c>
      <c r="H130" s="160"/>
      <c r="I130" s="153" t="str">
        <f>IF(H130="Y",IFERROR(VLOOKUP(CONCATENATE(C130,"/",D130),'Time Open'!A$4:F$165,5,FALSE),"Can't find in Open"),"")</f>
        <v/>
      </c>
      <c r="J130" s="153" t="str">
        <f>IF(H130="Y",IFERROR(VLOOKUP(CONCATENATE(C130,"/",D130),'Time Open'!A$4:F$165,6,FALSE),"Can't find in Open"),"")</f>
        <v/>
      </c>
      <c r="K130" s="34" t="str">
        <f t="shared" si="61"/>
        <v>n/a</v>
      </c>
      <c r="L130" s="36">
        <f t="shared" si="34"/>
        <v>0</v>
      </c>
      <c r="M130" s="36">
        <f t="shared" si="35"/>
        <v>0</v>
      </c>
      <c r="N130" s="36">
        <f t="shared" si="36"/>
        <v>0</v>
      </c>
      <c r="O130" s="103">
        <f t="shared" si="37"/>
        <v>0</v>
      </c>
      <c r="P130" s="118" t="str">
        <f t="shared" si="56"/>
        <v xml:space="preserve"> </v>
      </c>
      <c r="S130">
        <f t="shared" si="57"/>
        <v>0</v>
      </c>
      <c r="T130" s="70" t="str">
        <f t="shared" si="38"/>
        <v>n/a</v>
      </c>
      <c r="U130" s="71" t="b">
        <f t="shared" si="39"/>
        <v>0</v>
      </c>
      <c r="V130" s="70" t="str">
        <f t="shared" si="62"/>
        <v xml:space="preserve"> </v>
      </c>
      <c r="W130" s="70" t="str">
        <f t="shared" si="63"/>
        <v xml:space="preserve"> </v>
      </c>
      <c r="X130" s="71" t="str">
        <f t="shared" si="60"/>
        <v xml:space="preserve"> </v>
      </c>
      <c r="Y130" s="73" t="str">
        <f t="shared" si="40"/>
        <v>n/a</v>
      </c>
      <c r="Z130" s="74" t="b">
        <f t="shared" si="41"/>
        <v>0</v>
      </c>
      <c r="AA130" s="73" t="str">
        <f t="shared" si="42"/>
        <v xml:space="preserve"> </v>
      </c>
      <c r="AB130" s="73" t="str">
        <f t="shared" si="43"/>
        <v xml:space="preserve"> </v>
      </c>
      <c r="AC130" s="74" t="str">
        <f t="shared" si="44"/>
        <v xml:space="preserve"> </v>
      </c>
      <c r="AD130" s="70" t="str">
        <f t="shared" si="45"/>
        <v>n/a</v>
      </c>
      <c r="AE130" s="71" t="b">
        <f t="shared" si="46"/>
        <v>0</v>
      </c>
      <c r="AF130" s="70" t="str">
        <f t="shared" si="47"/>
        <v xml:space="preserve"> </v>
      </c>
      <c r="AG130" s="70" t="str">
        <f t="shared" si="48"/>
        <v xml:space="preserve"> </v>
      </c>
      <c r="AH130" s="71" t="str">
        <f t="shared" si="49"/>
        <v xml:space="preserve"> </v>
      </c>
      <c r="AI130" s="73" t="str">
        <f t="shared" si="50"/>
        <v>n/a</v>
      </c>
      <c r="AJ130" s="74" t="b">
        <f t="shared" si="51"/>
        <v>0</v>
      </c>
      <c r="AK130" s="73" t="str">
        <f t="shared" si="52"/>
        <v xml:space="preserve"> </v>
      </c>
      <c r="AL130" s="73" t="str">
        <f t="shared" si="53"/>
        <v xml:space="preserve"> </v>
      </c>
      <c r="AM130" s="74" t="str">
        <f t="shared" si="54"/>
        <v xml:space="preserve"> </v>
      </c>
    </row>
    <row r="131" spans="1:39" ht="18.75" customHeight="1" thickBot="1" x14ac:dyDescent="0.25">
      <c r="A131" t="str">
        <f t="shared" si="55"/>
        <v>/</v>
      </c>
      <c r="B131" s="134">
        <v>128</v>
      </c>
      <c r="C131" s="6"/>
      <c r="D131" s="6"/>
      <c r="E131" s="5"/>
      <c r="F131" s="5"/>
      <c r="G131" s="103" t="str">
        <f t="shared" si="32"/>
        <v xml:space="preserve"> </v>
      </c>
      <c r="H131" s="160"/>
      <c r="I131" s="153" t="str">
        <f>IF(H131="Y",IFERROR(VLOOKUP(CONCATENATE(C131,"/",D131),'Time Open'!A$4:F$165,5,FALSE),"Can't find in Open"),"")</f>
        <v/>
      </c>
      <c r="J131" s="153" t="str">
        <f>IF(H131="Y",IFERROR(VLOOKUP(CONCATENATE(C131,"/",D131),'Time Open'!A$4:F$165,6,FALSE),"Can't find in Open"),"")</f>
        <v/>
      </c>
      <c r="K131" s="34" t="str">
        <f t="shared" si="61"/>
        <v>n/a</v>
      </c>
      <c r="L131" s="36">
        <f t="shared" si="34"/>
        <v>0</v>
      </c>
      <c r="M131" s="36">
        <f t="shared" si="35"/>
        <v>0</v>
      </c>
      <c r="N131" s="36">
        <f t="shared" si="36"/>
        <v>0</v>
      </c>
      <c r="O131" s="103">
        <f t="shared" si="37"/>
        <v>0</v>
      </c>
      <c r="P131" s="118" t="str">
        <f t="shared" si="56"/>
        <v xml:space="preserve"> </v>
      </c>
      <c r="S131">
        <f t="shared" si="57"/>
        <v>0</v>
      </c>
      <c r="T131" s="70" t="str">
        <f t="shared" si="38"/>
        <v>n/a</v>
      </c>
      <c r="U131" s="71" t="b">
        <f t="shared" si="39"/>
        <v>0</v>
      </c>
      <c r="V131" s="70" t="str">
        <f t="shared" si="62"/>
        <v xml:space="preserve"> </v>
      </c>
      <c r="W131" s="70" t="str">
        <f t="shared" si="63"/>
        <v xml:space="preserve"> </v>
      </c>
      <c r="X131" s="71" t="str">
        <f t="shared" si="60"/>
        <v xml:space="preserve"> </v>
      </c>
      <c r="Y131" s="73" t="str">
        <f t="shared" si="40"/>
        <v>n/a</v>
      </c>
      <c r="Z131" s="74" t="b">
        <f t="shared" si="41"/>
        <v>0</v>
      </c>
      <c r="AA131" s="73" t="str">
        <f t="shared" si="42"/>
        <v xml:space="preserve"> </v>
      </c>
      <c r="AB131" s="73" t="str">
        <f t="shared" si="43"/>
        <v xml:space="preserve"> </v>
      </c>
      <c r="AC131" s="74" t="str">
        <f t="shared" si="44"/>
        <v xml:space="preserve"> </v>
      </c>
      <c r="AD131" s="70" t="str">
        <f t="shared" si="45"/>
        <v>n/a</v>
      </c>
      <c r="AE131" s="71" t="b">
        <f t="shared" si="46"/>
        <v>0</v>
      </c>
      <c r="AF131" s="70" t="str">
        <f t="shared" si="47"/>
        <v xml:space="preserve"> </v>
      </c>
      <c r="AG131" s="70" t="str">
        <f t="shared" si="48"/>
        <v xml:space="preserve"> </v>
      </c>
      <c r="AH131" s="71" t="str">
        <f t="shared" si="49"/>
        <v xml:space="preserve"> </v>
      </c>
      <c r="AI131" s="73" t="str">
        <f t="shared" si="50"/>
        <v>n/a</v>
      </c>
      <c r="AJ131" s="74" t="b">
        <f t="shared" si="51"/>
        <v>0</v>
      </c>
      <c r="AK131" s="73" t="str">
        <f t="shared" si="52"/>
        <v xml:space="preserve"> </v>
      </c>
      <c r="AL131" s="73" t="str">
        <f t="shared" si="53"/>
        <v xml:space="preserve"> </v>
      </c>
      <c r="AM131" s="74" t="str">
        <f t="shared" si="54"/>
        <v xml:space="preserve"> </v>
      </c>
    </row>
    <row r="132" spans="1:39" ht="18.75" customHeight="1" thickBot="1" x14ac:dyDescent="0.25">
      <c r="A132" t="str">
        <f t="shared" si="55"/>
        <v>/</v>
      </c>
      <c r="B132" s="134">
        <v>129</v>
      </c>
      <c r="C132" s="6"/>
      <c r="D132" s="6"/>
      <c r="E132" s="5"/>
      <c r="F132" s="5"/>
      <c r="G132" s="103" t="str">
        <f t="shared" ref="G132:G166" si="64">IF(H132="Y",MIN(I132,J132),IF(MIN(E132:F132)=0," ",IF(MIN(E132:F132)&gt;=99.99,"No Time",MIN(E132:F132))))</f>
        <v xml:space="preserve"> </v>
      </c>
      <c r="H132" s="160"/>
      <c r="I132" s="153" t="str">
        <f>IF(H132="Y",IFERROR(VLOOKUP(CONCATENATE(C132,"/",D132),'Time Open'!A$4:F$165,5,FALSE),"Can't find in Open"),"")</f>
        <v/>
      </c>
      <c r="J132" s="153" t="str">
        <f>IF(H132="Y",IFERROR(VLOOKUP(CONCATENATE(C132,"/",D132),'Time Open'!A$4:F$165,6,FALSE),"Can't find in Open"),"")</f>
        <v/>
      </c>
      <c r="K132" s="34" t="str">
        <f t="shared" ref="K132:K165" si="65">IF(G132="No Time","5D",IF($G132=" ","n/a",IF($G132&lt;$Q$5,"1D",IF($G132&lt;$Q$6,"2D",IF($G132&lt;$Q$7,"3D",IF($G132&gt;=$Q$7,IF(SelectDivisions="4D","4D","3D")))))))</f>
        <v>n/a</v>
      </c>
      <c r="L132" s="36">
        <f t="shared" ref="L132:L165" si="66">IF(K132="1D",G132,0)</f>
        <v>0</v>
      </c>
      <c r="M132" s="36">
        <f t="shared" ref="M132:M165" si="67">IF(K132="2D",G132,0)</f>
        <v>0</v>
      </c>
      <c r="N132" s="36">
        <f t="shared" ref="N132:N165" si="68">IF(K132="3D",G132,0)</f>
        <v>0</v>
      </c>
      <c r="O132" s="103">
        <f t="shared" ref="O132:O165" si="69">IF(K132="4D",G132,0)</f>
        <v>0</v>
      </c>
      <c r="P132" s="118" t="str">
        <f t="shared" si="56"/>
        <v xml:space="preserve"> </v>
      </c>
      <c r="S132">
        <f t="shared" si="57"/>
        <v>0</v>
      </c>
      <c r="T132" s="70" t="str">
        <f t="shared" ref="T132:T165" si="70">IF(L132=0,"n/a",RANK(L132,$L$4:$L$165,40)-$Q$13)</f>
        <v>n/a</v>
      </c>
      <c r="U132" s="71" t="b">
        <f t="shared" ref="U132:U165" si="71">IF(L132&gt;0,(RANK(L132,L132:L293,1)+COUNTIF(L132,L132:L293)))</f>
        <v>0</v>
      </c>
      <c r="V132" s="70" t="str">
        <f t="shared" si="62"/>
        <v xml:space="preserve"> </v>
      </c>
      <c r="W132" s="70" t="str">
        <f t="shared" si="63"/>
        <v xml:space="preserve"> </v>
      </c>
      <c r="X132" s="71" t="str">
        <f t="shared" si="60"/>
        <v xml:space="preserve"> </v>
      </c>
      <c r="Y132" s="73" t="str">
        <f t="shared" ref="Y132:Y165" si="72">IF(M132=0,"n/a",RANK(M132,$M$4:$M$165,40)-$Q$22)</f>
        <v>n/a</v>
      </c>
      <c r="Z132" s="74" t="b">
        <f t="shared" ref="Z132:Z165" si="73">IF(M132&gt;0,(RANK(M132,$M$4:$M$165,1)+COUNTIF(M132,$M$4:$M$165)))</f>
        <v>0</v>
      </c>
      <c r="AA132" s="73" t="str">
        <f t="shared" ref="AA132:AA165" si="74">IF(Y132="n/a"," ",$C132)</f>
        <v xml:space="preserve"> </v>
      </c>
      <c r="AB132" s="73" t="str">
        <f t="shared" ref="AB132:AB165" si="75">IF(Y132="n/a"," ",$D132)</f>
        <v xml:space="preserve"> </v>
      </c>
      <c r="AC132" s="74" t="str">
        <f t="shared" ref="AC132:AC165" si="76">IF(Y132="n/a"," ",$G132)</f>
        <v xml:space="preserve"> </v>
      </c>
      <c r="AD132" s="70" t="str">
        <f t="shared" ref="AD132:AD165" si="77">IF(N132=0,"n/a",RANK(N132,$N$4:$N$165,40)-$Q$24)</f>
        <v>n/a</v>
      </c>
      <c r="AE132" s="71" t="b">
        <f t="shared" ref="AE132:AE165" si="78">IF(N132&gt;0,(RANK(N132,$N$4:$N$165,1)+COUNTIF(N132,$N$4:$N$165)))</f>
        <v>0</v>
      </c>
      <c r="AF132" s="70" t="str">
        <f t="shared" ref="AF132:AF165" si="79">IF(AD132="n/a"," ",$C132)</f>
        <v xml:space="preserve"> </v>
      </c>
      <c r="AG132" s="70" t="str">
        <f t="shared" ref="AG132:AG165" si="80">IF(AD132="n/a"," ",$D132)</f>
        <v xml:space="preserve"> </v>
      </c>
      <c r="AH132" s="71" t="str">
        <f t="shared" ref="AH132:AH165" si="81">IF(AD132="n/a"," ",$G132)</f>
        <v xml:space="preserve"> </v>
      </c>
      <c r="AI132" s="73" t="str">
        <f t="shared" ref="AI132:AI165" si="82">IF(O132=0,"n/a",RANK(O132,$O$4:$O$165,40)-$Q$26)</f>
        <v>n/a</v>
      </c>
      <c r="AJ132" s="74" t="b">
        <f t="shared" ref="AJ132:AJ165" si="83">IF(O132&gt;0,(RANK(O132,$O$4:$O$165,1)+COUNTIF(O132,$O$4:$O$165)))</f>
        <v>0</v>
      </c>
      <c r="AK132" s="73" t="str">
        <f t="shared" ref="AK132:AK165" si="84">IF(AI132="n/a"," ",$C132)</f>
        <v xml:space="preserve"> </v>
      </c>
      <c r="AL132" s="73" t="str">
        <f t="shared" ref="AL132:AL165" si="85">IF(AI132="n/a"," ",$D132)</f>
        <v xml:space="preserve"> </v>
      </c>
      <c r="AM132" s="74" t="str">
        <f t="shared" ref="AM132:AM165" si="86">IF(AI132="n/a"," ",$G132)</f>
        <v xml:space="preserve"> </v>
      </c>
    </row>
    <row r="133" spans="1:39" ht="18.75" customHeight="1" thickBot="1" x14ac:dyDescent="0.25">
      <c r="A133" t="str">
        <f t="shared" ref="A133:A165" si="87">CONCATENATE(C133,"/",D133)</f>
        <v>/</v>
      </c>
      <c r="B133" s="134">
        <v>130</v>
      </c>
      <c r="C133" s="6"/>
      <c r="D133" s="6"/>
      <c r="E133" s="5"/>
      <c r="F133" s="5"/>
      <c r="G133" s="103" t="str">
        <f t="shared" si="64"/>
        <v xml:space="preserve"> </v>
      </c>
      <c r="H133" s="160"/>
      <c r="I133" s="153" t="str">
        <f>IF(H133="Y",IFERROR(VLOOKUP(CONCATENATE(C133,"/",D133),'Time Open'!A$4:F$165,5,FALSE),"Can't find in Open"),"")</f>
        <v/>
      </c>
      <c r="J133" s="153" t="str">
        <f>IF(H133="Y",IFERROR(VLOOKUP(CONCATENATE(C133,"/",D133),'Time Open'!A$4:F$165,6,FALSE),"Can't find in Open"),"")</f>
        <v/>
      </c>
      <c r="K133" s="34" t="str">
        <f t="shared" si="65"/>
        <v>n/a</v>
      </c>
      <c r="L133" s="36">
        <f t="shared" si="66"/>
        <v>0</v>
      </c>
      <c r="M133" s="36">
        <f t="shared" si="67"/>
        <v>0</v>
      </c>
      <c r="N133" s="36">
        <f t="shared" si="68"/>
        <v>0</v>
      </c>
      <c r="O133" s="103">
        <f t="shared" si="69"/>
        <v>0</v>
      </c>
      <c r="P133" s="118" t="str">
        <f t="shared" ref="P133:P165" si="88">IF(S133=0," ",S133)</f>
        <v xml:space="preserve"> </v>
      </c>
      <c r="S133">
        <f t="shared" ref="S133:S165" si="89">IF(G133=0,0,IF(G133=" ",0,RANK(G133,$G$4:$G$165)))</f>
        <v>0</v>
      </c>
      <c r="T133" s="70" t="str">
        <f t="shared" si="70"/>
        <v>n/a</v>
      </c>
      <c r="U133" s="71" t="b">
        <f t="shared" si="71"/>
        <v>0</v>
      </c>
      <c r="V133" s="70" t="str">
        <f t="shared" ref="V133:V165" si="90">IF(T133="n/a"," ",C133)</f>
        <v xml:space="preserve"> </v>
      </c>
      <c r="W133" s="70" t="str">
        <f t="shared" ref="W133:W165" si="91">IF(T133="n/a"," ",D133)</f>
        <v xml:space="preserve"> </v>
      </c>
      <c r="X133" s="71" t="str">
        <f t="shared" ref="X133:X165" si="92">IF(T133="n/a"," ",G133)</f>
        <v xml:space="preserve"> </v>
      </c>
      <c r="Y133" s="73" t="str">
        <f t="shared" si="72"/>
        <v>n/a</v>
      </c>
      <c r="Z133" s="74" t="b">
        <f t="shared" si="73"/>
        <v>0</v>
      </c>
      <c r="AA133" s="73" t="str">
        <f t="shared" si="74"/>
        <v xml:space="preserve"> </v>
      </c>
      <c r="AB133" s="73" t="str">
        <f t="shared" si="75"/>
        <v xml:space="preserve"> </v>
      </c>
      <c r="AC133" s="74" t="str">
        <f t="shared" si="76"/>
        <v xml:space="preserve"> </v>
      </c>
      <c r="AD133" s="70" t="str">
        <f t="shared" si="77"/>
        <v>n/a</v>
      </c>
      <c r="AE133" s="71" t="b">
        <f t="shared" si="78"/>
        <v>0</v>
      </c>
      <c r="AF133" s="70" t="str">
        <f t="shared" si="79"/>
        <v xml:space="preserve"> </v>
      </c>
      <c r="AG133" s="70" t="str">
        <f t="shared" si="80"/>
        <v xml:space="preserve"> </v>
      </c>
      <c r="AH133" s="71" t="str">
        <f t="shared" si="81"/>
        <v xml:space="preserve"> </v>
      </c>
      <c r="AI133" s="73" t="str">
        <f t="shared" si="82"/>
        <v>n/a</v>
      </c>
      <c r="AJ133" s="74" t="b">
        <f t="shared" si="83"/>
        <v>0</v>
      </c>
      <c r="AK133" s="73" t="str">
        <f t="shared" si="84"/>
        <v xml:space="preserve"> </v>
      </c>
      <c r="AL133" s="73" t="str">
        <f t="shared" si="85"/>
        <v xml:space="preserve"> </v>
      </c>
      <c r="AM133" s="74" t="str">
        <f t="shared" si="86"/>
        <v xml:space="preserve"> </v>
      </c>
    </row>
    <row r="134" spans="1:39" ht="18.75" customHeight="1" thickBot="1" x14ac:dyDescent="0.25">
      <c r="A134" t="str">
        <f t="shared" si="87"/>
        <v>/</v>
      </c>
      <c r="B134" s="134">
        <v>131</v>
      </c>
      <c r="C134" s="6"/>
      <c r="D134" s="6"/>
      <c r="E134" s="5"/>
      <c r="F134" s="5"/>
      <c r="G134" s="103" t="str">
        <f t="shared" si="64"/>
        <v xml:space="preserve"> </v>
      </c>
      <c r="H134" s="160"/>
      <c r="I134" s="153" t="str">
        <f>IF(H134="Y",IFERROR(VLOOKUP(CONCATENATE(C134,"/",D134),'Time Open'!A$4:F$165,5,FALSE),"Can't find in Open"),"")</f>
        <v/>
      </c>
      <c r="J134" s="153" t="str">
        <f>IF(H134="Y",IFERROR(VLOOKUP(CONCATENATE(C134,"/",D134),'Time Open'!A$4:F$165,6,FALSE),"Can't find in Open"),"")</f>
        <v/>
      </c>
      <c r="K134" s="34" t="str">
        <f t="shared" si="65"/>
        <v>n/a</v>
      </c>
      <c r="L134" s="36">
        <f t="shared" si="66"/>
        <v>0</v>
      </c>
      <c r="M134" s="36">
        <f t="shared" si="67"/>
        <v>0</v>
      </c>
      <c r="N134" s="36">
        <f t="shared" si="68"/>
        <v>0</v>
      </c>
      <c r="O134" s="103">
        <f t="shared" si="69"/>
        <v>0</v>
      </c>
      <c r="P134" s="118" t="str">
        <f t="shared" si="88"/>
        <v xml:space="preserve"> </v>
      </c>
      <c r="S134">
        <f t="shared" si="89"/>
        <v>0</v>
      </c>
      <c r="T134" s="70" t="str">
        <f t="shared" si="70"/>
        <v>n/a</v>
      </c>
      <c r="U134" s="71" t="b">
        <f t="shared" si="71"/>
        <v>0</v>
      </c>
      <c r="V134" s="70" t="str">
        <f t="shared" si="90"/>
        <v xml:space="preserve"> </v>
      </c>
      <c r="W134" s="70" t="str">
        <f t="shared" si="91"/>
        <v xml:space="preserve"> </v>
      </c>
      <c r="X134" s="71" t="str">
        <f t="shared" si="92"/>
        <v xml:space="preserve"> </v>
      </c>
      <c r="Y134" s="73" t="str">
        <f t="shared" si="72"/>
        <v>n/a</v>
      </c>
      <c r="Z134" s="74" t="b">
        <f t="shared" si="73"/>
        <v>0</v>
      </c>
      <c r="AA134" s="73" t="str">
        <f t="shared" si="74"/>
        <v xml:space="preserve"> </v>
      </c>
      <c r="AB134" s="73" t="str">
        <f t="shared" si="75"/>
        <v xml:space="preserve"> </v>
      </c>
      <c r="AC134" s="74" t="str">
        <f t="shared" si="76"/>
        <v xml:space="preserve"> </v>
      </c>
      <c r="AD134" s="70" t="str">
        <f t="shared" si="77"/>
        <v>n/a</v>
      </c>
      <c r="AE134" s="71" t="b">
        <f t="shared" si="78"/>
        <v>0</v>
      </c>
      <c r="AF134" s="70" t="str">
        <f t="shared" si="79"/>
        <v xml:space="preserve"> </v>
      </c>
      <c r="AG134" s="70" t="str">
        <f t="shared" si="80"/>
        <v xml:space="preserve"> </v>
      </c>
      <c r="AH134" s="71" t="str">
        <f t="shared" si="81"/>
        <v xml:space="preserve"> </v>
      </c>
      <c r="AI134" s="73" t="str">
        <f t="shared" si="82"/>
        <v>n/a</v>
      </c>
      <c r="AJ134" s="74" t="b">
        <f t="shared" si="83"/>
        <v>0</v>
      </c>
      <c r="AK134" s="73" t="str">
        <f t="shared" si="84"/>
        <v xml:space="preserve"> </v>
      </c>
      <c r="AL134" s="73" t="str">
        <f t="shared" si="85"/>
        <v xml:space="preserve"> </v>
      </c>
      <c r="AM134" s="74" t="str">
        <f t="shared" si="86"/>
        <v xml:space="preserve"> </v>
      </c>
    </row>
    <row r="135" spans="1:39" ht="18.75" customHeight="1" thickBot="1" x14ac:dyDescent="0.25">
      <c r="A135" t="str">
        <f t="shared" si="87"/>
        <v>/</v>
      </c>
      <c r="B135" s="134">
        <v>132</v>
      </c>
      <c r="C135" s="6"/>
      <c r="D135" s="6"/>
      <c r="E135" s="5"/>
      <c r="F135" s="5"/>
      <c r="G135" s="103" t="str">
        <f t="shared" si="64"/>
        <v xml:space="preserve"> </v>
      </c>
      <c r="H135" s="160"/>
      <c r="I135" s="153" t="str">
        <f>IF(H135="Y",IFERROR(VLOOKUP(CONCATENATE(C135,"/",D135),'Time Open'!A$4:F$165,5,FALSE),"Can't find in Open"),"")</f>
        <v/>
      </c>
      <c r="J135" s="153" t="str">
        <f>IF(H135="Y",IFERROR(VLOOKUP(CONCATENATE(C135,"/",D135),'Time Open'!A$4:F$165,6,FALSE),"Can't find in Open"),"")</f>
        <v/>
      </c>
      <c r="K135" s="34" t="str">
        <f t="shared" si="65"/>
        <v>n/a</v>
      </c>
      <c r="L135" s="36">
        <f t="shared" si="66"/>
        <v>0</v>
      </c>
      <c r="M135" s="36">
        <f t="shared" si="67"/>
        <v>0</v>
      </c>
      <c r="N135" s="36">
        <f t="shared" si="68"/>
        <v>0</v>
      </c>
      <c r="O135" s="103">
        <f t="shared" si="69"/>
        <v>0</v>
      </c>
      <c r="P135" s="118" t="str">
        <f t="shared" si="88"/>
        <v xml:space="preserve"> </v>
      </c>
      <c r="S135">
        <f t="shared" si="89"/>
        <v>0</v>
      </c>
      <c r="T135" s="70" t="str">
        <f t="shared" si="70"/>
        <v>n/a</v>
      </c>
      <c r="U135" s="71" t="b">
        <f t="shared" si="71"/>
        <v>0</v>
      </c>
      <c r="V135" s="70" t="str">
        <f t="shared" si="90"/>
        <v xml:space="preserve"> </v>
      </c>
      <c r="W135" s="70" t="str">
        <f t="shared" si="91"/>
        <v xml:space="preserve"> </v>
      </c>
      <c r="X135" s="71" t="str">
        <f t="shared" si="92"/>
        <v xml:space="preserve"> </v>
      </c>
      <c r="Y135" s="73" t="str">
        <f t="shared" si="72"/>
        <v>n/a</v>
      </c>
      <c r="Z135" s="74" t="b">
        <f t="shared" si="73"/>
        <v>0</v>
      </c>
      <c r="AA135" s="73" t="str">
        <f t="shared" si="74"/>
        <v xml:space="preserve"> </v>
      </c>
      <c r="AB135" s="73" t="str">
        <f t="shared" si="75"/>
        <v xml:space="preserve"> </v>
      </c>
      <c r="AC135" s="74" t="str">
        <f t="shared" si="76"/>
        <v xml:space="preserve"> </v>
      </c>
      <c r="AD135" s="70" t="str">
        <f t="shared" si="77"/>
        <v>n/a</v>
      </c>
      <c r="AE135" s="71" t="b">
        <f t="shared" si="78"/>
        <v>0</v>
      </c>
      <c r="AF135" s="70" t="str">
        <f t="shared" si="79"/>
        <v xml:space="preserve"> </v>
      </c>
      <c r="AG135" s="70" t="str">
        <f t="shared" si="80"/>
        <v xml:space="preserve"> </v>
      </c>
      <c r="AH135" s="71" t="str">
        <f t="shared" si="81"/>
        <v xml:space="preserve"> </v>
      </c>
      <c r="AI135" s="73" t="str">
        <f t="shared" si="82"/>
        <v>n/a</v>
      </c>
      <c r="AJ135" s="74" t="b">
        <f t="shared" si="83"/>
        <v>0</v>
      </c>
      <c r="AK135" s="73" t="str">
        <f t="shared" si="84"/>
        <v xml:space="preserve"> </v>
      </c>
      <c r="AL135" s="73" t="str">
        <f t="shared" si="85"/>
        <v xml:space="preserve"> </v>
      </c>
      <c r="AM135" s="74" t="str">
        <f t="shared" si="86"/>
        <v xml:space="preserve"> </v>
      </c>
    </row>
    <row r="136" spans="1:39" ht="18.75" customHeight="1" thickBot="1" x14ac:dyDescent="0.25">
      <c r="A136" t="str">
        <f t="shared" si="87"/>
        <v>/</v>
      </c>
      <c r="B136" s="134">
        <v>133</v>
      </c>
      <c r="C136" s="6"/>
      <c r="D136" s="6"/>
      <c r="E136" s="5"/>
      <c r="F136" s="5"/>
      <c r="G136" s="103" t="str">
        <f t="shared" si="64"/>
        <v xml:space="preserve"> </v>
      </c>
      <c r="H136" s="160"/>
      <c r="I136" s="153" t="str">
        <f>IF(H136="Y",IFERROR(VLOOKUP(CONCATENATE(C136,"/",D136),'Time Open'!A$4:F$165,5,FALSE),"Can't find in Open"),"")</f>
        <v/>
      </c>
      <c r="J136" s="153" t="str">
        <f>IF(H136="Y",IFERROR(VLOOKUP(CONCATENATE(C136,"/",D136),'Time Open'!A$4:F$165,6,FALSE),"Can't find in Open"),"")</f>
        <v/>
      </c>
      <c r="K136" s="34" t="str">
        <f t="shared" si="65"/>
        <v>n/a</v>
      </c>
      <c r="L136" s="36">
        <f t="shared" si="66"/>
        <v>0</v>
      </c>
      <c r="M136" s="36">
        <f t="shared" si="67"/>
        <v>0</v>
      </c>
      <c r="N136" s="36">
        <f t="shared" si="68"/>
        <v>0</v>
      </c>
      <c r="O136" s="103">
        <f t="shared" si="69"/>
        <v>0</v>
      </c>
      <c r="P136" s="118" t="str">
        <f t="shared" si="88"/>
        <v xml:space="preserve"> </v>
      </c>
      <c r="S136">
        <f t="shared" si="89"/>
        <v>0</v>
      </c>
      <c r="T136" s="70" t="str">
        <f t="shared" si="70"/>
        <v>n/a</v>
      </c>
      <c r="U136" s="71" t="b">
        <f t="shared" si="71"/>
        <v>0</v>
      </c>
      <c r="V136" s="70" t="str">
        <f t="shared" si="90"/>
        <v xml:space="preserve"> </v>
      </c>
      <c r="W136" s="70" t="str">
        <f t="shared" si="91"/>
        <v xml:space="preserve"> </v>
      </c>
      <c r="X136" s="71" t="str">
        <f t="shared" si="92"/>
        <v xml:space="preserve"> </v>
      </c>
      <c r="Y136" s="73" t="str">
        <f t="shared" si="72"/>
        <v>n/a</v>
      </c>
      <c r="Z136" s="74" t="b">
        <f t="shared" si="73"/>
        <v>0</v>
      </c>
      <c r="AA136" s="73" t="str">
        <f t="shared" si="74"/>
        <v xml:space="preserve"> </v>
      </c>
      <c r="AB136" s="73" t="str">
        <f t="shared" si="75"/>
        <v xml:space="preserve"> </v>
      </c>
      <c r="AC136" s="74" t="str">
        <f t="shared" si="76"/>
        <v xml:space="preserve"> </v>
      </c>
      <c r="AD136" s="70" t="str">
        <f t="shared" si="77"/>
        <v>n/a</v>
      </c>
      <c r="AE136" s="71" t="b">
        <f t="shared" si="78"/>
        <v>0</v>
      </c>
      <c r="AF136" s="70" t="str">
        <f t="shared" si="79"/>
        <v xml:space="preserve"> </v>
      </c>
      <c r="AG136" s="70" t="str">
        <f t="shared" si="80"/>
        <v xml:space="preserve"> </v>
      </c>
      <c r="AH136" s="71" t="str">
        <f t="shared" si="81"/>
        <v xml:space="preserve"> </v>
      </c>
      <c r="AI136" s="73" t="str">
        <f t="shared" si="82"/>
        <v>n/a</v>
      </c>
      <c r="AJ136" s="74" t="b">
        <f t="shared" si="83"/>
        <v>0</v>
      </c>
      <c r="AK136" s="73" t="str">
        <f t="shared" si="84"/>
        <v xml:space="preserve"> </v>
      </c>
      <c r="AL136" s="73" t="str">
        <f t="shared" si="85"/>
        <v xml:space="preserve"> </v>
      </c>
      <c r="AM136" s="74" t="str">
        <f t="shared" si="86"/>
        <v xml:space="preserve"> </v>
      </c>
    </row>
    <row r="137" spans="1:39" ht="18.75" customHeight="1" thickBot="1" x14ac:dyDescent="0.25">
      <c r="A137" t="str">
        <f t="shared" si="87"/>
        <v>/</v>
      </c>
      <c r="B137" s="134">
        <v>134</v>
      </c>
      <c r="C137" s="6"/>
      <c r="D137" s="6"/>
      <c r="E137" s="5"/>
      <c r="F137" s="5"/>
      <c r="G137" s="103" t="str">
        <f t="shared" si="64"/>
        <v xml:space="preserve"> </v>
      </c>
      <c r="H137" s="160"/>
      <c r="I137" s="153" t="str">
        <f>IF(H137="Y",IFERROR(VLOOKUP(CONCATENATE(C137,"/",D137),'Time Open'!A$4:F$165,5,FALSE),"Can't find in Open"),"")</f>
        <v/>
      </c>
      <c r="J137" s="153" t="str">
        <f>IF(H137="Y",IFERROR(VLOOKUP(CONCATENATE(C137,"/",D137),'Time Open'!A$4:F$165,6,FALSE),"Can't find in Open"),"")</f>
        <v/>
      </c>
      <c r="K137" s="34" t="str">
        <f t="shared" si="65"/>
        <v>n/a</v>
      </c>
      <c r="L137" s="36">
        <f t="shared" si="66"/>
        <v>0</v>
      </c>
      <c r="M137" s="36">
        <f t="shared" si="67"/>
        <v>0</v>
      </c>
      <c r="N137" s="36">
        <f t="shared" si="68"/>
        <v>0</v>
      </c>
      <c r="O137" s="103">
        <f t="shared" si="69"/>
        <v>0</v>
      </c>
      <c r="P137" s="118" t="str">
        <f t="shared" si="88"/>
        <v xml:space="preserve"> </v>
      </c>
      <c r="S137">
        <f t="shared" si="89"/>
        <v>0</v>
      </c>
      <c r="T137" s="70" t="str">
        <f t="shared" si="70"/>
        <v>n/a</v>
      </c>
      <c r="U137" s="71" t="b">
        <f t="shared" si="71"/>
        <v>0</v>
      </c>
      <c r="V137" s="70" t="str">
        <f t="shared" si="90"/>
        <v xml:space="preserve"> </v>
      </c>
      <c r="W137" s="70" t="str">
        <f t="shared" si="91"/>
        <v xml:space="preserve"> </v>
      </c>
      <c r="X137" s="71" t="str">
        <f t="shared" si="92"/>
        <v xml:space="preserve"> </v>
      </c>
      <c r="Y137" s="73" t="str">
        <f t="shared" si="72"/>
        <v>n/a</v>
      </c>
      <c r="Z137" s="74" t="b">
        <f t="shared" si="73"/>
        <v>0</v>
      </c>
      <c r="AA137" s="73" t="str">
        <f t="shared" si="74"/>
        <v xml:space="preserve"> </v>
      </c>
      <c r="AB137" s="73" t="str">
        <f t="shared" si="75"/>
        <v xml:space="preserve"> </v>
      </c>
      <c r="AC137" s="74" t="str">
        <f t="shared" si="76"/>
        <v xml:space="preserve"> </v>
      </c>
      <c r="AD137" s="70" t="str">
        <f t="shared" si="77"/>
        <v>n/a</v>
      </c>
      <c r="AE137" s="71" t="b">
        <f t="shared" si="78"/>
        <v>0</v>
      </c>
      <c r="AF137" s="70" t="str">
        <f t="shared" si="79"/>
        <v xml:space="preserve"> </v>
      </c>
      <c r="AG137" s="70" t="str">
        <f t="shared" si="80"/>
        <v xml:space="preserve"> </v>
      </c>
      <c r="AH137" s="71" t="str">
        <f t="shared" si="81"/>
        <v xml:space="preserve"> </v>
      </c>
      <c r="AI137" s="73" t="str">
        <f t="shared" si="82"/>
        <v>n/a</v>
      </c>
      <c r="AJ137" s="74" t="b">
        <f t="shared" si="83"/>
        <v>0</v>
      </c>
      <c r="AK137" s="73" t="str">
        <f t="shared" si="84"/>
        <v xml:space="preserve"> </v>
      </c>
      <c r="AL137" s="73" t="str">
        <f t="shared" si="85"/>
        <v xml:space="preserve"> </v>
      </c>
      <c r="AM137" s="74" t="str">
        <f t="shared" si="86"/>
        <v xml:space="preserve"> </v>
      </c>
    </row>
    <row r="138" spans="1:39" ht="18.75" customHeight="1" thickBot="1" x14ac:dyDescent="0.25">
      <c r="A138" t="str">
        <f t="shared" si="87"/>
        <v>/</v>
      </c>
      <c r="B138" s="134">
        <v>135</v>
      </c>
      <c r="C138" s="6"/>
      <c r="D138" s="6"/>
      <c r="E138" s="5"/>
      <c r="F138" s="5"/>
      <c r="G138" s="103" t="str">
        <f t="shared" si="64"/>
        <v xml:space="preserve"> </v>
      </c>
      <c r="H138" s="160"/>
      <c r="I138" s="153" t="str">
        <f>IF(H138="Y",IFERROR(VLOOKUP(CONCATENATE(C138,"/",D138),'Time Open'!A$4:F$165,5,FALSE),"Can't find in Open"),"")</f>
        <v/>
      </c>
      <c r="J138" s="153" t="str">
        <f>IF(H138="Y",IFERROR(VLOOKUP(CONCATENATE(C138,"/",D138),'Time Open'!A$4:F$165,6,FALSE),"Can't find in Open"),"")</f>
        <v/>
      </c>
      <c r="K138" s="34" t="str">
        <f t="shared" si="65"/>
        <v>n/a</v>
      </c>
      <c r="L138" s="36">
        <f t="shared" si="66"/>
        <v>0</v>
      </c>
      <c r="M138" s="36">
        <f t="shared" si="67"/>
        <v>0</v>
      </c>
      <c r="N138" s="36">
        <f t="shared" si="68"/>
        <v>0</v>
      </c>
      <c r="O138" s="103">
        <f t="shared" si="69"/>
        <v>0</v>
      </c>
      <c r="P138" s="118" t="str">
        <f t="shared" si="88"/>
        <v xml:space="preserve"> </v>
      </c>
      <c r="S138">
        <f t="shared" si="89"/>
        <v>0</v>
      </c>
      <c r="T138" s="70" t="str">
        <f t="shared" si="70"/>
        <v>n/a</v>
      </c>
      <c r="U138" s="71" t="b">
        <f t="shared" si="71"/>
        <v>0</v>
      </c>
      <c r="V138" s="70" t="str">
        <f t="shared" si="90"/>
        <v xml:space="preserve"> </v>
      </c>
      <c r="W138" s="70" t="str">
        <f t="shared" si="91"/>
        <v xml:space="preserve"> </v>
      </c>
      <c r="X138" s="71" t="str">
        <f t="shared" si="92"/>
        <v xml:space="preserve"> </v>
      </c>
      <c r="Y138" s="73" t="str">
        <f t="shared" si="72"/>
        <v>n/a</v>
      </c>
      <c r="Z138" s="74" t="b">
        <f t="shared" si="73"/>
        <v>0</v>
      </c>
      <c r="AA138" s="73" t="str">
        <f t="shared" si="74"/>
        <v xml:space="preserve"> </v>
      </c>
      <c r="AB138" s="73" t="str">
        <f t="shared" si="75"/>
        <v xml:space="preserve"> </v>
      </c>
      <c r="AC138" s="74" t="str">
        <f t="shared" si="76"/>
        <v xml:space="preserve"> </v>
      </c>
      <c r="AD138" s="70" t="str">
        <f t="shared" si="77"/>
        <v>n/a</v>
      </c>
      <c r="AE138" s="71" t="b">
        <f t="shared" si="78"/>
        <v>0</v>
      </c>
      <c r="AF138" s="70" t="str">
        <f t="shared" si="79"/>
        <v xml:space="preserve"> </v>
      </c>
      <c r="AG138" s="70" t="str">
        <f t="shared" si="80"/>
        <v xml:space="preserve"> </v>
      </c>
      <c r="AH138" s="71" t="str">
        <f t="shared" si="81"/>
        <v xml:space="preserve"> </v>
      </c>
      <c r="AI138" s="73" t="str">
        <f t="shared" si="82"/>
        <v>n/a</v>
      </c>
      <c r="AJ138" s="74" t="b">
        <f t="shared" si="83"/>
        <v>0</v>
      </c>
      <c r="AK138" s="73" t="str">
        <f t="shared" si="84"/>
        <v xml:space="preserve"> </v>
      </c>
      <c r="AL138" s="73" t="str">
        <f t="shared" si="85"/>
        <v xml:space="preserve"> </v>
      </c>
      <c r="AM138" s="74" t="str">
        <f t="shared" si="86"/>
        <v xml:space="preserve"> </v>
      </c>
    </row>
    <row r="139" spans="1:39" ht="18.75" customHeight="1" thickBot="1" x14ac:dyDescent="0.25">
      <c r="A139" t="str">
        <f t="shared" si="87"/>
        <v>/</v>
      </c>
      <c r="B139" s="134">
        <v>136</v>
      </c>
      <c r="C139" s="6"/>
      <c r="D139" s="6"/>
      <c r="E139" s="5"/>
      <c r="F139" s="5"/>
      <c r="G139" s="103" t="str">
        <f t="shared" si="64"/>
        <v xml:space="preserve"> </v>
      </c>
      <c r="H139" s="160"/>
      <c r="I139" s="153" t="str">
        <f>IF(H139="Y",IFERROR(VLOOKUP(CONCATENATE(C139,"/",D139),'Time Open'!A$4:F$165,5,FALSE),"Can't find in Open"),"")</f>
        <v/>
      </c>
      <c r="J139" s="153" t="str">
        <f>IF(H139="Y",IFERROR(VLOOKUP(CONCATENATE(C139,"/",D139),'Time Open'!A$4:F$165,6,FALSE),"Can't find in Open"),"")</f>
        <v/>
      </c>
      <c r="K139" s="34" t="str">
        <f t="shared" si="65"/>
        <v>n/a</v>
      </c>
      <c r="L139" s="36">
        <f t="shared" si="66"/>
        <v>0</v>
      </c>
      <c r="M139" s="36">
        <f t="shared" si="67"/>
        <v>0</v>
      </c>
      <c r="N139" s="36">
        <f t="shared" si="68"/>
        <v>0</v>
      </c>
      <c r="O139" s="103">
        <f t="shared" si="69"/>
        <v>0</v>
      </c>
      <c r="P139" s="118" t="str">
        <f t="shared" si="88"/>
        <v xml:space="preserve"> </v>
      </c>
      <c r="S139">
        <f t="shared" si="89"/>
        <v>0</v>
      </c>
      <c r="T139" s="70" t="str">
        <f t="shared" si="70"/>
        <v>n/a</v>
      </c>
      <c r="U139" s="71" t="b">
        <f t="shared" si="71"/>
        <v>0</v>
      </c>
      <c r="V139" s="70" t="str">
        <f t="shared" si="90"/>
        <v xml:space="preserve"> </v>
      </c>
      <c r="W139" s="70" t="str">
        <f t="shared" si="91"/>
        <v xml:space="preserve"> </v>
      </c>
      <c r="X139" s="71" t="str">
        <f t="shared" si="92"/>
        <v xml:space="preserve"> </v>
      </c>
      <c r="Y139" s="73" t="str">
        <f t="shared" si="72"/>
        <v>n/a</v>
      </c>
      <c r="Z139" s="74" t="b">
        <f t="shared" si="73"/>
        <v>0</v>
      </c>
      <c r="AA139" s="73" t="str">
        <f t="shared" si="74"/>
        <v xml:space="preserve"> </v>
      </c>
      <c r="AB139" s="73" t="str">
        <f t="shared" si="75"/>
        <v xml:space="preserve"> </v>
      </c>
      <c r="AC139" s="74" t="str">
        <f t="shared" si="76"/>
        <v xml:space="preserve"> </v>
      </c>
      <c r="AD139" s="70" t="str">
        <f t="shared" si="77"/>
        <v>n/a</v>
      </c>
      <c r="AE139" s="71" t="b">
        <f t="shared" si="78"/>
        <v>0</v>
      </c>
      <c r="AF139" s="70" t="str">
        <f t="shared" si="79"/>
        <v xml:space="preserve"> </v>
      </c>
      <c r="AG139" s="70" t="str">
        <f t="shared" si="80"/>
        <v xml:space="preserve"> </v>
      </c>
      <c r="AH139" s="71" t="str">
        <f t="shared" si="81"/>
        <v xml:space="preserve"> </v>
      </c>
      <c r="AI139" s="73" t="str">
        <f t="shared" si="82"/>
        <v>n/a</v>
      </c>
      <c r="AJ139" s="74" t="b">
        <f t="shared" si="83"/>
        <v>0</v>
      </c>
      <c r="AK139" s="73" t="str">
        <f t="shared" si="84"/>
        <v xml:space="preserve"> </v>
      </c>
      <c r="AL139" s="73" t="str">
        <f t="shared" si="85"/>
        <v xml:space="preserve"> </v>
      </c>
      <c r="AM139" s="74" t="str">
        <f t="shared" si="86"/>
        <v xml:space="preserve"> </v>
      </c>
    </row>
    <row r="140" spans="1:39" ht="18.75" customHeight="1" thickBot="1" x14ac:dyDescent="0.25">
      <c r="A140" t="str">
        <f t="shared" si="87"/>
        <v>/</v>
      </c>
      <c r="B140" s="134">
        <v>137</v>
      </c>
      <c r="C140" s="6"/>
      <c r="D140" s="6"/>
      <c r="E140" s="5"/>
      <c r="F140" s="5"/>
      <c r="G140" s="103" t="str">
        <f t="shared" si="64"/>
        <v xml:space="preserve"> </v>
      </c>
      <c r="H140" s="160"/>
      <c r="I140" s="153" t="str">
        <f>IF(H140="Y",IFERROR(VLOOKUP(CONCATENATE(C140,"/",D140),'Time Open'!A$4:F$165,5,FALSE),"Can't find in Open"),"")</f>
        <v/>
      </c>
      <c r="J140" s="153" t="str">
        <f>IF(H140="Y",IFERROR(VLOOKUP(CONCATENATE(C140,"/",D140),'Time Open'!A$4:F$165,6,FALSE),"Can't find in Open"),"")</f>
        <v/>
      </c>
      <c r="K140" s="34" t="str">
        <f t="shared" si="65"/>
        <v>n/a</v>
      </c>
      <c r="L140" s="36">
        <f t="shared" si="66"/>
        <v>0</v>
      </c>
      <c r="M140" s="36">
        <f t="shared" si="67"/>
        <v>0</v>
      </c>
      <c r="N140" s="36">
        <f t="shared" si="68"/>
        <v>0</v>
      </c>
      <c r="O140" s="103">
        <f t="shared" si="69"/>
        <v>0</v>
      </c>
      <c r="P140" s="118" t="str">
        <f t="shared" si="88"/>
        <v xml:space="preserve"> </v>
      </c>
      <c r="S140">
        <f t="shared" si="89"/>
        <v>0</v>
      </c>
      <c r="T140" s="70" t="str">
        <f t="shared" si="70"/>
        <v>n/a</v>
      </c>
      <c r="U140" s="71" t="b">
        <f t="shared" si="71"/>
        <v>0</v>
      </c>
      <c r="V140" s="70" t="str">
        <f t="shared" si="90"/>
        <v xml:space="preserve"> </v>
      </c>
      <c r="W140" s="70" t="str">
        <f t="shared" si="91"/>
        <v xml:space="preserve"> </v>
      </c>
      <c r="X140" s="71" t="str">
        <f t="shared" si="92"/>
        <v xml:space="preserve"> </v>
      </c>
      <c r="Y140" s="73" t="str">
        <f t="shared" si="72"/>
        <v>n/a</v>
      </c>
      <c r="Z140" s="74" t="b">
        <f t="shared" si="73"/>
        <v>0</v>
      </c>
      <c r="AA140" s="73" t="str">
        <f t="shared" si="74"/>
        <v xml:space="preserve"> </v>
      </c>
      <c r="AB140" s="73" t="str">
        <f t="shared" si="75"/>
        <v xml:space="preserve"> </v>
      </c>
      <c r="AC140" s="74" t="str">
        <f t="shared" si="76"/>
        <v xml:space="preserve"> </v>
      </c>
      <c r="AD140" s="70" t="str">
        <f t="shared" si="77"/>
        <v>n/a</v>
      </c>
      <c r="AE140" s="71" t="b">
        <f t="shared" si="78"/>
        <v>0</v>
      </c>
      <c r="AF140" s="70" t="str">
        <f t="shared" si="79"/>
        <v xml:space="preserve"> </v>
      </c>
      <c r="AG140" s="70" t="str">
        <f t="shared" si="80"/>
        <v xml:space="preserve"> </v>
      </c>
      <c r="AH140" s="71" t="str">
        <f t="shared" si="81"/>
        <v xml:space="preserve"> </v>
      </c>
      <c r="AI140" s="73" t="str">
        <f t="shared" si="82"/>
        <v>n/a</v>
      </c>
      <c r="AJ140" s="74" t="b">
        <f t="shared" si="83"/>
        <v>0</v>
      </c>
      <c r="AK140" s="73" t="str">
        <f t="shared" si="84"/>
        <v xml:space="preserve"> </v>
      </c>
      <c r="AL140" s="73" t="str">
        <f t="shared" si="85"/>
        <v xml:space="preserve"> </v>
      </c>
      <c r="AM140" s="74" t="str">
        <f t="shared" si="86"/>
        <v xml:space="preserve"> </v>
      </c>
    </row>
    <row r="141" spans="1:39" ht="18.75" customHeight="1" thickBot="1" x14ac:dyDescent="0.25">
      <c r="A141" t="str">
        <f t="shared" si="87"/>
        <v>/</v>
      </c>
      <c r="B141" s="134">
        <v>138</v>
      </c>
      <c r="C141" s="6"/>
      <c r="D141" s="6"/>
      <c r="E141" s="5"/>
      <c r="F141" s="5"/>
      <c r="G141" s="103" t="str">
        <f t="shared" si="64"/>
        <v xml:space="preserve"> </v>
      </c>
      <c r="H141" s="160"/>
      <c r="I141" s="153" t="str">
        <f>IF(H141="Y",IFERROR(VLOOKUP(CONCATENATE(C141,"/",D141),'Time Open'!A$4:F$165,5,FALSE),"Can't find in Open"),"")</f>
        <v/>
      </c>
      <c r="J141" s="153" t="str">
        <f>IF(H141="Y",IFERROR(VLOOKUP(CONCATENATE(C141,"/",D141),'Time Open'!A$4:F$165,6,FALSE),"Can't find in Open"),"")</f>
        <v/>
      </c>
      <c r="K141" s="34" t="str">
        <f t="shared" si="65"/>
        <v>n/a</v>
      </c>
      <c r="L141" s="36">
        <f t="shared" si="66"/>
        <v>0</v>
      </c>
      <c r="M141" s="36">
        <f t="shared" si="67"/>
        <v>0</v>
      </c>
      <c r="N141" s="36">
        <f t="shared" si="68"/>
        <v>0</v>
      </c>
      <c r="O141" s="103">
        <f t="shared" si="69"/>
        <v>0</v>
      </c>
      <c r="P141" s="118" t="str">
        <f t="shared" si="88"/>
        <v xml:space="preserve"> </v>
      </c>
      <c r="S141">
        <f t="shared" si="89"/>
        <v>0</v>
      </c>
      <c r="T141" s="70" t="str">
        <f t="shared" si="70"/>
        <v>n/a</v>
      </c>
      <c r="U141" s="71" t="b">
        <f t="shared" si="71"/>
        <v>0</v>
      </c>
      <c r="V141" s="70" t="str">
        <f t="shared" si="90"/>
        <v xml:space="preserve"> </v>
      </c>
      <c r="W141" s="70" t="str">
        <f t="shared" si="91"/>
        <v xml:space="preserve"> </v>
      </c>
      <c r="X141" s="71" t="str">
        <f t="shared" si="92"/>
        <v xml:space="preserve"> </v>
      </c>
      <c r="Y141" s="73" t="str">
        <f t="shared" si="72"/>
        <v>n/a</v>
      </c>
      <c r="Z141" s="74" t="b">
        <f t="shared" si="73"/>
        <v>0</v>
      </c>
      <c r="AA141" s="73" t="str">
        <f t="shared" si="74"/>
        <v xml:space="preserve"> </v>
      </c>
      <c r="AB141" s="73" t="str">
        <f t="shared" si="75"/>
        <v xml:space="preserve"> </v>
      </c>
      <c r="AC141" s="74" t="str">
        <f t="shared" si="76"/>
        <v xml:space="preserve"> </v>
      </c>
      <c r="AD141" s="70" t="str">
        <f t="shared" si="77"/>
        <v>n/a</v>
      </c>
      <c r="AE141" s="71" t="b">
        <f t="shared" si="78"/>
        <v>0</v>
      </c>
      <c r="AF141" s="70" t="str">
        <f t="shared" si="79"/>
        <v xml:space="preserve"> </v>
      </c>
      <c r="AG141" s="70" t="str">
        <f t="shared" si="80"/>
        <v xml:space="preserve"> </v>
      </c>
      <c r="AH141" s="71" t="str">
        <f t="shared" si="81"/>
        <v xml:space="preserve"> </v>
      </c>
      <c r="AI141" s="73" t="str">
        <f t="shared" si="82"/>
        <v>n/a</v>
      </c>
      <c r="AJ141" s="74" t="b">
        <f t="shared" si="83"/>
        <v>0</v>
      </c>
      <c r="AK141" s="73" t="str">
        <f t="shared" si="84"/>
        <v xml:space="preserve"> </v>
      </c>
      <c r="AL141" s="73" t="str">
        <f t="shared" si="85"/>
        <v xml:space="preserve"> </v>
      </c>
      <c r="AM141" s="74" t="str">
        <f t="shared" si="86"/>
        <v xml:space="preserve"> </v>
      </c>
    </row>
    <row r="142" spans="1:39" ht="18.75" customHeight="1" thickBot="1" x14ac:dyDescent="0.25">
      <c r="A142" t="str">
        <f t="shared" si="87"/>
        <v>/</v>
      </c>
      <c r="B142" s="134">
        <v>139</v>
      </c>
      <c r="C142" s="6"/>
      <c r="D142" s="6"/>
      <c r="E142" s="5"/>
      <c r="F142" s="5"/>
      <c r="G142" s="103" t="str">
        <f t="shared" si="64"/>
        <v xml:space="preserve"> </v>
      </c>
      <c r="H142" s="160"/>
      <c r="I142" s="153" t="str">
        <f>IF(H142="Y",IFERROR(VLOOKUP(CONCATENATE(C142,"/",D142),'Time Open'!A$4:F$165,5,FALSE),"Can't find in Open"),"")</f>
        <v/>
      </c>
      <c r="J142" s="153" t="str">
        <f>IF(H142="Y",IFERROR(VLOOKUP(CONCATENATE(C142,"/",D142),'Time Open'!A$4:F$165,6,FALSE),"Can't find in Open"),"")</f>
        <v/>
      </c>
      <c r="K142" s="34" t="str">
        <f t="shared" si="65"/>
        <v>n/a</v>
      </c>
      <c r="L142" s="36">
        <f t="shared" si="66"/>
        <v>0</v>
      </c>
      <c r="M142" s="36">
        <f t="shared" si="67"/>
        <v>0</v>
      </c>
      <c r="N142" s="36">
        <f t="shared" si="68"/>
        <v>0</v>
      </c>
      <c r="O142" s="103">
        <f t="shared" si="69"/>
        <v>0</v>
      </c>
      <c r="P142" s="118" t="str">
        <f t="shared" si="88"/>
        <v xml:space="preserve"> </v>
      </c>
      <c r="S142">
        <f t="shared" si="89"/>
        <v>0</v>
      </c>
      <c r="T142" s="70" t="str">
        <f t="shared" si="70"/>
        <v>n/a</v>
      </c>
      <c r="U142" s="71" t="b">
        <f t="shared" si="71"/>
        <v>0</v>
      </c>
      <c r="V142" s="70" t="str">
        <f t="shared" si="90"/>
        <v xml:space="preserve"> </v>
      </c>
      <c r="W142" s="70" t="str">
        <f t="shared" si="91"/>
        <v xml:space="preserve"> </v>
      </c>
      <c r="X142" s="71" t="str">
        <f t="shared" si="92"/>
        <v xml:space="preserve"> </v>
      </c>
      <c r="Y142" s="73" t="str">
        <f t="shared" si="72"/>
        <v>n/a</v>
      </c>
      <c r="Z142" s="74" t="b">
        <f t="shared" si="73"/>
        <v>0</v>
      </c>
      <c r="AA142" s="73" t="str">
        <f t="shared" si="74"/>
        <v xml:space="preserve"> </v>
      </c>
      <c r="AB142" s="73" t="str">
        <f t="shared" si="75"/>
        <v xml:space="preserve"> </v>
      </c>
      <c r="AC142" s="74" t="str">
        <f t="shared" si="76"/>
        <v xml:space="preserve"> </v>
      </c>
      <c r="AD142" s="70" t="str">
        <f t="shared" si="77"/>
        <v>n/a</v>
      </c>
      <c r="AE142" s="71" t="b">
        <f t="shared" si="78"/>
        <v>0</v>
      </c>
      <c r="AF142" s="70" t="str">
        <f t="shared" si="79"/>
        <v xml:space="preserve"> </v>
      </c>
      <c r="AG142" s="70" t="str">
        <f t="shared" si="80"/>
        <v xml:space="preserve"> </v>
      </c>
      <c r="AH142" s="71" t="str">
        <f t="shared" si="81"/>
        <v xml:space="preserve"> </v>
      </c>
      <c r="AI142" s="73" t="str">
        <f t="shared" si="82"/>
        <v>n/a</v>
      </c>
      <c r="AJ142" s="74" t="b">
        <f t="shared" si="83"/>
        <v>0</v>
      </c>
      <c r="AK142" s="73" t="str">
        <f t="shared" si="84"/>
        <v xml:space="preserve"> </v>
      </c>
      <c r="AL142" s="73" t="str">
        <f t="shared" si="85"/>
        <v xml:space="preserve"> </v>
      </c>
      <c r="AM142" s="74" t="str">
        <f t="shared" si="86"/>
        <v xml:space="preserve"> </v>
      </c>
    </row>
    <row r="143" spans="1:39" ht="18.75" customHeight="1" thickBot="1" x14ac:dyDescent="0.25">
      <c r="A143" t="str">
        <f t="shared" si="87"/>
        <v>/</v>
      </c>
      <c r="B143" s="134">
        <v>140</v>
      </c>
      <c r="C143" s="6"/>
      <c r="D143" s="6"/>
      <c r="E143" s="5"/>
      <c r="F143" s="5"/>
      <c r="G143" s="103" t="str">
        <f t="shared" si="64"/>
        <v xml:space="preserve"> </v>
      </c>
      <c r="H143" s="160"/>
      <c r="I143" s="153" t="str">
        <f>IF(H143="Y",IFERROR(VLOOKUP(CONCATENATE(C143,"/",D143),'Time Open'!A$4:F$165,5,FALSE),"Can't find in Open"),"")</f>
        <v/>
      </c>
      <c r="J143" s="153" t="str">
        <f>IF(H143="Y",IFERROR(VLOOKUP(CONCATENATE(C143,"/",D143),'Time Open'!A$4:F$165,6,FALSE),"Can't find in Open"),"")</f>
        <v/>
      </c>
      <c r="K143" s="34" t="str">
        <f t="shared" si="65"/>
        <v>n/a</v>
      </c>
      <c r="L143" s="36">
        <f t="shared" si="66"/>
        <v>0</v>
      </c>
      <c r="M143" s="36">
        <f t="shared" si="67"/>
        <v>0</v>
      </c>
      <c r="N143" s="36">
        <f t="shared" si="68"/>
        <v>0</v>
      </c>
      <c r="O143" s="103">
        <f t="shared" si="69"/>
        <v>0</v>
      </c>
      <c r="P143" s="118" t="str">
        <f t="shared" si="88"/>
        <v xml:space="preserve"> </v>
      </c>
      <c r="S143">
        <f t="shared" si="89"/>
        <v>0</v>
      </c>
      <c r="T143" s="70" t="str">
        <f t="shared" si="70"/>
        <v>n/a</v>
      </c>
      <c r="U143" s="71" t="b">
        <f t="shared" si="71"/>
        <v>0</v>
      </c>
      <c r="V143" s="70" t="str">
        <f t="shared" si="90"/>
        <v xml:space="preserve"> </v>
      </c>
      <c r="W143" s="70" t="str">
        <f t="shared" si="91"/>
        <v xml:space="preserve"> </v>
      </c>
      <c r="X143" s="71" t="str">
        <f t="shared" si="92"/>
        <v xml:space="preserve"> </v>
      </c>
      <c r="Y143" s="73" t="str">
        <f t="shared" si="72"/>
        <v>n/a</v>
      </c>
      <c r="Z143" s="74" t="b">
        <f t="shared" si="73"/>
        <v>0</v>
      </c>
      <c r="AA143" s="73" t="str">
        <f t="shared" si="74"/>
        <v xml:space="preserve"> </v>
      </c>
      <c r="AB143" s="73" t="str">
        <f t="shared" si="75"/>
        <v xml:space="preserve"> </v>
      </c>
      <c r="AC143" s="74" t="str">
        <f t="shared" si="76"/>
        <v xml:space="preserve"> </v>
      </c>
      <c r="AD143" s="70" t="str">
        <f t="shared" si="77"/>
        <v>n/a</v>
      </c>
      <c r="AE143" s="71" t="b">
        <f t="shared" si="78"/>
        <v>0</v>
      </c>
      <c r="AF143" s="70" t="str">
        <f t="shared" si="79"/>
        <v xml:space="preserve"> </v>
      </c>
      <c r="AG143" s="70" t="str">
        <f t="shared" si="80"/>
        <v xml:space="preserve"> </v>
      </c>
      <c r="AH143" s="71" t="str">
        <f t="shared" si="81"/>
        <v xml:space="preserve"> </v>
      </c>
      <c r="AI143" s="73" t="str">
        <f t="shared" si="82"/>
        <v>n/a</v>
      </c>
      <c r="AJ143" s="74" t="b">
        <f t="shared" si="83"/>
        <v>0</v>
      </c>
      <c r="AK143" s="73" t="str">
        <f t="shared" si="84"/>
        <v xml:space="preserve"> </v>
      </c>
      <c r="AL143" s="73" t="str">
        <f t="shared" si="85"/>
        <v xml:space="preserve"> </v>
      </c>
      <c r="AM143" s="74" t="str">
        <f t="shared" si="86"/>
        <v xml:space="preserve"> </v>
      </c>
    </row>
    <row r="144" spans="1:39" ht="18.75" customHeight="1" thickBot="1" x14ac:dyDescent="0.25">
      <c r="A144" t="str">
        <f t="shared" si="87"/>
        <v>/</v>
      </c>
      <c r="B144" s="134">
        <v>141</v>
      </c>
      <c r="C144" s="6"/>
      <c r="D144" s="6"/>
      <c r="E144" s="5"/>
      <c r="F144" s="5"/>
      <c r="G144" s="103" t="str">
        <f t="shared" si="64"/>
        <v xml:space="preserve"> </v>
      </c>
      <c r="H144" s="160"/>
      <c r="I144" s="153" t="str">
        <f>IF(H144="Y",IFERROR(VLOOKUP(CONCATENATE(C144,"/",D144),'Time Open'!A$4:F$165,5,FALSE),"Can't find in Open"),"")</f>
        <v/>
      </c>
      <c r="J144" s="153" t="str">
        <f>IF(H144="Y",IFERROR(VLOOKUP(CONCATENATE(C144,"/",D144),'Time Open'!A$4:F$165,6,FALSE),"Can't find in Open"),"")</f>
        <v/>
      </c>
      <c r="K144" s="34" t="str">
        <f t="shared" si="65"/>
        <v>n/a</v>
      </c>
      <c r="L144" s="36">
        <f t="shared" si="66"/>
        <v>0</v>
      </c>
      <c r="M144" s="36">
        <f t="shared" si="67"/>
        <v>0</v>
      </c>
      <c r="N144" s="36">
        <f t="shared" si="68"/>
        <v>0</v>
      </c>
      <c r="O144" s="103">
        <f t="shared" si="69"/>
        <v>0</v>
      </c>
      <c r="P144" s="118" t="str">
        <f t="shared" si="88"/>
        <v xml:space="preserve"> </v>
      </c>
      <c r="S144">
        <f t="shared" si="89"/>
        <v>0</v>
      </c>
      <c r="T144" s="70" t="str">
        <f t="shared" si="70"/>
        <v>n/a</v>
      </c>
      <c r="U144" s="71" t="b">
        <f t="shared" si="71"/>
        <v>0</v>
      </c>
      <c r="V144" s="70" t="str">
        <f t="shared" si="90"/>
        <v xml:space="preserve"> </v>
      </c>
      <c r="W144" s="70" t="str">
        <f t="shared" si="91"/>
        <v xml:space="preserve"> </v>
      </c>
      <c r="X144" s="71" t="str">
        <f t="shared" si="92"/>
        <v xml:space="preserve"> </v>
      </c>
      <c r="Y144" s="73" t="str">
        <f t="shared" si="72"/>
        <v>n/a</v>
      </c>
      <c r="Z144" s="74" t="b">
        <f t="shared" si="73"/>
        <v>0</v>
      </c>
      <c r="AA144" s="73" t="str">
        <f t="shared" si="74"/>
        <v xml:space="preserve"> </v>
      </c>
      <c r="AB144" s="73" t="str">
        <f t="shared" si="75"/>
        <v xml:space="preserve"> </v>
      </c>
      <c r="AC144" s="74" t="str">
        <f t="shared" si="76"/>
        <v xml:space="preserve"> </v>
      </c>
      <c r="AD144" s="70" t="str">
        <f t="shared" si="77"/>
        <v>n/a</v>
      </c>
      <c r="AE144" s="71" t="b">
        <f t="shared" si="78"/>
        <v>0</v>
      </c>
      <c r="AF144" s="70" t="str">
        <f t="shared" si="79"/>
        <v xml:space="preserve"> </v>
      </c>
      <c r="AG144" s="70" t="str">
        <f t="shared" si="80"/>
        <v xml:space="preserve"> </v>
      </c>
      <c r="AH144" s="71" t="str">
        <f t="shared" si="81"/>
        <v xml:space="preserve"> </v>
      </c>
      <c r="AI144" s="73" t="str">
        <f t="shared" si="82"/>
        <v>n/a</v>
      </c>
      <c r="AJ144" s="74" t="b">
        <f t="shared" si="83"/>
        <v>0</v>
      </c>
      <c r="AK144" s="73" t="str">
        <f t="shared" si="84"/>
        <v xml:space="preserve"> </v>
      </c>
      <c r="AL144" s="73" t="str">
        <f t="shared" si="85"/>
        <v xml:space="preserve"> </v>
      </c>
      <c r="AM144" s="74" t="str">
        <f t="shared" si="86"/>
        <v xml:space="preserve"> </v>
      </c>
    </row>
    <row r="145" spans="1:39" ht="18.75" customHeight="1" thickBot="1" x14ac:dyDescent="0.25">
      <c r="A145" t="str">
        <f t="shared" si="87"/>
        <v>/</v>
      </c>
      <c r="B145" s="134">
        <v>142</v>
      </c>
      <c r="C145" s="6"/>
      <c r="D145" s="6"/>
      <c r="E145" s="5"/>
      <c r="F145" s="5"/>
      <c r="G145" s="103" t="str">
        <f t="shared" si="64"/>
        <v xml:space="preserve"> </v>
      </c>
      <c r="H145" s="160"/>
      <c r="I145" s="153" t="str">
        <f>IF(H145="Y",IFERROR(VLOOKUP(CONCATENATE(C145,"/",D145),'Time Open'!A$4:F$165,5,FALSE),"Can't find in Open"),"")</f>
        <v/>
      </c>
      <c r="J145" s="153" t="str">
        <f>IF(H145="Y",IFERROR(VLOOKUP(CONCATENATE(C145,"/",D145),'Time Open'!A$4:F$165,6,FALSE),"Can't find in Open"),"")</f>
        <v/>
      </c>
      <c r="K145" s="34" t="str">
        <f t="shared" si="65"/>
        <v>n/a</v>
      </c>
      <c r="L145" s="36">
        <f t="shared" si="66"/>
        <v>0</v>
      </c>
      <c r="M145" s="36">
        <f t="shared" si="67"/>
        <v>0</v>
      </c>
      <c r="N145" s="36">
        <f t="shared" si="68"/>
        <v>0</v>
      </c>
      <c r="O145" s="103">
        <f t="shared" si="69"/>
        <v>0</v>
      </c>
      <c r="P145" s="118" t="str">
        <f t="shared" si="88"/>
        <v xml:space="preserve"> </v>
      </c>
      <c r="S145">
        <f t="shared" si="89"/>
        <v>0</v>
      </c>
      <c r="T145" s="70" t="str">
        <f t="shared" si="70"/>
        <v>n/a</v>
      </c>
      <c r="U145" s="71" t="b">
        <f t="shared" si="71"/>
        <v>0</v>
      </c>
      <c r="V145" s="70" t="str">
        <f t="shared" si="90"/>
        <v xml:space="preserve"> </v>
      </c>
      <c r="W145" s="70" t="str">
        <f t="shared" si="91"/>
        <v xml:space="preserve"> </v>
      </c>
      <c r="X145" s="71" t="str">
        <f t="shared" si="92"/>
        <v xml:space="preserve"> </v>
      </c>
      <c r="Y145" s="73" t="str">
        <f t="shared" si="72"/>
        <v>n/a</v>
      </c>
      <c r="Z145" s="74" t="b">
        <f t="shared" si="73"/>
        <v>0</v>
      </c>
      <c r="AA145" s="73" t="str">
        <f t="shared" si="74"/>
        <v xml:space="preserve"> </v>
      </c>
      <c r="AB145" s="73" t="str">
        <f t="shared" si="75"/>
        <v xml:space="preserve"> </v>
      </c>
      <c r="AC145" s="74" t="str">
        <f t="shared" si="76"/>
        <v xml:space="preserve"> </v>
      </c>
      <c r="AD145" s="70" t="str">
        <f t="shared" si="77"/>
        <v>n/a</v>
      </c>
      <c r="AE145" s="71" t="b">
        <f t="shared" si="78"/>
        <v>0</v>
      </c>
      <c r="AF145" s="70" t="str">
        <f t="shared" si="79"/>
        <v xml:space="preserve"> </v>
      </c>
      <c r="AG145" s="70" t="str">
        <f t="shared" si="80"/>
        <v xml:space="preserve"> </v>
      </c>
      <c r="AH145" s="71" t="str">
        <f t="shared" si="81"/>
        <v xml:space="preserve"> </v>
      </c>
      <c r="AI145" s="73" t="str">
        <f t="shared" si="82"/>
        <v>n/a</v>
      </c>
      <c r="AJ145" s="74" t="b">
        <f t="shared" si="83"/>
        <v>0</v>
      </c>
      <c r="AK145" s="73" t="str">
        <f t="shared" si="84"/>
        <v xml:space="preserve"> </v>
      </c>
      <c r="AL145" s="73" t="str">
        <f t="shared" si="85"/>
        <v xml:space="preserve"> </v>
      </c>
      <c r="AM145" s="74" t="str">
        <f t="shared" si="86"/>
        <v xml:space="preserve"> </v>
      </c>
    </row>
    <row r="146" spans="1:39" ht="18.75" customHeight="1" thickBot="1" x14ac:dyDescent="0.25">
      <c r="A146" t="str">
        <f t="shared" si="87"/>
        <v>/</v>
      </c>
      <c r="B146" s="134">
        <v>143</v>
      </c>
      <c r="C146" s="6"/>
      <c r="D146" s="6"/>
      <c r="E146" s="5"/>
      <c r="F146" s="5"/>
      <c r="G146" s="103" t="str">
        <f t="shared" si="64"/>
        <v xml:space="preserve"> </v>
      </c>
      <c r="H146" s="160"/>
      <c r="I146" s="153" t="str">
        <f>IF(H146="Y",IFERROR(VLOOKUP(CONCATENATE(C146,"/",D146),'Time Open'!A$4:F$165,5,FALSE),"Can't find in Open"),"")</f>
        <v/>
      </c>
      <c r="J146" s="153" t="str">
        <f>IF(H146="Y",IFERROR(VLOOKUP(CONCATENATE(C146,"/",D146),'Time Open'!A$4:F$165,6,FALSE),"Can't find in Open"),"")</f>
        <v/>
      </c>
      <c r="K146" s="34" t="str">
        <f t="shared" si="65"/>
        <v>n/a</v>
      </c>
      <c r="L146" s="36">
        <f t="shared" si="66"/>
        <v>0</v>
      </c>
      <c r="M146" s="36">
        <f t="shared" si="67"/>
        <v>0</v>
      </c>
      <c r="N146" s="36">
        <f t="shared" si="68"/>
        <v>0</v>
      </c>
      <c r="O146" s="103">
        <f t="shared" si="69"/>
        <v>0</v>
      </c>
      <c r="P146" s="118" t="str">
        <f t="shared" si="88"/>
        <v xml:space="preserve"> </v>
      </c>
      <c r="S146">
        <f t="shared" si="89"/>
        <v>0</v>
      </c>
      <c r="T146" s="70" t="str">
        <f t="shared" si="70"/>
        <v>n/a</v>
      </c>
      <c r="U146" s="71" t="b">
        <f t="shared" si="71"/>
        <v>0</v>
      </c>
      <c r="V146" s="70" t="str">
        <f t="shared" si="90"/>
        <v xml:space="preserve"> </v>
      </c>
      <c r="W146" s="70" t="str">
        <f t="shared" si="91"/>
        <v xml:space="preserve"> </v>
      </c>
      <c r="X146" s="71" t="str">
        <f t="shared" si="92"/>
        <v xml:space="preserve"> </v>
      </c>
      <c r="Y146" s="73" t="str">
        <f t="shared" si="72"/>
        <v>n/a</v>
      </c>
      <c r="Z146" s="74" t="b">
        <f t="shared" si="73"/>
        <v>0</v>
      </c>
      <c r="AA146" s="73" t="str">
        <f t="shared" si="74"/>
        <v xml:space="preserve"> </v>
      </c>
      <c r="AB146" s="73" t="str">
        <f t="shared" si="75"/>
        <v xml:space="preserve"> </v>
      </c>
      <c r="AC146" s="74" t="str">
        <f t="shared" si="76"/>
        <v xml:space="preserve"> </v>
      </c>
      <c r="AD146" s="70" t="str">
        <f t="shared" si="77"/>
        <v>n/a</v>
      </c>
      <c r="AE146" s="71" t="b">
        <f t="shared" si="78"/>
        <v>0</v>
      </c>
      <c r="AF146" s="70" t="str">
        <f t="shared" si="79"/>
        <v xml:space="preserve"> </v>
      </c>
      <c r="AG146" s="70" t="str">
        <f t="shared" si="80"/>
        <v xml:space="preserve"> </v>
      </c>
      <c r="AH146" s="71" t="str">
        <f t="shared" si="81"/>
        <v xml:space="preserve"> </v>
      </c>
      <c r="AI146" s="73" t="str">
        <f t="shared" si="82"/>
        <v>n/a</v>
      </c>
      <c r="AJ146" s="74" t="b">
        <f t="shared" si="83"/>
        <v>0</v>
      </c>
      <c r="AK146" s="73" t="str">
        <f t="shared" si="84"/>
        <v xml:space="preserve"> </v>
      </c>
      <c r="AL146" s="73" t="str">
        <f t="shared" si="85"/>
        <v xml:space="preserve"> </v>
      </c>
      <c r="AM146" s="74" t="str">
        <f t="shared" si="86"/>
        <v xml:space="preserve"> </v>
      </c>
    </row>
    <row r="147" spans="1:39" ht="18.75" customHeight="1" thickBot="1" x14ac:dyDescent="0.25">
      <c r="A147" t="str">
        <f t="shared" si="87"/>
        <v>/</v>
      </c>
      <c r="B147" s="134">
        <v>144</v>
      </c>
      <c r="C147" s="6"/>
      <c r="D147" s="6"/>
      <c r="E147" s="5"/>
      <c r="F147" s="5"/>
      <c r="G147" s="103" t="str">
        <f t="shared" si="64"/>
        <v xml:space="preserve"> </v>
      </c>
      <c r="H147" s="160"/>
      <c r="I147" s="153" t="str">
        <f>IF(H147="Y",IFERROR(VLOOKUP(CONCATENATE(C147,"/",D147),'Time Open'!A$4:F$165,5,FALSE),"Can't find in Open"),"")</f>
        <v/>
      </c>
      <c r="J147" s="153" t="str">
        <f>IF(H147="Y",IFERROR(VLOOKUP(CONCATENATE(C147,"/",D147),'Time Open'!A$4:F$165,6,FALSE),"Can't find in Open"),"")</f>
        <v/>
      </c>
      <c r="K147" s="34" t="str">
        <f t="shared" si="65"/>
        <v>n/a</v>
      </c>
      <c r="L147" s="36">
        <f t="shared" si="66"/>
        <v>0</v>
      </c>
      <c r="M147" s="36">
        <f t="shared" si="67"/>
        <v>0</v>
      </c>
      <c r="N147" s="36">
        <f t="shared" si="68"/>
        <v>0</v>
      </c>
      <c r="O147" s="103">
        <f t="shared" si="69"/>
        <v>0</v>
      </c>
      <c r="P147" s="118" t="str">
        <f t="shared" si="88"/>
        <v xml:space="preserve"> </v>
      </c>
      <c r="S147">
        <f t="shared" si="89"/>
        <v>0</v>
      </c>
      <c r="T147" s="70" t="str">
        <f t="shared" si="70"/>
        <v>n/a</v>
      </c>
      <c r="U147" s="71" t="b">
        <f t="shared" si="71"/>
        <v>0</v>
      </c>
      <c r="V147" s="70" t="str">
        <f t="shared" si="90"/>
        <v xml:space="preserve"> </v>
      </c>
      <c r="W147" s="70" t="str">
        <f t="shared" si="91"/>
        <v xml:space="preserve"> </v>
      </c>
      <c r="X147" s="71" t="str">
        <f t="shared" si="92"/>
        <v xml:space="preserve"> </v>
      </c>
      <c r="Y147" s="73" t="str">
        <f t="shared" si="72"/>
        <v>n/a</v>
      </c>
      <c r="Z147" s="74" t="b">
        <f t="shared" si="73"/>
        <v>0</v>
      </c>
      <c r="AA147" s="73" t="str">
        <f t="shared" si="74"/>
        <v xml:space="preserve"> </v>
      </c>
      <c r="AB147" s="73" t="str">
        <f t="shared" si="75"/>
        <v xml:space="preserve"> </v>
      </c>
      <c r="AC147" s="74" t="str">
        <f t="shared" si="76"/>
        <v xml:space="preserve"> </v>
      </c>
      <c r="AD147" s="70" t="str">
        <f t="shared" si="77"/>
        <v>n/a</v>
      </c>
      <c r="AE147" s="71" t="b">
        <f t="shared" si="78"/>
        <v>0</v>
      </c>
      <c r="AF147" s="70" t="str">
        <f t="shared" si="79"/>
        <v xml:space="preserve"> </v>
      </c>
      <c r="AG147" s="70" t="str">
        <f t="shared" si="80"/>
        <v xml:space="preserve"> </v>
      </c>
      <c r="AH147" s="71" t="str">
        <f t="shared" si="81"/>
        <v xml:space="preserve"> </v>
      </c>
      <c r="AI147" s="73" t="str">
        <f t="shared" si="82"/>
        <v>n/a</v>
      </c>
      <c r="AJ147" s="74" t="b">
        <f t="shared" si="83"/>
        <v>0</v>
      </c>
      <c r="AK147" s="73" t="str">
        <f t="shared" si="84"/>
        <v xml:space="preserve"> </v>
      </c>
      <c r="AL147" s="73" t="str">
        <f t="shared" si="85"/>
        <v xml:space="preserve"> </v>
      </c>
      <c r="AM147" s="74" t="str">
        <f t="shared" si="86"/>
        <v xml:space="preserve"> </v>
      </c>
    </row>
    <row r="148" spans="1:39" ht="18.75" customHeight="1" thickBot="1" x14ac:dyDescent="0.25">
      <c r="A148" t="str">
        <f t="shared" si="87"/>
        <v>/</v>
      </c>
      <c r="B148" s="134">
        <v>145</v>
      </c>
      <c r="C148" s="6"/>
      <c r="D148" s="6"/>
      <c r="E148" s="5"/>
      <c r="F148" s="5"/>
      <c r="G148" s="103" t="str">
        <f t="shared" si="64"/>
        <v xml:space="preserve"> </v>
      </c>
      <c r="H148" s="160"/>
      <c r="I148" s="153" t="str">
        <f>IF(H148="Y",IFERROR(VLOOKUP(CONCATENATE(C148,"/",D148),'Time Open'!A$4:F$165,5,FALSE),"Can't find in Open"),"")</f>
        <v/>
      </c>
      <c r="J148" s="153" t="str">
        <f>IF(H148="Y",IFERROR(VLOOKUP(CONCATENATE(C148,"/",D148),'Time Open'!A$4:F$165,6,FALSE),"Can't find in Open"),"")</f>
        <v/>
      </c>
      <c r="K148" s="34" t="str">
        <f t="shared" si="65"/>
        <v>n/a</v>
      </c>
      <c r="L148" s="36">
        <f t="shared" si="66"/>
        <v>0</v>
      </c>
      <c r="M148" s="36">
        <f t="shared" si="67"/>
        <v>0</v>
      </c>
      <c r="N148" s="36">
        <f t="shared" si="68"/>
        <v>0</v>
      </c>
      <c r="O148" s="103">
        <f t="shared" si="69"/>
        <v>0</v>
      </c>
      <c r="P148" s="118" t="str">
        <f t="shared" si="88"/>
        <v xml:space="preserve"> </v>
      </c>
      <c r="S148">
        <f t="shared" si="89"/>
        <v>0</v>
      </c>
      <c r="T148" s="70" t="str">
        <f t="shared" si="70"/>
        <v>n/a</v>
      </c>
      <c r="U148" s="71" t="b">
        <f t="shared" si="71"/>
        <v>0</v>
      </c>
      <c r="V148" s="70" t="str">
        <f t="shared" si="90"/>
        <v xml:space="preserve"> </v>
      </c>
      <c r="W148" s="70" t="str">
        <f t="shared" si="91"/>
        <v xml:space="preserve"> </v>
      </c>
      <c r="X148" s="71" t="str">
        <f t="shared" si="92"/>
        <v xml:space="preserve"> </v>
      </c>
      <c r="Y148" s="73" t="str">
        <f t="shared" si="72"/>
        <v>n/a</v>
      </c>
      <c r="Z148" s="74" t="b">
        <f t="shared" si="73"/>
        <v>0</v>
      </c>
      <c r="AA148" s="73" t="str">
        <f t="shared" si="74"/>
        <v xml:space="preserve"> </v>
      </c>
      <c r="AB148" s="73" t="str">
        <f t="shared" si="75"/>
        <v xml:space="preserve"> </v>
      </c>
      <c r="AC148" s="74" t="str">
        <f t="shared" si="76"/>
        <v xml:space="preserve"> </v>
      </c>
      <c r="AD148" s="70" t="str">
        <f t="shared" si="77"/>
        <v>n/a</v>
      </c>
      <c r="AE148" s="71" t="b">
        <f t="shared" si="78"/>
        <v>0</v>
      </c>
      <c r="AF148" s="70" t="str">
        <f t="shared" si="79"/>
        <v xml:space="preserve"> </v>
      </c>
      <c r="AG148" s="70" t="str">
        <f t="shared" si="80"/>
        <v xml:space="preserve"> </v>
      </c>
      <c r="AH148" s="71" t="str">
        <f t="shared" si="81"/>
        <v xml:space="preserve"> </v>
      </c>
      <c r="AI148" s="73" t="str">
        <f t="shared" si="82"/>
        <v>n/a</v>
      </c>
      <c r="AJ148" s="74" t="b">
        <f t="shared" si="83"/>
        <v>0</v>
      </c>
      <c r="AK148" s="73" t="str">
        <f t="shared" si="84"/>
        <v xml:space="preserve"> </v>
      </c>
      <c r="AL148" s="73" t="str">
        <f t="shared" si="85"/>
        <v xml:space="preserve"> </v>
      </c>
      <c r="AM148" s="74" t="str">
        <f t="shared" si="86"/>
        <v xml:space="preserve"> </v>
      </c>
    </row>
    <row r="149" spans="1:39" ht="18.75" customHeight="1" thickBot="1" x14ac:dyDescent="0.25">
      <c r="A149" t="str">
        <f t="shared" si="87"/>
        <v>/</v>
      </c>
      <c r="B149" s="134">
        <v>146</v>
      </c>
      <c r="C149" s="6"/>
      <c r="D149" s="6"/>
      <c r="E149" s="5"/>
      <c r="F149" s="5"/>
      <c r="G149" s="103" t="str">
        <f t="shared" si="64"/>
        <v xml:space="preserve"> </v>
      </c>
      <c r="H149" s="160"/>
      <c r="I149" s="153" t="str">
        <f>IF(H149="Y",IFERROR(VLOOKUP(CONCATENATE(C149,"/",D149),'Time Open'!A$4:F$165,5,FALSE),"Can't find in Open"),"")</f>
        <v/>
      </c>
      <c r="J149" s="153" t="str">
        <f>IF(H149="Y",IFERROR(VLOOKUP(CONCATENATE(C149,"/",D149),'Time Open'!A$4:F$165,6,FALSE),"Can't find in Open"),"")</f>
        <v/>
      </c>
      <c r="K149" s="34" t="str">
        <f t="shared" si="65"/>
        <v>n/a</v>
      </c>
      <c r="L149" s="36">
        <f t="shared" si="66"/>
        <v>0</v>
      </c>
      <c r="M149" s="36">
        <f t="shared" si="67"/>
        <v>0</v>
      </c>
      <c r="N149" s="36">
        <f t="shared" si="68"/>
        <v>0</v>
      </c>
      <c r="O149" s="103">
        <f t="shared" si="69"/>
        <v>0</v>
      </c>
      <c r="P149" s="118" t="str">
        <f t="shared" si="88"/>
        <v xml:space="preserve"> </v>
      </c>
      <c r="S149">
        <f t="shared" si="89"/>
        <v>0</v>
      </c>
      <c r="T149" s="70" t="str">
        <f t="shared" si="70"/>
        <v>n/a</v>
      </c>
      <c r="U149" s="71" t="b">
        <f t="shared" si="71"/>
        <v>0</v>
      </c>
      <c r="V149" s="70" t="str">
        <f t="shared" si="90"/>
        <v xml:space="preserve"> </v>
      </c>
      <c r="W149" s="70" t="str">
        <f t="shared" si="91"/>
        <v xml:space="preserve"> </v>
      </c>
      <c r="X149" s="71" t="str">
        <f t="shared" si="92"/>
        <v xml:space="preserve"> </v>
      </c>
      <c r="Y149" s="73" t="str">
        <f t="shared" si="72"/>
        <v>n/a</v>
      </c>
      <c r="Z149" s="74" t="b">
        <f t="shared" si="73"/>
        <v>0</v>
      </c>
      <c r="AA149" s="73" t="str">
        <f t="shared" si="74"/>
        <v xml:space="preserve"> </v>
      </c>
      <c r="AB149" s="73" t="str">
        <f t="shared" si="75"/>
        <v xml:space="preserve"> </v>
      </c>
      <c r="AC149" s="74" t="str">
        <f t="shared" si="76"/>
        <v xml:space="preserve"> </v>
      </c>
      <c r="AD149" s="70" t="str">
        <f t="shared" si="77"/>
        <v>n/a</v>
      </c>
      <c r="AE149" s="71" t="b">
        <f t="shared" si="78"/>
        <v>0</v>
      </c>
      <c r="AF149" s="70" t="str">
        <f t="shared" si="79"/>
        <v xml:space="preserve"> </v>
      </c>
      <c r="AG149" s="70" t="str">
        <f t="shared" si="80"/>
        <v xml:space="preserve"> </v>
      </c>
      <c r="AH149" s="71" t="str">
        <f t="shared" si="81"/>
        <v xml:space="preserve"> </v>
      </c>
      <c r="AI149" s="73" t="str">
        <f t="shared" si="82"/>
        <v>n/a</v>
      </c>
      <c r="AJ149" s="74" t="b">
        <f t="shared" si="83"/>
        <v>0</v>
      </c>
      <c r="AK149" s="73" t="str">
        <f t="shared" si="84"/>
        <v xml:space="preserve"> </v>
      </c>
      <c r="AL149" s="73" t="str">
        <f t="shared" si="85"/>
        <v xml:space="preserve"> </v>
      </c>
      <c r="AM149" s="74" t="str">
        <f t="shared" si="86"/>
        <v xml:space="preserve"> </v>
      </c>
    </row>
    <row r="150" spans="1:39" ht="18.75" customHeight="1" thickBot="1" x14ac:dyDescent="0.25">
      <c r="A150" t="str">
        <f t="shared" si="87"/>
        <v>/</v>
      </c>
      <c r="B150" s="134">
        <v>147</v>
      </c>
      <c r="C150" s="6"/>
      <c r="D150" s="6"/>
      <c r="E150" s="5"/>
      <c r="F150" s="5"/>
      <c r="G150" s="103" t="str">
        <f t="shared" si="64"/>
        <v xml:space="preserve"> </v>
      </c>
      <c r="H150" s="160"/>
      <c r="I150" s="153" t="str">
        <f>IF(H150="Y",IFERROR(VLOOKUP(CONCATENATE(C150,"/",D150),'Time Open'!A$4:F$165,5,FALSE),"Can't find in Open"),"")</f>
        <v/>
      </c>
      <c r="J150" s="153" t="str">
        <f>IF(H150="Y",IFERROR(VLOOKUP(CONCATENATE(C150,"/",D150),'Time Open'!A$4:F$165,6,FALSE),"Can't find in Open"),"")</f>
        <v/>
      </c>
      <c r="K150" s="34" t="str">
        <f t="shared" si="65"/>
        <v>n/a</v>
      </c>
      <c r="L150" s="36">
        <f t="shared" si="66"/>
        <v>0</v>
      </c>
      <c r="M150" s="36">
        <f t="shared" si="67"/>
        <v>0</v>
      </c>
      <c r="N150" s="36">
        <f t="shared" si="68"/>
        <v>0</v>
      </c>
      <c r="O150" s="103">
        <f t="shared" si="69"/>
        <v>0</v>
      </c>
      <c r="P150" s="118" t="str">
        <f t="shared" si="88"/>
        <v xml:space="preserve"> </v>
      </c>
      <c r="S150">
        <f t="shared" si="89"/>
        <v>0</v>
      </c>
      <c r="T150" s="70" t="str">
        <f t="shared" si="70"/>
        <v>n/a</v>
      </c>
      <c r="U150" s="71" t="b">
        <f t="shared" si="71"/>
        <v>0</v>
      </c>
      <c r="V150" s="70" t="str">
        <f t="shared" si="90"/>
        <v xml:space="preserve"> </v>
      </c>
      <c r="W150" s="70" t="str">
        <f t="shared" si="91"/>
        <v xml:space="preserve"> </v>
      </c>
      <c r="X150" s="71" t="str">
        <f t="shared" si="92"/>
        <v xml:space="preserve"> </v>
      </c>
      <c r="Y150" s="73" t="str">
        <f t="shared" si="72"/>
        <v>n/a</v>
      </c>
      <c r="Z150" s="74" t="b">
        <f t="shared" si="73"/>
        <v>0</v>
      </c>
      <c r="AA150" s="73" t="str">
        <f t="shared" si="74"/>
        <v xml:space="preserve"> </v>
      </c>
      <c r="AB150" s="73" t="str">
        <f t="shared" si="75"/>
        <v xml:space="preserve"> </v>
      </c>
      <c r="AC150" s="74" t="str">
        <f t="shared" si="76"/>
        <v xml:space="preserve"> </v>
      </c>
      <c r="AD150" s="70" t="str">
        <f t="shared" si="77"/>
        <v>n/a</v>
      </c>
      <c r="AE150" s="71" t="b">
        <f t="shared" si="78"/>
        <v>0</v>
      </c>
      <c r="AF150" s="70" t="str">
        <f t="shared" si="79"/>
        <v xml:space="preserve"> </v>
      </c>
      <c r="AG150" s="70" t="str">
        <f t="shared" si="80"/>
        <v xml:space="preserve"> </v>
      </c>
      <c r="AH150" s="71" t="str">
        <f t="shared" si="81"/>
        <v xml:space="preserve"> </v>
      </c>
      <c r="AI150" s="73" t="str">
        <f t="shared" si="82"/>
        <v>n/a</v>
      </c>
      <c r="AJ150" s="74" t="b">
        <f t="shared" si="83"/>
        <v>0</v>
      </c>
      <c r="AK150" s="73" t="str">
        <f t="shared" si="84"/>
        <v xml:space="preserve"> </v>
      </c>
      <c r="AL150" s="73" t="str">
        <f t="shared" si="85"/>
        <v xml:space="preserve"> </v>
      </c>
      <c r="AM150" s="74" t="str">
        <f t="shared" si="86"/>
        <v xml:space="preserve"> </v>
      </c>
    </row>
    <row r="151" spans="1:39" ht="18.75" customHeight="1" thickBot="1" x14ac:dyDescent="0.25">
      <c r="A151" t="str">
        <f t="shared" si="87"/>
        <v>/</v>
      </c>
      <c r="B151" s="134">
        <v>148</v>
      </c>
      <c r="C151" s="6"/>
      <c r="D151" s="6"/>
      <c r="E151" s="5"/>
      <c r="F151" s="5"/>
      <c r="G151" s="103" t="str">
        <f t="shared" si="64"/>
        <v xml:space="preserve"> </v>
      </c>
      <c r="H151" s="160"/>
      <c r="I151" s="153" t="str">
        <f>IF(H151="Y",IFERROR(VLOOKUP(CONCATENATE(C151,"/",D151),'Time Open'!A$4:F$165,5,FALSE),"Can't find in Open"),"")</f>
        <v/>
      </c>
      <c r="J151" s="153" t="str">
        <f>IF(H151="Y",IFERROR(VLOOKUP(CONCATENATE(C151,"/",D151),'Time Open'!A$4:F$165,6,FALSE),"Can't find in Open"),"")</f>
        <v/>
      </c>
      <c r="K151" s="34" t="str">
        <f t="shared" si="65"/>
        <v>n/a</v>
      </c>
      <c r="L151" s="36">
        <f t="shared" si="66"/>
        <v>0</v>
      </c>
      <c r="M151" s="36">
        <f t="shared" si="67"/>
        <v>0</v>
      </c>
      <c r="N151" s="36">
        <f t="shared" si="68"/>
        <v>0</v>
      </c>
      <c r="O151" s="103">
        <f t="shared" si="69"/>
        <v>0</v>
      </c>
      <c r="P151" s="118" t="str">
        <f t="shared" si="88"/>
        <v xml:space="preserve"> </v>
      </c>
      <c r="S151">
        <f t="shared" si="89"/>
        <v>0</v>
      </c>
      <c r="T151" s="70" t="str">
        <f t="shared" si="70"/>
        <v>n/a</v>
      </c>
      <c r="U151" s="71" t="b">
        <f t="shared" si="71"/>
        <v>0</v>
      </c>
      <c r="V151" s="70" t="str">
        <f t="shared" si="90"/>
        <v xml:space="preserve"> </v>
      </c>
      <c r="W151" s="70" t="str">
        <f t="shared" si="91"/>
        <v xml:space="preserve"> </v>
      </c>
      <c r="X151" s="71" t="str">
        <f t="shared" si="92"/>
        <v xml:space="preserve"> </v>
      </c>
      <c r="Y151" s="73" t="str">
        <f t="shared" si="72"/>
        <v>n/a</v>
      </c>
      <c r="Z151" s="74" t="b">
        <f t="shared" si="73"/>
        <v>0</v>
      </c>
      <c r="AA151" s="73" t="str">
        <f t="shared" si="74"/>
        <v xml:space="preserve"> </v>
      </c>
      <c r="AB151" s="73" t="str">
        <f t="shared" si="75"/>
        <v xml:space="preserve"> </v>
      </c>
      <c r="AC151" s="74" t="str">
        <f t="shared" si="76"/>
        <v xml:space="preserve"> </v>
      </c>
      <c r="AD151" s="70" t="str">
        <f t="shared" si="77"/>
        <v>n/a</v>
      </c>
      <c r="AE151" s="71" t="b">
        <f t="shared" si="78"/>
        <v>0</v>
      </c>
      <c r="AF151" s="70" t="str">
        <f t="shared" si="79"/>
        <v xml:space="preserve"> </v>
      </c>
      <c r="AG151" s="70" t="str">
        <f t="shared" si="80"/>
        <v xml:space="preserve"> </v>
      </c>
      <c r="AH151" s="71" t="str">
        <f t="shared" si="81"/>
        <v xml:space="preserve"> </v>
      </c>
      <c r="AI151" s="73" t="str">
        <f t="shared" si="82"/>
        <v>n/a</v>
      </c>
      <c r="AJ151" s="74" t="b">
        <f t="shared" si="83"/>
        <v>0</v>
      </c>
      <c r="AK151" s="73" t="str">
        <f t="shared" si="84"/>
        <v xml:space="preserve"> </v>
      </c>
      <c r="AL151" s="73" t="str">
        <f t="shared" si="85"/>
        <v xml:space="preserve"> </v>
      </c>
      <c r="AM151" s="74" t="str">
        <f t="shared" si="86"/>
        <v xml:space="preserve"> </v>
      </c>
    </row>
    <row r="152" spans="1:39" ht="18.75" customHeight="1" thickBot="1" x14ac:dyDescent="0.25">
      <c r="A152" t="str">
        <f t="shared" si="87"/>
        <v>/</v>
      </c>
      <c r="B152" s="134">
        <v>149</v>
      </c>
      <c r="C152" s="6"/>
      <c r="D152" s="6"/>
      <c r="E152" s="5"/>
      <c r="F152" s="5"/>
      <c r="G152" s="103" t="str">
        <f t="shared" si="64"/>
        <v xml:space="preserve"> </v>
      </c>
      <c r="H152" s="160"/>
      <c r="I152" s="153" t="str">
        <f>IF(H152="Y",IFERROR(VLOOKUP(CONCATENATE(C152,"/",D152),'Time Open'!A$4:F$165,5,FALSE),"Can't find in Open"),"")</f>
        <v/>
      </c>
      <c r="J152" s="153" t="str">
        <f>IF(H152="Y",IFERROR(VLOOKUP(CONCATENATE(C152,"/",D152),'Time Open'!A$4:F$165,6,FALSE),"Can't find in Open"),"")</f>
        <v/>
      </c>
      <c r="K152" s="34" t="str">
        <f t="shared" si="65"/>
        <v>n/a</v>
      </c>
      <c r="L152" s="36">
        <f t="shared" si="66"/>
        <v>0</v>
      </c>
      <c r="M152" s="36">
        <f t="shared" si="67"/>
        <v>0</v>
      </c>
      <c r="N152" s="36">
        <f t="shared" si="68"/>
        <v>0</v>
      </c>
      <c r="O152" s="103">
        <f t="shared" si="69"/>
        <v>0</v>
      </c>
      <c r="P152" s="118" t="str">
        <f t="shared" si="88"/>
        <v xml:space="preserve"> </v>
      </c>
      <c r="S152">
        <f t="shared" si="89"/>
        <v>0</v>
      </c>
      <c r="T152" s="70" t="str">
        <f t="shared" si="70"/>
        <v>n/a</v>
      </c>
      <c r="U152" s="71" t="b">
        <f t="shared" si="71"/>
        <v>0</v>
      </c>
      <c r="V152" s="70" t="str">
        <f t="shared" si="90"/>
        <v xml:space="preserve"> </v>
      </c>
      <c r="W152" s="70" t="str">
        <f t="shared" si="91"/>
        <v xml:space="preserve"> </v>
      </c>
      <c r="X152" s="71" t="str">
        <f t="shared" si="92"/>
        <v xml:space="preserve"> </v>
      </c>
      <c r="Y152" s="73" t="str">
        <f t="shared" si="72"/>
        <v>n/a</v>
      </c>
      <c r="Z152" s="74" t="b">
        <f t="shared" si="73"/>
        <v>0</v>
      </c>
      <c r="AA152" s="73" t="str">
        <f t="shared" si="74"/>
        <v xml:space="preserve"> </v>
      </c>
      <c r="AB152" s="73" t="str">
        <f t="shared" si="75"/>
        <v xml:space="preserve"> </v>
      </c>
      <c r="AC152" s="74" t="str">
        <f t="shared" si="76"/>
        <v xml:space="preserve"> </v>
      </c>
      <c r="AD152" s="70" t="str">
        <f t="shared" si="77"/>
        <v>n/a</v>
      </c>
      <c r="AE152" s="71" t="b">
        <f t="shared" si="78"/>
        <v>0</v>
      </c>
      <c r="AF152" s="70" t="str">
        <f t="shared" si="79"/>
        <v xml:space="preserve"> </v>
      </c>
      <c r="AG152" s="70" t="str">
        <f t="shared" si="80"/>
        <v xml:space="preserve"> </v>
      </c>
      <c r="AH152" s="71" t="str">
        <f t="shared" si="81"/>
        <v xml:space="preserve"> </v>
      </c>
      <c r="AI152" s="73" t="str">
        <f t="shared" si="82"/>
        <v>n/a</v>
      </c>
      <c r="AJ152" s="74" t="b">
        <f t="shared" si="83"/>
        <v>0</v>
      </c>
      <c r="AK152" s="73" t="str">
        <f t="shared" si="84"/>
        <v xml:space="preserve"> </v>
      </c>
      <c r="AL152" s="73" t="str">
        <f t="shared" si="85"/>
        <v xml:space="preserve"> </v>
      </c>
      <c r="AM152" s="74" t="str">
        <f t="shared" si="86"/>
        <v xml:space="preserve"> </v>
      </c>
    </row>
    <row r="153" spans="1:39" ht="18.75" customHeight="1" thickBot="1" x14ac:dyDescent="0.25">
      <c r="A153" t="str">
        <f t="shared" si="87"/>
        <v>/</v>
      </c>
      <c r="B153" s="134">
        <v>150</v>
      </c>
      <c r="C153" s="6"/>
      <c r="D153" s="6"/>
      <c r="E153" s="5"/>
      <c r="F153" s="5"/>
      <c r="G153" s="103" t="str">
        <f t="shared" si="64"/>
        <v xml:space="preserve"> </v>
      </c>
      <c r="H153" s="160"/>
      <c r="I153" s="153" t="str">
        <f>IF(H153="Y",IFERROR(VLOOKUP(CONCATENATE(C153,"/",D153),'Time Open'!A$4:F$165,5,FALSE),"Can't find in Open"),"")</f>
        <v/>
      </c>
      <c r="J153" s="153" t="str">
        <f>IF(H153="Y",IFERROR(VLOOKUP(CONCATENATE(C153,"/",D153),'Time Open'!A$4:F$165,6,FALSE),"Can't find in Open"),"")</f>
        <v/>
      </c>
      <c r="K153" s="34" t="str">
        <f t="shared" si="65"/>
        <v>n/a</v>
      </c>
      <c r="L153" s="36">
        <f t="shared" si="66"/>
        <v>0</v>
      </c>
      <c r="M153" s="36">
        <f t="shared" si="67"/>
        <v>0</v>
      </c>
      <c r="N153" s="36">
        <f t="shared" si="68"/>
        <v>0</v>
      </c>
      <c r="O153" s="103">
        <f t="shared" si="69"/>
        <v>0</v>
      </c>
      <c r="P153" s="118" t="str">
        <f t="shared" si="88"/>
        <v xml:space="preserve"> </v>
      </c>
      <c r="S153">
        <f t="shared" si="89"/>
        <v>0</v>
      </c>
      <c r="T153" s="70" t="str">
        <f t="shared" si="70"/>
        <v>n/a</v>
      </c>
      <c r="U153" s="71" t="b">
        <f t="shared" si="71"/>
        <v>0</v>
      </c>
      <c r="V153" s="70" t="str">
        <f t="shared" si="90"/>
        <v xml:space="preserve"> </v>
      </c>
      <c r="W153" s="70" t="str">
        <f t="shared" si="91"/>
        <v xml:space="preserve"> </v>
      </c>
      <c r="X153" s="71" t="str">
        <f t="shared" si="92"/>
        <v xml:space="preserve"> </v>
      </c>
      <c r="Y153" s="73" t="str">
        <f t="shared" si="72"/>
        <v>n/a</v>
      </c>
      <c r="Z153" s="74" t="b">
        <f t="shared" si="73"/>
        <v>0</v>
      </c>
      <c r="AA153" s="73" t="str">
        <f t="shared" si="74"/>
        <v xml:space="preserve"> </v>
      </c>
      <c r="AB153" s="73" t="str">
        <f t="shared" si="75"/>
        <v xml:space="preserve"> </v>
      </c>
      <c r="AC153" s="74" t="str">
        <f t="shared" si="76"/>
        <v xml:space="preserve"> </v>
      </c>
      <c r="AD153" s="70" t="str">
        <f t="shared" si="77"/>
        <v>n/a</v>
      </c>
      <c r="AE153" s="71" t="b">
        <f t="shared" si="78"/>
        <v>0</v>
      </c>
      <c r="AF153" s="70" t="str">
        <f t="shared" si="79"/>
        <v xml:space="preserve"> </v>
      </c>
      <c r="AG153" s="70" t="str">
        <f t="shared" si="80"/>
        <v xml:space="preserve"> </v>
      </c>
      <c r="AH153" s="71" t="str">
        <f t="shared" si="81"/>
        <v xml:space="preserve"> </v>
      </c>
      <c r="AI153" s="73" t="str">
        <f t="shared" si="82"/>
        <v>n/a</v>
      </c>
      <c r="AJ153" s="74" t="b">
        <f t="shared" si="83"/>
        <v>0</v>
      </c>
      <c r="AK153" s="73" t="str">
        <f t="shared" si="84"/>
        <v xml:space="preserve"> </v>
      </c>
      <c r="AL153" s="73" t="str">
        <f t="shared" si="85"/>
        <v xml:space="preserve"> </v>
      </c>
      <c r="AM153" s="74" t="str">
        <f t="shared" si="86"/>
        <v xml:space="preserve"> </v>
      </c>
    </row>
    <row r="154" spans="1:39" ht="18.75" customHeight="1" thickBot="1" x14ac:dyDescent="0.25">
      <c r="A154" t="str">
        <f t="shared" si="87"/>
        <v>/</v>
      </c>
      <c r="B154" s="134">
        <v>151</v>
      </c>
      <c r="C154" s="6"/>
      <c r="D154" s="6"/>
      <c r="E154" s="5"/>
      <c r="F154" s="5"/>
      <c r="G154" s="103" t="str">
        <f t="shared" si="64"/>
        <v xml:space="preserve"> </v>
      </c>
      <c r="H154" s="160"/>
      <c r="I154" s="153" t="str">
        <f>IF(H154="Y",IFERROR(VLOOKUP(CONCATENATE(C154,"/",D154),'Time Open'!A$4:F$165,5,FALSE),"Can't find in Open"),"")</f>
        <v/>
      </c>
      <c r="J154" s="153" t="str">
        <f>IF(H154="Y",IFERROR(VLOOKUP(CONCATENATE(C154,"/",D154),'Time Open'!A$4:F$165,6,FALSE),"Can't find in Open"),"")</f>
        <v/>
      </c>
      <c r="K154" s="34" t="str">
        <f t="shared" si="65"/>
        <v>n/a</v>
      </c>
      <c r="L154" s="36">
        <f t="shared" si="66"/>
        <v>0</v>
      </c>
      <c r="M154" s="36">
        <f t="shared" si="67"/>
        <v>0</v>
      </c>
      <c r="N154" s="36">
        <f t="shared" si="68"/>
        <v>0</v>
      </c>
      <c r="O154" s="103">
        <f t="shared" si="69"/>
        <v>0</v>
      </c>
      <c r="P154" s="118" t="str">
        <f t="shared" si="88"/>
        <v xml:space="preserve"> </v>
      </c>
      <c r="S154">
        <f t="shared" si="89"/>
        <v>0</v>
      </c>
      <c r="T154" s="70" t="str">
        <f t="shared" si="70"/>
        <v>n/a</v>
      </c>
      <c r="U154" s="71" t="b">
        <f t="shared" si="71"/>
        <v>0</v>
      </c>
      <c r="V154" s="70" t="str">
        <f t="shared" si="90"/>
        <v xml:space="preserve"> </v>
      </c>
      <c r="W154" s="70" t="str">
        <f t="shared" si="91"/>
        <v xml:space="preserve"> </v>
      </c>
      <c r="X154" s="71" t="str">
        <f t="shared" si="92"/>
        <v xml:space="preserve"> </v>
      </c>
      <c r="Y154" s="73" t="str">
        <f t="shared" si="72"/>
        <v>n/a</v>
      </c>
      <c r="Z154" s="74" t="b">
        <f t="shared" si="73"/>
        <v>0</v>
      </c>
      <c r="AA154" s="73" t="str">
        <f t="shared" si="74"/>
        <v xml:space="preserve"> </v>
      </c>
      <c r="AB154" s="73" t="str">
        <f t="shared" si="75"/>
        <v xml:space="preserve"> </v>
      </c>
      <c r="AC154" s="74" t="str">
        <f t="shared" si="76"/>
        <v xml:space="preserve"> </v>
      </c>
      <c r="AD154" s="70" t="str">
        <f t="shared" si="77"/>
        <v>n/a</v>
      </c>
      <c r="AE154" s="71" t="b">
        <f t="shared" si="78"/>
        <v>0</v>
      </c>
      <c r="AF154" s="70" t="str">
        <f t="shared" si="79"/>
        <v xml:space="preserve"> </v>
      </c>
      <c r="AG154" s="70" t="str">
        <f t="shared" si="80"/>
        <v xml:space="preserve"> </v>
      </c>
      <c r="AH154" s="71" t="str">
        <f t="shared" si="81"/>
        <v xml:space="preserve"> </v>
      </c>
      <c r="AI154" s="73" t="str">
        <f t="shared" si="82"/>
        <v>n/a</v>
      </c>
      <c r="AJ154" s="74" t="b">
        <f t="shared" si="83"/>
        <v>0</v>
      </c>
      <c r="AK154" s="73" t="str">
        <f t="shared" si="84"/>
        <v xml:space="preserve"> </v>
      </c>
      <c r="AL154" s="73" t="str">
        <f t="shared" si="85"/>
        <v xml:space="preserve"> </v>
      </c>
      <c r="AM154" s="74" t="str">
        <f t="shared" si="86"/>
        <v xml:space="preserve"> </v>
      </c>
    </row>
    <row r="155" spans="1:39" ht="18.75" customHeight="1" thickBot="1" x14ac:dyDescent="0.25">
      <c r="A155" t="str">
        <f t="shared" si="87"/>
        <v>/</v>
      </c>
      <c r="B155" s="134">
        <v>152</v>
      </c>
      <c r="C155" s="6"/>
      <c r="D155" s="6"/>
      <c r="E155" s="5"/>
      <c r="F155" s="5"/>
      <c r="G155" s="103" t="str">
        <f t="shared" si="64"/>
        <v xml:space="preserve"> </v>
      </c>
      <c r="H155" s="160"/>
      <c r="I155" s="153" t="str">
        <f>IF(H155="Y",IFERROR(VLOOKUP(CONCATENATE(C155,"/",D155),'Time Open'!A$4:F$165,5,FALSE),"Can't find in Open"),"")</f>
        <v/>
      </c>
      <c r="J155" s="153" t="str">
        <f>IF(H155="Y",IFERROR(VLOOKUP(CONCATENATE(C155,"/",D155),'Time Open'!A$4:F$165,6,FALSE),"Can't find in Open"),"")</f>
        <v/>
      </c>
      <c r="K155" s="34" t="str">
        <f t="shared" si="65"/>
        <v>n/a</v>
      </c>
      <c r="L155" s="36">
        <f t="shared" si="66"/>
        <v>0</v>
      </c>
      <c r="M155" s="36">
        <f t="shared" si="67"/>
        <v>0</v>
      </c>
      <c r="N155" s="36">
        <f t="shared" si="68"/>
        <v>0</v>
      </c>
      <c r="O155" s="103">
        <f t="shared" si="69"/>
        <v>0</v>
      </c>
      <c r="P155" s="118" t="str">
        <f t="shared" si="88"/>
        <v xml:space="preserve"> </v>
      </c>
      <c r="S155">
        <f t="shared" si="89"/>
        <v>0</v>
      </c>
      <c r="T155" s="70" t="str">
        <f t="shared" si="70"/>
        <v>n/a</v>
      </c>
      <c r="U155" s="71" t="b">
        <f t="shared" si="71"/>
        <v>0</v>
      </c>
      <c r="V155" s="70" t="str">
        <f t="shared" si="90"/>
        <v xml:space="preserve"> </v>
      </c>
      <c r="W155" s="70" t="str">
        <f t="shared" si="91"/>
        <v xml:space="preserve"> </v>
      </c>
      <c r="X155" s="71" t="str">
        <f t="shared" si="92"/>
        <v xml:space="preserve"> </v>
      </c>
      <c r="Y155" s="73" t="str">
        <f t="shared" si="72"/>
        <v>n/a</v>
      </c>
      <c r="Z155" s="74" t="b">
        <f t="shared" si="73"/>
        <v>0</v>
      </c>
      <c r="AA155" s="73" t="str">
        <f t="shared" si="74"/>
        <v xml:space="preserve"> </v>
      </c>
      <c r="AB155" s="73" t="str">
        <f t="shared" si="75"/>
        <v xml:space="preserve"> </v>
      </c>
      <c r="AC155" s="74" t="str">
        <f t="shared" si="76"/>
        <v xml:space="preserve"> </v>
      </c>
      <c r="AD155" s="70" t="str">
        <f t="shared" si="77"/>
        <v>n/a</v>
      </c>
      <c r="AE155" s="71" t="b">
        <f t="shared" si="78"/>
        <v>0</v>
      </c>
      <c r="AF155" s="70" t="str">
        <f t="shared" si="79"/>
        <v xml:space="preserve"> </v>
      </c>
      <c r="AG155" s="70" t="str">
        <f t="shared" si="80"/>
        <v xml:space="preserve"> </v>
      </c>
      <c r="AH155" s="71" t="str">
        <f t="shared" si="81"/>
        <v xml:space="preserve"> </v>
      </c>
      <c r="AI155" s="73" t="str">
        <f t="shared" si="82"/>
        <v>n/a</v>
      </c>
      <c r="AJ155" s="74" t="b">
        <f t="shared" si="83"/>
        <v>0</v>
      </c>
      <c r="AK155" s="73" t="str">
        <f t="shared" si="84"/>
        <v xml:space="preserve"> </v>
      </c>
      <c r="AL155" s="73" t="str">
        <f t="shared" si="85"/>
        <v xml:space="preserve"> </v>
      </c>
      <c r="AM155" s="74" t="str">
        <f t="shared" si="86"/>
        <v xml:space="preserve"> </v>
      </c>
    </row>
    <row r="156" spans="1:39" ht="18.75" customHeight="1" thickBot="1" x14ac:dyDescent="0.25">
      <c r="A156" t="str">
        <f t="shared" si="87"/>
        <v>/</v>
      </c>
      <c r="B156" s="134">
        <v>153</v>
      </c>
      <c r="C156" s="6"/>
      <c r="D156" s="6"/>
      <c r="E156" s="5"/>
      <c r="F156" s="5"/>
      <c r="G156" s="103" t="str">
        <f t="shared" si="64"/>
        <v xml:space="preserve"> </v>
      </c>
      <c r="H156" s="160"/>
      <c r="I156" s="153" t="str">
        <f>IF(H156="Y",IFERROR(VLOOKUP(CONCATENATE(C156,"/",D156),'Time Open'!A$4:F$165,5,FALSE),"Can't find in Open"),"")</f>
        <v/>
      </c>
      <c r="J156" s="153" t="str">
        <f>IF(H156="Y",IFERROR(VLOOKUP(CONCATENATE(C156,"/",D156),'Time Open'!A$4:F$165,6,FALSE),"Can't find in Open"),"")</f>
        <v/>
      </c>
      <c r="K156" s="34" t="str">
        <f t="shared" si="65"/>
        <v>n/a</v>
      </c>
      <c r="L156" s="36">
        <f t="shared" si="66"/>
        <v>0</v>
      </c>
      <c r="M156" s="36">
        <f t="shared" si="67"/>
        <v>0</v>
      </c>
      <c r="N156" s="36">
        <f t="shared" si="68"/>
        <v>0</v>
      </c>
      <c r="O156" s="103">
        <f t="shared" si="69"/>
        <v>0</v>
      </c>
      <c r="P156" s="118" t="str">
        <f t="shared" si="88"/>
        <v xml:space="preserve"> </v>
      </c>
      <c r="S156">
        <f t="shared" si="89"/>
        <v>0</v>
      </c>
      <c r="T156" s="70" t="str">
        <f t="shared" si="70"/>
        <v>n/a</v>
      </c>
      <c r="U156" s="71" t="b">
        <f t="shared" si="71"/>
        <v>0</v>
      </c>
      <c r="V156" s="70" t="str">
        <f t="shared" si="90"/>
        <v xml:space="preserve"> </v>
      </c>
      <c r="W156" s="70" t="str">
        <f t="shared" si="91"/>
        <v xml:space="preserve"> </v>
      </c>
      <c r="X156" s="71" t="str">
        <f t="shared" si="92"/>
        <v xml:space="preserve"> </v>
      </c>
      <c r="Y156" s="73" t="str">
        <f t="shared" si="72"/>
        <v>n/a</v>
      </c>
      <c r="Z156" s="74" t="b">
        <f t="shared" si="73"/>
        <v>0</v>
      </c>
      <c r="AA156" s="73" t="str">
        <f t="shared" si="74"/>
        <v xml:space="preserve"> </v>
      </c>
      <c r="AB156" s="73" t="str">
        <f t="shared" si="75"/>
        <v xml:space="preserve"> </v>
      </c>
      <c r="AC156" s="74" t="str">
        <f t="shared" si="76"/>
        <v xml:space="preserve"> </v>
      </c>
      <c r="AD156" s="70" t="str">
        <f t="shared" si="77"/>
        <v>n/a</v>
      </c>
      <c r="AE156" s="71" t="b">
        <f t="shared" si="78"/>
        <v>0</v>
      </c>
      <c r="AF156" s="70" t="str">
        <f t="shared" si="79"/>
        <v xml:space="preserve"> </v>
      </c>
      <c r="AG156" s="70" t="str">
        <f t="shared" si="80"/>
        <v xml:space="preserve"> </v>
      </c>
      <c r="AH156" s="71" t="str">
        <f t="shared" si="81"/>
        <v xml:space="preserve"> </v>
      </c>
      <c r="AI156" s="73" t="str">
        <f t="shared" si="82"/>
        <v>n/a</v>
      </c>
      <c r="AJ156" s="74" t="b">
        <f t="shared" si="83"/>
        <v>0</v>
      </c>
      <c r="AK156" s="73" t="str">
        <f t="shared" si="84"/>
        <v xml:space="preserve"> </v>
      </c>
      <c r="AL156" s="73" t="str">
        <f t="shared" si="85"/>
        <v xml:space="preserve"> </v>
      </c>
      <c r="AM156" s="74" t="str">
        <f t="shared" si="86"/>
        <v xml:space="preserve"> </v>
      </c>
    </row>
    <row r="157" spans="1:39" ht="18.75" customHeight="1" thickBot="1" x14ac:dyDescent="0.25">
      <c r="A157" t="str">
        <f t="shared" si="87"/>
        <v>/</v>
      </c>
      <c r="B157" s="134">
        <v>154</v>
      </c>
      <c r="C157" s="6"/>
      <c r="D157" s="6"/>
      <c r="E157" s="5"/>
      <c r="F157" s="5"/>
      <c r="G157" s="103" t="str">
        <f t="shared" si="64"/>
        <v xml:space="preserve"> </v>
      </c>
      <c r="H157" s="160"/>
      <c r="I157" s="153" t="str">
        <f>IF(H157="Y",IFERROR(VLOOKUP(CONCATENATE(C157,"/",D157),'Time Open'!A$4:F$165,5,FALSE),"Can't find in Open"),"")</f>
        <v/>
      </c>
      <c r="J157" s="153" t="str">
        <f>IF(H157="Y",IFERROR(VLOOKUP(CONCATENATE(C157,"/",D157),'Time Open'!A$4:F$165,6,FALSE),"Can't find in Open"),"")</f>
        <v/>
      </c>
      <c r="K157" s="34" t="str">
        <f t="shared" si="65"/>
        <v>n/a</v>
      </c>
      <c r="L157" s="36">
        <f t="shared" si="66"/>
        <v>0</v>
      </c>
      <c r="M157" s="36">
        <f t="shared" si="67"/>
        <v>0</v>
      </c>
      <c r="N157" s="36">
        <f t="shared" si="68"/>
        <v>0</v>
      </c>
      <c r="O157" s="103">
        <f t="shared" si="69"/>
        <v>0</v>
      </c>
      <c r="P157" s="118" t="str">
        <f t="shared" si="88"/>
        <v xml:space="preserve"> </v>
      </c>
      <c r="S157">
        <f t="shared" si="89"/>
        <v>0</v>
      </c>
      <c r="T157" s="70" t="str">
        <f t="shared" si="70"/>
        <v>n/a</v>
      </c>
      <c r="U157" s="71" t="b">
        <f t="shared" si="71"/>
        <v>0</v>
      </c>
      <c r="V157" s="70" t="str">
        <f t="shared" si="90"/>
        <v xml:space="preserve"> </v>
      </c>
      <c r="W157" s="70" t="str">
        <f t="shared" si="91"/>
        <v xml:space="preserve"> </v>
      </c>
      <c r="X157" s="71" t="str">
        <f t="shared" si="92"/>
        <v xml:space="preserve"> </v>
      </c>
      <c r="Y157" s="73" t="str">
        <f t="shared" si="72"/>
        <v>n/a</v>
      </c>
      <c r="Z157" s="74" t="b">
        <f t="shared" si="73"/>
        <v>0</v>
      </c>
      <c r="AA157" s="73" t="str">
        <f t="shared" si="74"/>
        <v xml:space="preserve"> </v>
      </c>
      <c r="AB157" s="73" t="str">
        <f t="shared" si="75"/>
        <v xml:space="preserve"> </v>
      </c>
      <c r="AC157" s="74" t="str">
        <f t="shared" si="76"/>
        <v xml:space="preserve"> </v>
      </c>
      <c r="AD157" s="70" t="str">
        <f t="shared" si="77"/>
        <v>n/a</v>
      </c>
      <c r="AE157" s="71" t="b">
        <f t="shared" si="78"/>
        <v>0</v>
      </c>
      <c r="AF157" s="70" t="str">
        <f t="shared" si="79"/>
        <v xml:space="preserve"> </v>
      </c>
      <c r="AG157" s="70" t="str">
        <f t="shared" si="80"/>
        <v xml:space="preserve"> </v>
      </c>
      <c r="AH157" s="71" t="str">
        <f t="shared" si="81"/>
        <v xml:space="preserve"> </v>
      </c>
      <c r="AI157" s="73" t="str">
        <f t="shared" si="82"/>
        <v>n/a</v>
      </c>
      <c r="AJ157" s="74" t="b">
        <f t="shared" si="83"/>
        <v>0</v>
      </c>
      <c r="AK157" s="73" t="str">
        <f t="shared" si="84"/>
        <v xml:space="preserve"> </v>
      </c>
      <c r="AL157" s="73" t="str">
        <f t="shared" si="85"/>
        <v xml:space="preserve"> </v>
      </c>
      <c r="AM157" s="74" t="str">
        <f t="shared" si="86"/>
        <v xml:space="preserve"> </v>
      </c>
    </row>
    <row r="158" spans="1:39" ht="18.75" customHeight="1" thickBot="1" x14ac:dyDescent="0.25">
      <c r="A158" t="str">
        <f t="shared" si="87"/>
        <v>/</v>
      </c>
      <c r="B158" s="134">
        <v>155</v>
      </c>
      <c r="C158" s="6"/>
      <c r="D158" s="6"/>
      <c r="E158" s="5"/>
      <c r="F158" s="5"/>
      <c r="G158" s="103" t="str">
        <f t="shared" si="64"/>
        <v xml:space="preserve"> </v>
      </c>
      <c r="H158" s="160"/>
      <c r="I158" s="153" t="str">
        <f>IF(H158="Y",IFERROR(VLOOKUP(CONCATENATE(C158,"/",D158),'Time Open'!A$4:F$165,5,FALSE),"Can't find in Open"),"")</f>
        <v/>
      </c>
      <c r="J158" s="153" t="str">
        <f>IF(H158="Y",IFERROR(VLOOKUP(CONCATENATE(C158,"/",D158),'Time Open'!A$4:F$165,6,FALSE),"Can't find in Open"),"")</f>
        <v/>
      </c>
      <c r="K158" s="34" t="str">
        <f t="shared" si="65"/>
        <v>n/a</v>
      </c>
      <c r="L158" s="36">
        <f t="shared" si="66"/>
        <v>0</v>
      </c>
      <c r="M158" s="36">
        <f t="shared" si="67"/>
        <v>0</v>
      </c>
      <c r="N158" s="36">
        <f t="shared" si="68"/>
        <v>0</v>
      </c>
      <c r="O158" s="103">
        <f t="shared" si="69"/>
        <v>0</v>
      </c>
      <c r="P158" s="118" t="str">
        <f t="shared" si="88"/>
        <v xml:space="preserve"> </v>
      </c>
      <c r="S158">
        <f t="shared" si="89"/>
        <v>0</v>
      </c>
      <c r="T158" s="70" t="str">
        <f t="shared" si="70"/>
        <v>n/a</v>
      </c>
      <c r="U158" s="71" t="b">
        <f t="shared" si="71"/>
        <v>0</v>
      </c>
      <c r="V158" s="70" t="str">
        <f t="shared" si="90"/>
        <v xml:space="preserve"> </v>
      </c>
      <c r="W158" s="70" t="str">
        <f t="shared" si="91"/>
        <v xml:space="preserve"> </v>
      </c>
      <c r="X158" s="71" t="str">
        <f t="shared" si="92"/>
        <v xml:space="preserve"> </v>
      </c>
      <c r="Y158" s="73" t="str">
        <f t="shared" si="72"/>
        <v>n/a</v>
      </c>
      <c r="Z158" s="74" t="b">
        <f t="shared" si="73"/>
        <v>0</v>
      </c>
      <c r="AA158" s="73" t="str">
        <f t="shared" si="74"/>
        <v xml:space="preserve"> </v>
      </c>
      <c r="AB158" s="73" t="str">
        <f t="shared" si="75"/>
        <v xml:space="preserve"> </v>
      </c>
      <c r="AC158" s="74" t="str">
        <f t="shared" si="76"/>
        <v xml:space="preserve"> </v>
      </c>
      <c r="AD158" s="70" t="str">
        <f t="shared" si="77"/>
        <v>n/a</v>
      </c>
      <c r="AE158" s="71" t="b">
        <f t="shared" si="78"/>
        <v>0</v>
      </c>
      <c r="AF158" s="70" t="str">
        <f t="shared" si="79"/>
        <v xml:space="preserve"> </v>
      </c>
      <c r="AG158" s="70" t="str">
        <f t="shared" si="80"/>
        <v xml:space="preserve"> </v>
      </c>
      <c r="AH158" s="71" t="str">
        <f t="shared" si="81"/>
        <v xml:space="preserve"> </v>
      </c>
      <c r="AI158" s="73" t="str">
        <f t="shared" si="82"/>
        <v>n/a</v>
      </c>
      <c r="AJ158" s="74" t="b">
        <f t="shared" si="83"/>
        <v>0</v>
      </c>
      <c r="AK158" s="73" t="str">
        <f t="shared" si="84"/>
        <v xml:space="preserve"> </v>
      </c>
      <c r="AL158" s="73" t="str">
        <f t="shared" si="85"/>
        <v xml:space="preserve"> </v>
      </c>
      <c r="AM158" s="74" t="str">
        <f t="shared" si="86"/>
        <v xml:space="preserve"> </v>
      </c>
    </row>
    <row r="159" spans="1:39" ht="18.75" customHeight="1" thickBot="1" x14ac:dyDescent="0.25">
      <c r="A159" t="str">
        <f t="shared" si="87"/>
        <v>/</v>
      </c>
      <c r="B159" s="134">
        <v>156</v>
      </c>
      <c r="C159" s="6"/>
      <c r="D159" s="6"/>
      <c r="E159" s="5"/>
      <c r="F159" s="5"/>
      <c r="G159" s="103" t="str">
        <f t="shared" si="64"/>
        <v xml:space="preserve"> </v>
      </c>
      <c r="H159" s="160"/>
      <c r="I159" s="153" t="str">
        <f>IF(H159="Y",IFERROR(VLOOKUP(CONCATENATE(C159,"/",D159),'Time Open'!A$4:F$165,5,FALSE),"Can't find in Open"),"")</f>
        <v/>
      </c>
      <c r="J159" s="153" t="str">
        <f>IF(H159="Y",IFERROR(VLOOKUP(CONCATENATE(C159,"/",D159),'Time Open'!A$4:F$165,6,FALSE),"Can't find in Open"),"")</f>
        <v/>
      </c>
      <c r="K159" s="34" t="str">
        <f t="shared" si="65"/>
        <v>n/a</v>
      </c>
      <c r="L159" s="36">
        <f t="shared" si="66"/>
        <v>0</v>
      </c>
      <c r="M159" s="36">
        <f t="shared" si="67"/>
        <v>0</v>
      </c>
      <c r="N159" s="36">
        <f t="shared" si="68"/>
        <v>0</v>
      </c>
      <c r="O159" s="103">
        <f t="shared" si="69"/>
        <v>0</v>
      </c>
      <c r="P159" s="118" t="str">
        <f t="shared" si="88"/>
        <v xml:space="preserve"> </v>
      </c>
      <c r="S159">
        <f t="shared" si="89"/>
        <v>0</v>
      </c>
      <c r="T159" s="70" t="str">
        <f t="shared" si="70"/>
        <v>n/a</v>
      </c>
      <c r="U159" s="71" t="b">
        <f t="shared" si="71"/>
        <v>0</v>
      </c>
      <c r="V159" s="70" t="str">
        <f t="shared" si="90"/>
        <v xml:space="preserve"> </v>
      </c>
      <c r="W159" s="70" t="str">
        <f t="shared" si="91"/>
        <v xml:space="preserve"> </v>
      </c>
      <c r="X159" s="71" t="str">
        <f t="shared" si="92"/>
        <v xml:space="preserve"> </v>
      </c>
      <c r="Y159" s="73" t="str">
        <f t="shared" si="72"/>
        <v>n/a</v>
      </c>
      <c r="Z159" s="74" t="b">
        <f t="shared" si="73"/>
        <v>0</v>
      </c>
      <c r="AA159" s="73" t="str">
        <f t="shared" si="74"/>
        <v xml:space="preserve"> </v>
      </c>
      <c r="AB159" s="73" t="str">
        <f t="shared" si="75"/>
        <v xml:space="preserve"> </v>
      </c>
      <c r="AC159" s="74" t="str">
        <f t="shared" si="76"/>
        <v xml:space="preserve"> </v>
      </c>
      <c r="AD159" s="70" t="str">
        <f t="shared" si="77"/>
        <v>n/a</v>
      </c>
      <c r="AE159" s="71" t="b">
        <f t="shared" si="78"/>
        <v>0</v>
      </c>
      <c r="AF159" s="70" t="str">
        <f t="shared" si="79"/>
        <v xml:space="preserve"> </v>
      </c>
      <c r="AG159" s="70" t="str">
        <f t="shared" si="80"/>
        <v xml:space="preserve"> </v>
      </c>
      <c r="AH159" s="71" t="str">
        <f t="shared" si="81"/>
        <v xml:space="preserve"> </v>
      </c>
      <c r="AI159" s="73" t="str">
        <f t="shared" si="82"/>
        <v>n/a</v>
      </c>
      <c r="AJ159" s="74" t="b">
        <f t="shared" si="83"/>
        <v>0</v>
      </c>
      <c r="AK159" s="73" t="str">
        <f t="shared" si="84"/>
        <v xml:space="preserve"> </v>
      </c>
      <c r="AL159" s="73" t="str">
        <f t="shared" si="85"/>
        <v xml:space="preserve"> </v>
      </c>
      <c r="AM159" s="74" t="str">
        <f t="shared" si="86"/>
        <v xml:space="preserve"> </v>
      </c>
    </row>
    <row r="160" spans="1:39" ht="18.75" customHeight="1" thickBot="1" x14ac:dyDescent="0.25">
      <c r="A160" t="str">
        <f t="shared" si="87"/>
        <v>/</v>
      </c>
      <c r="B160" s="134">
        <v>157</v>
      </c>
      <c r="C160" s="6"/>
      <c r="D160" s="6"/>
      <c r="E160" s="5"/>
      <c r="F160" s="5"/>
      <c r="G160" s="103" t="str">
        <f t="shared" si="64"/>
        <v xml:space="preserve"> </v>
      </c>
      <c r="H160" s="160"/>
      <c r="I160" s="153" t="str">
        <f>IF(H160="Y",IFERROR(VLOOKUP(CONCATENATE(C160,"/",D160),'Time Open'!A$4:F$165,5,FALSE),"Can't find in Open"),"")</f>
        <v/>
      </c>
      <c r="J160" s="153" t="str">
        <f>IF(H160="Y",IFERROR(VLOOKUP(CONCATENATE(C160,"/",D160),'Time Open'!A$4:F$165,6,FALSE),"Can't find in Open"),"")</f>
        <v/>
      </c>
      <c r="K160" s="34" t="str">
        <f t="shared" si="65"/>
        <v>n/a</v>
      </c>
      <c r="L160" s="36">
        <f t="shared" si="66"/>
        <v>0</v>
      </c>
      <c r="M160" s="36">
        <f t="shared" si="67"/>
        <v>0</v>
      </c>
      <c r="N160" s="36">
        <f t="shared" si="68"/>
        <v>0</v>
      </c>
      <c r="O160" s="103">
        <f t="shared" si="69"/>
        <v>0</v>
      </c>
      <c r="P160" s="118" t="str">
        <f t="shared" si="88"/>
        <v xml:space="preserve"> </v>
      </c>
      <c r="S160">
        <f t="shared" si="89"/>
        <v>0</v>
      </c>
      <c r="T160" s="70" t="str">
        <f t="shared" si="70"/>
        <v>n/a</v>
      </c>
      <c r="U160" s="71" t="b">
        <f t="shared" si="71"/>
        <v>0</v>
      </c>
      <c r="V160" s="70" t="str">
        <f t="shared" si="90"/>
        <v xml:space="preserve"> </v>
      </c>
      <c r="W160" s="70" t="str">
        <f t="shared" si="91"/>
        <v xml:space="preserve"> </v>
      </c>
      <c r="X160" s="71" t="str">
        <f t="shared" si="92"/>
        <v xml:space="preserve"> </v>
      </c>
      <c r="Y160" s="73" t="str">
        <f t="shared" si="72"/>
        <v>n/a</v>
      </c>
      <c r="Z160" s="74" t="b">
        <f t="shared" si="73"/>
        <v>0</v>
      </c>
      <c r="AA160" s="73" t="str">
        <f t="shared" si="74"/>
        <v xml:space="preserve"> </v>
      </c>
      <c r="AB160" s="73" t="str">
        <f t="shared" si="75"/>
        <v xml:space="preserve"> </v>
      </c>
      <c r="AC160" s="74" t="str">
        <f t="shared" si="76"/>
        <v xml:space="preserve"> </v>
      </c>
      <c r="AD160" s="70" t="str">
        <f t="shared" si="77"/>
        <v>n/a</v>
      </c>
      <c r="AE160" s="71" t="b">
        <f t="shared" si="78"/>
        <v>0</v>
      </c>
      <c r="AF160" s="70" t="str">
        <f t="shared" si="79"/>
        <v xml:space="preserve"> </v>
      </c>
      <c r="AG160" s="70" t="str">
        <f t="shared" si="80"/>
        <v xml:space="preserve"> </v>
      </c>
      <c r="AH160" s="71" t="str">
        <f t="shared" si="81"/>
        <v xml:space="preserve"> </v>
      </c>
      <c r="AI160" s="73" t="str">
        <f t="shared" si="82"/>
        <v>n/a</v>
      </c>
      <c r="AJ160" s="74" t="b">
        <f t="shared" si="83"/>
        <v>0</v>
      </c>
      <c r="AK160" s="73" t="str">
        <f t="shared" si="84"/>
        <v xml:space="preserve"> </v>
      </c>
      <c r="AL160" s="73" t="str">
        <f t="shared" si="85"/>
        <v xml:space="preserve"> </v>
      </c>
      <c r="AM160" s="74" t="str">
        <f t="shared" si="86"/>
        <v xml:space="preserve"> </v>
      </c>
    </row>
    <row r="161" spans="1:39" ht="18.75" customHeight="1" thickBot="1" x14ac:dyDescent="0.25">
      <c r="A161" t="str">
        <f t="shared" si="87"/>
        <v>/</v>
      </c>
      <c r="B161" s="134">
        <v>158</v>
      </c>
      <c r="C161" s="6"/>
      <c r="D161" s="6"/>
      <c r="E161" s="5"/>
      <c r="F161" s="5"/>
      <c r="G161" s="103" t="str">
        <f t="shared" si="64"/>
        <v xml:space="preserve"> </v>
      </c>
      <c r="H161" s="160"/>
      <c r="I161" s="153" t="str">
        <f>IF(H161="Y",IFERROR(VLOOKUP(CONCATENATE(C161,"/",D161),'Time Open'!A$4:F$165,5,FALSE),"Can't find in Open"),"")</f>
        <v/>
      </c>
      <c r="J161" s="153" t="str">
        <f>IF(H161="Y",IFERROR(VLOOKUP(CONCATENATE(C161,"/",D161),'Time Open'!A$4:F$165,6,FALSE),"Can't find in Open"),"")</f>
        <v/>
      </c>
      <c r="K161" s="34" t="str">
        <f t="shared" si="65"/>
        <v>n/a</v>
      </c>
      <c r="L161" s="36">
        <f t="shared" si="66"/>
        <v>0</v>
      </c>
      <c r="M161" s="36">
        <f t="shared" si="67"/>
        <v>0</v>
      </c>
      <c r="N161" s="36">
        <f t="shared" si="68"/>
        <v>0</v>
      </c>
      <c r="O161" s="103">
        <f t="shared" si="69"/>
        <v>0</v>
      </c>
      <c r="P161" s="118" t="str">
        <f t="shared" si="88"/>
        <v xml:space="preserve"> </v>
      </c>
      <c r="S161">
        <f t="shared" si="89"/>
        <v>0</v>
      </c>
      <c r="T161" s="70" t="str">
        <f t="shared" si="70"/>
        <v>n/a</v>
      </c>
      <c r="U161" s="71" t="b">
        <f t="shared" si="71"/>
        <v>0</v>
      </c>
      <c r="V161" s="70" t="str">
        <f t="shared" si="90"/>
        <v xml:space="preserve"> </v>
      </c>
      <c r="W161" s="70" t="str">
        <f t="shared" si="91"/>
        <v xml:space="preserve"> </v>
      </c>
      <c r="X161" s="71" t="str">
        <f t="shared" si="92"/>
        <v xml:space="preserve"> </v>
      </c>
      <c r="Y161" s="73" t="str">
        <f t="shared" si="72"/>
        <v>n/a</v>
      </c>
      <c r="Z161" s="74" t="b">
        <f t="shared" si="73"/>
        <v>0</v>
      </c>
      <c r="AA161" s="73" t="str">
        <f t="shared" si="74"/>
        <v xml:space="preserve"> </v>
      </c>
      <c r="AB161" s="73" t="str">
        <f t="shared" si="75"/>
        <v xml:space="preserve"> </v>
      </c>
      <c r="AC161" s="74" t="str">
        <f t="shared" si="76"/>
        <v xml:space="preserve"> </v>
      </c>
      <c r="AD161" s="70" t="str">
        <f t="shared" si="77"/>
        <v>n/a</v>
      </c>
      <c r="AE161" s="71" t="b">
        <f t="shared" si="78"/>
        <v>0</v>
      </c>
      <c r="AF161" s="70" t="str">
        <f t="shared" si="79"/>
        <v xml:space="preserve"> </v>
      </c>
      <c r="AG161" s="70" t="str">
        <f t="shared" si="80"/>
        <v xml:space="preserve"> </v>
      </c>
      <c r="AH161" s="71" t="str">
        <f t="shared" si="81"/>
        <v xml:space="preserve"> </v>
      </c>
      <c r="AI161" s="73" t="str">
        <f t="shared" si="82"/>
        <v>n/a</v>
      </c>
      <c r="AJ161" s="74" t="b">
        <f t="shared" si="83"/>
        <v>0</v>
      </c>
      <c r="AK161" s="73" t="str">
        <f t="shared" si="84"/>
        <v xml:space="preserve"> </v>
      </c>
      <c r="AL161" s="73" t="str">
        <f t="shared" si="85"/>
        <v xml:space="preserve"> </v>
      </c>
      <c r="AM161" s="74" t="str">
        <f t="shared" si="86"/>
        <v xml:space="preserve"> </v>
      </c>
    </row>
    <row r="162" spans="1:39" ht="18.75" customHeight="1" thickBot="1" x14ac:dyDescent="0.25">
      <c r="A162" t="str">
        <f t="shared" si="87"/>
        <v>/</v>
      </c>
      <c r="B162" s="134">
        <v>159</v>
      </c>
      <c r="C162" s="6"/>
      <c r="D162" s="6"/>
      <c r="E162" s="5"/>
      <c r="F162" s="5"/>
      <c r="G162" s="103" t="str">
        <f t="shared" si="64"/>
        <v xml:space="preserve"> </v>
      </c>
      <c r="H162" s="160"/>
      <c r="I162" s="153" t="str">
        <f>IF(H162="Y",IFERROR(VLOOKUP(CONCATENATE(C162,"/",D162),'Time Open'!A$4:F$165,5,FALSE),"Can't find in Open"),"")</f>
        <v/>
      </c>
      <c r="J162" s="153" t="str">
        <f>IF(H162="Y",IFERROR(VLOOKUP(CONCATENATE(C162,"/",D162),'Time Open'!A$4:F$165,6,FALSE),"Can't find in Open"),"")</f>
        <v/>
      </c>
      <c r="K162" s="34" t="str">
        <f t="shared" si="65"/>
        <v>n/a</v>
      </c>
      <c r="L162" s="36">
        <f t="shared" si="66"/>
        <v>0</v>
      </c>
      <c r="M162" s="36">
        <f t="shared" si="67"/>
        <v>0</v>
      </c>
      <c r="N162" s="36">
        <f t="shared" si="68"/>
        <v>0</v>
      </c>
      <c r="O162" s="103">
        <f t="shared" si="69"/>
        <v>0</v>
      </c>
      <c r="P162" s="118" t="str">
        <f t="shared" si="88"/>
        <v xml:space="preserve"> </v>
      </c>
      <c r="S162">
        <f t="shared" si="89"/>
        <v>0</v>
      </c>
      <c r="T162" s="70" t="str">
        <f t="shared" si="70"/>
        <v>n/a</v>
      </c>
      <c r="U162" s="71" t="b">
        <f t="shared" si="71"/>
        <v>0</v>
      </c>
      <c r="V162" s="70" t="str">
        <f t="shared" si="90"/>
        <v xml:space="preserve"> </v>
      </c>
      <c r="W162" s="70" t="str">
        <f t="shared" si="91"/>
        <v xml:space="preserve"> </v>
      </c>
      <c r="X162" s="71" t="str">
        <f t="shared" si="92"/>
        <v xml:space="preserve"> </v>
      </c>
      <c r="Y162" s="73" t="str">
        <f t="shared" si="72"/>
        <v>n/a</v>
      </c>
      <c r="Z162" s="74" t="b">
        <f t="shared" si="73"/>
        <v>0</v>
      </c>
      <c r="AA162" s="73" t="str">
        <f t="shared" si="74"/>
        <v xml:space="preserve"> </v>
      </c>
      <c r="AB162" s="73" t="str">
        <f t="shared" si="75"/>
        <v xml:space="preserve"> </v>
      </c>
      <c r="AC162" s="74" t="str">
        <f t="shared" si="76"/>
        <v xml:space="preserve"> </v>
      </c>
      <c r="AD162" s="70" t="str">
        <f t="shared" si="77"/>
        <v>n/a</v>
      </c>
      <c r="AE162" s="71" t="b">
        <f t="shared" si="78"/>
        <v>0</v>
      </c>
      <c r="AF162" s="70" t="str">
        <f t="shared" si="79"/>
        <v xml:space="preserve"> </v>
      </c>
      <c r="AG162" s="70" t="str">
        <f t="shared" si="80"/>
        <v xml:space="preserve"> </v>
      </c>
      <c r="AH162" s="71" t="str">
        <f t="shared" si="81"/>
        <v xml:space="preserve"> </v>
      </c>
      <c r="AI162" s="73" t="str">
        <f t="shared" si="82"/>
        <v>n/a</v>
      </c>
      <c r="AJ162" s="74" t="b">
        <f t="shared" si="83"/>
        <v>0</v>
      </c>
      <c r="AK162" s="73" t="str">
        <f t="shared" si="84"/>
        <v xml:space="preserve"> </v>
      </c>
      <c r="AL162" s="73" t="str">
        <f t="shared" si="85"/>
        <v xml:space="preserve"> </v>
      </c>
      <c r="AM162" s="74" t="str">
        <f t="shared" si="86"/>
        <v xml:space="preserve"> </v>
      </c>
    </row>
    <row r="163" spans="1:39" ht="18.75" customHeight="1" thickBot="1" x14ac:dyDescent="0.25">
      <c r="A163" t="str">
        <f t="shared" si="87"/>
        <v>/</v>
      </c>
      <c r="B163" s="134">
        <v>160</v>
      </c>
      <c r="C163" s="6"/>
      <c r="D163" s="6"/>
      <c r="E163" s="5"/>
      <c r="F163" s="5"/>
      <c r="G163" s="103" t="str">
        <f t="shared" si="64"/>
        <v xml:space="preserve"> </v>
      </c>
      <c r="H163" s="160"/>
      <c r="I163" s="153" t="str">
        <f>IF(H163="Y",IFERROR(VLOOKUP(CONCATENATE(C163,"/",D163),'Time Open'!A$4:F$165,5,FALSE),"Can't find in Open"),"")</f>
        <v/>
      </c>
      <c r="J163" s="153" t="str">
        <f>IF(H163="Y",IFERROR(VLOOKUP(CONCATENATE(C163,"/",D163),'Time Open'!A$4:F$165,6,FALSE),"Can't find in Open"),"")</f>
        <v/>
      </c>
      <c r="K163" s="34" t="str">
        <f t="shared" si="65"/>
        <v>n/a</v>
      </c>
      <c r="L163" s="36">
        <f t="shared" si="66"/>
        <v>0</v>
      </c>
      <c r="M163" s="36">
        <f t="shared" si="67"/>
        <v>0</v>
      </c>
      <c r="N163" s="36">
        <f t="shared" si="68"/>
        <v>0</v>
      </c>
      <c r="O163" s="103">
        <f t="shared" si="69"/>
        <v>0</v>
      </c>
      <c r="P163" s="118" t="str">
        <f t="shared" si="88"/>
        <v xml:space="preserve"> </v>
      </c>
      <c r="S163">
        <f t="shared" si="89"/>
        <v>0</v>
      </c>
      <c r="T163" s="70" t="str">
        <f t="shared" si="70"/>
        <v>n/a</v>
      </c>
      <c r="U163" s="71" t="b">
        <f t="shared" si="71"/>
        <v>0</v>
      </c>
      <c r="V163" s="70" t="str">
        <f t="shared" si="90"/>
        <v xml:space="preserve"> </v>
      </c>
      <c r="W163" s="70" t="str">
        <f t="shared" si="91"/>
        <v xml:space="preserve"> </v>
      </c>
      <c r="X163" s="71" t="str">
        <f t="shared" si="92"/>
        <v xml:space="preserve"> </v>
      </c>
      <c r="Y163" s="73" t="str">
        <f t="shared" si="72"/>
        <v>n/a</v>
      </c>
      <c r="Z163" s="74" t="b">
        <f t="shared" si="73"/>
        <v>0</v>
      </c>
      <c r="AA163" s="73" t="str">
        <f t="shared" si="74"/>
        <v xml:space="preserve"> </v>
      </c>
      <c r="AB163" s="73" t="str">
        <f t="shared" si="75"/>
        <v xml:space="preserve"> </v>
      </c>
      <c r="AC163" s="74" t="str">
        <f t="shared" si="76"/>
        <v xml:space="preserve"> </v>
      </c>
      <c r="AD163" s="70" t="str">
        <f t="shared" si="77"/>
        <v>n/a</v>
      </c>
      <c r="AE163" s="71" t="b">
        <f t="shared" si="78"/>
        <v>0</v>
      </c>
      <c r="AF163" s="70" t="str">
        <f t="shared" si="79"/>
        <v xml:space="preserve"> </v>
      </c>
      <c r="AG163" s="70" t="str">
        <f t="shared" si="80"/>
        <v xml:space="preserve"> </v>
      </c>
      <c r="AH163" s="71" t="str">
        <f t="shared" si="81"/>
        <v xml:space="preserve"> </v>
      </c>
      <c r="AI163" s="73" t="str">
        <f t="shared" si="82"/>
        <v>n/a</v>
      </c>
      <c r="AJ163" s="74" t="b">
        <f t="shared" si="83"/>
        <v>0</v>
      </c>
      <c r="AK163" s="73" t="str">
        <f t="shared" si="84"/>
        <v xml:space="preserve"> </v>
      </c>
      <c r="AL163" s="73" t="str">
        <f t="shared" si="85"/>
        <v xml:space="preserve"> </v>
      </c>
      <c r="AM163" s="74" t="str">
        <f t="shared" si="86"/>
        <v xml:space="preserve"> </v>
      </c>
    </row>
    <row r="164" spans="1:39" ht="18.75" customHeight="1" thickBot="1" x14ac:dyDescent="0.25">
      <c r="A164" t="str">
        <f t="shared" si="87"/>
        <v>/</v>
      </c>
      <c r="B164" s="134">
        <v>161</v>
      </c>
      <c r="C164" s="6"/>
      <c r="D164" s="6"/>
      <c r="E164" s="5"/>
      <c r="F164" s="5"/>
      <c r="G164" s="103" t="str">
        <f t="shared" si="64"/>
        <v xml:space="preserve"> </v>
      </c>
      <c r="H164" s="160"/>
      <c r="I164" s="153" t="str">
        <f>IF(H164="Y",IFERROR(VLOOKUP(CONCATENATE(C164,"/",D164),'Time Open'!A$4:F$165,5,FALSE),"Can't find in Open"),"")</f>
        <v/>
      </c>
      <c r="J164" s="153" t="str">
        <f>IF(H164="Y",IFERROR(VLOOKUP(CONCATENATE(C164,"/",D164),'Time Open'!A$4:F$165,6,FALSE),"Can't find in Open"),"")</f>
        <v/>
      </c>
      <c r="K164" s="34" t="str">
        <f t="shared" si="65"/>
        <v>n/a</v>
      </c>
      <c r="L164" s="36">
        <f t="shared" si="66"/>
        <v>0</v>
      </c>
      <c r="M164" s="36">
        <f t="shared" si="67"/>
        <v>0</v>
      </c>
      <c r="N164" s="36">
        <f t="shared" si="68"/>
        <v>0</v>
      </c>
      <c r="O164" s="103">
        <f t="shared" si="69"/>
        <v>0</v>
      </c>
      <c r="P164" s="118" t="str">
        <f t="shared" si="88"/>
        <v xml:space="preserve"> </v>
      </c>
      <c r="S164">
        <f t="shared" si="89"/>
        <v>0</v>
      </c>
      <c r="T164" s="70" t="str">
        <f t="shared" si="70"/>
        <v>n/a</v>
      </c>
      <c r="U164" s="71" t="b">
        <f t="shared" si="71"/>
        <v>0</v>
      </c>
      <c r="V164" s="70" t="str">
        <f t="shared" si="90"/>
        <v xml:space="preserve"> </v>
      </c>
      <c r="W164" s="70" t="str">
        <f t="shared" si="91"/>
        <v xml:space="preserve"> </v>
      </c>
      <c r="X164" s="71" t="str">
        <f t="shared" si="92"/>
        <v xml:space="preserve"> </v>
      </c>
      <c r="Y164" s="73" t="str">
        <f t="shared" si="72"/>
        <v>n/a</v>
      </c>
      <c r="Z164" s="74" t="b">
        <f t="shared" si="73"/>
        <v>0</v>
      </c>
      <c r="AA164" s="73" t="str">
        <f t="shared" si="74"/>
        <v xml:space="preserve"> </v>
      </c>
      <c r="AB164" s="73" t="str">
        <f t="shared" si="75"/>
        <v xml:space="preserve"> </v>
      </c>
      <c r="AC164" s="74" t="str">
        <f t="shared" si="76"/>
        <v xml:space="preserve"> </v>
      </c>
      <c r="AD164" s="70" t="str">
        <f t="shared" si="77"/>
        <v>n/a</v>
      </c>
      <c r="AE164" s="71" t="b">
        <f t="shared" si="78"/>
        <v>0</v>
      </c>
      <c r="AF164" s="70" t="str">
        <f t="shared" si="79"/>
        <v xml:space="preserve"> </v>
      </c>
      <c r="AG164" s="70" t="str">
        <f t="shared" si="80"/>
        <v xml:space="preserve"> </v>
      </c>
      <c r="AH164" s="71" t="str">
        <f t="shared" si="81"/>
        <v xml:space="preserve"> </v>
      </c>
      <c r="AI164" s="73" t="str">
        <f t="shared" si="82"/>
        <v>n/a</v>
      </c>
      <c r="AJ164" s="74" t="b">
        <f t="shared" si="83"/>
        <v>0</v>
      </c>
      <c r="AK164" s="73" t="str">
        <f t="shared" si="84"/>
        <v xml:space="preserve"> </v>
      </c>
      <c r="AL164" s="73" t="str">
        <f t="shared" si="85"/>
        <v xml:space="preserve"> </v>
      </c>
      <c r="AM164" s="74" t="str">
        <f t="shared" si="86"/>
        <v xml:space="preserve"> </v>
      </c>
    </row>
    <row r="165" spans="1:39" ht="18.75" customHeight="1" x14ac:dyDescent="0.2">
      <c r="A165" t="str">
        <f t="shared" si="87"/>
        <v>/</v>
      </c>
      <c r="B165" s="134">
        <v>162</v>
      </c>
      <c r="C165" s="6"/>
      <c r="D165" s="6"/>
      <c r="E165" s="5"/>
      <c r="F165" s="5"/>
      <c r="G165" s="103" t="str">
        <f t="shared" si="64"/>
        <v xml:space="preserve"> </v>
      </c>
      <c r="H165" s="160"/>
      <c r="I165" s="153" t="str">
        <f>IF(H165="Y",IFERROR(VLOOKUP(CONCATENATE(C165,"/",D165),'Time Open'!A$4:F$165,5,FALSE),"Can't find in Open"),"")</f>
        <v/>
      </c>
      <c r="J165" s="153" t="str">
        <f>IF(H165="Y",IFERROR(VLOOKUP(CONCATENATE(C165,"/",D165),'Time Open'!A$4:F$165,6,FALSE),"Can't find in Open"),"")</f>
        <v/>
      </c>
      <c r="K165" s="34" t="str">
        <f t="shared" si="65"/>
        <v>n/a</v>
      </c>
      <c r="L165" s="36">
        <f t="shared" si="66"/>
        <v>0</v>
      </c>
      <c r="M165" s="36">
        <f t="shared" si="67"/>
        <v>0</v>
      </c>
      <c r="N165" s="36">
        <f t="shared" si="68"/>
        <v>0</v>
      </c>
      <c r="O165" s="103">
        <f t="shared" si="69"/>
        <v>0</v>
      </c>
      <c r="P165" s="118" t="str">
        <f t="shared" si="88"/>
        <v xml:space="preserve"> </v>
      </c>
      <c r="S165">
        <f t="shared" si="89"/>
        <v>0</v>
      </c>
      <c r="T165" s="70" t="str">
        <f t="shared" si="70"/>
        <v>n/a</v>
      </c>
      <c r="U165" s="71" t="b">
        <f t="shared" si="71"/>
        <v>0</v>
      </c>
      <c r="V165" s="70" t="str">
        <f t="shared" si="90"/>
        <v xml:space="preserve"> </v>
      </c>
      <c r="W165" s="70" t="str">
        <f t="shared" si="91"/>
        <v xml:space="preserve"> </v>
      </c>
      <c r="X165" s="71" t="str">
        <f t="shared" si="92"/>
        <v xml:space="preserve"> </v>
      </c>
      <c r="Y165" s="73" t="str">
        <f t="shared" si="72"/>
        <v>n/a</v>
      </c>
      <c r="Z165" s="74" t="b">
        <f t="shared" si="73"/>
        <v>0</v>
      </c>
      <c r="AA165" s="73" t="str">
        <f t="shared" si="74"/>
        <v xml:space="preserve"> </v>
      </c>
      <c r="AB165" s="73" t="str">
        <f t="shared" si="75"/>
        <v xml:space="preserve"> </v>
      </c>
      <c r="AC165" s="74" t="str">
        <f t="shared" si="76"/>
        <v xml:space="preserve"> </v>
      </c>
      <c r="AD165" s="70" t="str">
        <f t="shared" si="77"/>
        <v>n/a</v>
      </c>
      <c r="AE165" s="71" t="b">
        <f t="shared" si="78"/>
        <v>0</v>
      </c>
      <c r="AF165" s="70" t="str">
        <f t="shared" si="79"/>
        <v xml:space="preserve"> </v>
      </c>
      <c r="AG165" s="70" t="str">
        <f t="shared" si="80"/>
        <v xml:space="preserve"> </v>
      </c>
      <c r="AH165" s="71" t="str">
        <f t="shared" si="81"/>
        <v xml:space="preserve"> </v>
      </c>
      <c r="AI165" s="73" t="str">
        <f t="shared" si="82"/>
        <v>n/a</v>
      </c>
      <c r="AJ165" s="74" t="b">
        <f t="shared" si="83"/>
        <v>0</v>
      </c>
      <c r="AK165" s="73" t="str">
        <f t="shared" si="84"/>
        <v xml:space="preserve"> </v>
      </c>
      <c r="AL165" s="73" t="str">
        <f t="shared" si="85"/>
        <v xml:space="preserve"> </v>
      </c>
      <c r="AM165" s="74" t="str">
        <f t="shared" si="86"/>
        <v xml:space="preserve"> </v>
      </c>
    </row>
    <row r="166" spans="1:39" x14ac:dyDescent="0.2">
      <c r="G166" s="103" t="str">
        <f t="shared" si="64"/>
        <v xml:space="preserve"> </v>
      </c>
    </row>
    <row r="167" spans="1:39" ht="16.5" x14ac:dyDescent="0.3">
      <c r="B167" s="105"/>
      <c r="D167" s="39" t="s">
        <v>94</v>
      </c>
      <c r="H167" s="158"/>
    </row>
    <row r="168" spans="1:39" x14ac:dyDescent="0.2">
      <c r="B168" s="105"/>
      <c r="C168" s="105"/>
    </row>
  </sheetData>
  <sheetProtection selectLockedCells="1"/>
  <mergeCells count="2">
    <mergeCell ref="Q2:R2"/>
    <mergeCell ref="Q9:R9"/>
  </mergeCells>
  <phoneticPr fontId="0" type="noConversion"/>
  <conditionalFormatting sqref="A1:XFD1048576">
    <cfRule type="expression" dxfId="9" priority="1">
      <formula>NOT(CELL("protect",A1))</formula>
    </cfRule>
  </conditionalFormatting>
  <conditionalFormatting sqref="E1:E1048576">
    <cfRule type="expression" dxfId="8" priority="15">
      <formula>AND(H1="Y",E1&gt;0)</formula>
    </cfRule>
  </conditionalFormatting>
  <conditionalFormatting sqref="F1:F1048576">
    <cfRule type="expression" dxfId="7" priority="14">
      <formula>AND(H1="Y",F1&gt;0)</formula>
    </cfRule>
  </conditionalFormatting>
  <conditionalFormatting sqref="L4:O165">
    <cfRule type="cellIs" dxfId="6" priority="18" stopIfTrue="1" operator="equal">
      <formula>0</formula>
    </cfRule>
  </conditionalFormatting>
  <dataValidations count="1">
    <dataValidation type="list" allowBlank="1" showInputMessage="1" showErrorMessage="1" error="Enter a Y if they want to run in Open and carry their time to Youth/Select.  Otherwise leave blank." prompt="Enter a Y if they want to run in Open and carry their time to Youth/Select.  Otherwise leave blank." sqref="H4:H165" xr:uid="{00000000-0002-0000-0500-000000000000}">
      <formula1>"Y"</formula1>
    </dataValidation>
  </dataValidations>
  <printOptions horizontalCentered="1" verticalCentered="1"/>
  <pageMargins left="0.51181102362204722" right="0.51181102362204722" top="0.51181102362204722" bottom="0.51181102362204722" header="0.51181102362204722" footer="0.51181102362204722"/>
  <pageSetup fitToHeight="10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6"/>
  <sheetViews>
    <sheetView showGridLines="0" zoomScale="120" zoomScaleNormal="120" workbookViewId="0">
      <selection activeCell="E3" sqref="E3"/>
    </sheetView>
  </sheetViews>
  <sheetFormatPr defaultColWidth="8.85546875" defaultRowHeight="12.75" x14ac:dyDescent="0.2"/>
  <cols>
    <col min="1" max="2" width="5.85546875" customWidth="1"/>
    <col min="3" max="3" width="6.42578125" hidden="1" customWidth="1"/>
    <col min="6" max="6" width="18" customWidth="1"/>
    <col min="8" max="8" width="16.140625" customWidth="1"/>
    <col min="9" max="9" width="10.85546875" customWidth="1"/>
    <col min="10" max="10" width="11.140625" customWidth="1"/>
    <col min="11" max="16" width="8.85546875" hidden="1" customWidth="1"/>
    <col min="17" max="23" width="8.85546875" customWidth="1"/>
  </cols>
  <sheetData>
    <row r="1" spans="1:22" ht="20.25" thickBot="1" x14ac:dyDescent="0.3">
      <c r="B1" s="1"/>
      <c r="F1" s="1" t="s">
        <v>122</v>
      </c>
    </row>
    <row r="2" spans="1:22" ht="13.5" thickBot="1" x14ac:dyDescent="0.25">
      <c r="F2" s="17" t="s">
        <v>41</v>
      </c>
      <c r="G2" s="130">
        <f>SelectEntries</f>
        <v>0</v>
      </c>
      <c r="I2" s="17" t="s">
        <v>42</v>
      </c>
      <c r="J2" s="18" t="e">
        <f>VLOOKUP(CONCATENATE(SelectDivisions," ",SelectEntries),'Instructions for use'!A$42:D$447,4,FALSE)</f>
        <v>#N/A</v>
      </c>
    </row>
    <row r="3" spans="1:22" s="7" customFormat="1" ht="15" customHeight="1" thickBot="1" x14ac:dyDescent="0.25">
      <c r="A3" s="12"/>
      <c r="B3" s="16"/>
      <c r="C3" s="17" t="s">
        <v>40</v>
      </c>
      <c r="D3" s="17" t="s">
        <v>18</v>
      </c>
      <c r="E3" s="31">
        <f>IF(G3=0,0,IF(SelectDivisions="3D",'Jackpot Guide'!I28+O36,'Jackpot Guide'!I44+O36))</f>
        <v>0</v>
      </c>
      <c r="F3" s="17" t="s">
        <v>137</v>
      </c>
      <c r="G3" s="16">
        <f>+'Time Select'!R16</f>
        <v>0</v>
      </c>
      <c r="H3" s="16"/>
      <c r="I3" s="17"/>
      <c r="J3" s="18"/>
    </row>
    <row r="4" spans="1:22" ht="5.25" customHeight="1" thickBot="1" x14ac:dyDescent="0.25">
      <c r="J4">
        <v>5</v>
      </c>
    </row>
    <row r="5" spans="1:22" s="7" customFormat="1" ht="14.1" customHeight="1" thickBot="1" x14ac:dyDescent="0.25">
      <c r="A5" s="209" t="s">
        <v>4</v>
      </c>
      <c r="B5" s="3" t="s">
        <v>43</v>
      </c>
      <c r="C5" s="19" t="s">
        <v>44</v>
      </c>
      <c r="D5" s="202" t="s">
        <v>45</v>
      </c>
      <c r="E5" s="201"/>
      <c r="F5" s="203"/>
      <c r="G5" s="202" t="s">
        <v>1</v>
      </c>
      <c r="H5" s="203"/>
      <c r="I5" s="19" t="s">
        <v>46</v>
      </c>
      <c r="J5" s="2" t="s">
        <v>47</v>
      </c>
      <c r="M5"/>
      <c r="N5"/>
      <c r="O5"/>
      <c r="P5"/>
      <c r="Q5"/>
      <c r="R5"/>
      <c r="S5"/>
      <c r="T5"/>
      <c r="U5"/>
      <c r="V5"/>
    </row>
    <row r="6" spans="1:22" ht="15" customHeight="1" x14ac:dyDescent="0.2">
      <c r="A6" s="210"/>
      <c r="B6" s="20">
        <v>1</v>
      </c>
      <c r="C6" s="107"/>
      <c r="D6" s="77" t="str">
        <f>IF(G3&lt;1," ",VLOOKUP(1,'Time Select'!$T4:$X165,3,FALSE))</f>
        <v xml:space="preserve"> </v>
      </c>
      <c r="E6" s="77"/>
      <c r="F6" s="78"/>
      <c r="G6" s="77" t="str">
        <f>IF(G3&lt;1," ",VLOOKUP(1,'Time Select'!$T$4:$X$165,4,FALSE))</f>
        <v xml:space="preserve"> </v>
      </c>
      <c r="H6" s="8"/>
      <c r="I6" s="23" t="str">
        <f>IF(G3&lt;1," ",VLOOKUP(1,'Time Select'!$T$4:$X$165,5,FALSE))</f>
        <v xml:space="preserve"> </v>
      </c>
      <c r="J6" s="32" t="str">
        <f>IF($G$3&lt;1," ",IF($G$3=1,$E$3,($E$3*VLOOKUP(MIN($G$3,$J$2),'Instructions for use'!$C$28:$K$35,2))))</f>
        <v xml:space="preserve"> </v>
      </c>
    </row>
    <row r="7" spans="1:22" ht="15" customHeight="1" x14ac:dyDescent="0.2">
      <c r="A7" s="210"/>
      <c r="B7" s="20">
        <v>2</v>
      </c>
      <c r="C7" s="107"/>
      <c r="D7" s="77" t="str">
        <f>IF(G3&lt;2," ",VLOOKUP(2,'Time Select'!$T4:$X165,3,FALSE))</f>
        <v xml:space="preserve"> </v>
      </c>
      <c r="E7" s="77"/>
      <c r="F7" s="78"/>
      <c r="G7" s="77" t="str">
        <f>IF(G3&lt;2," ",VLOOKUP(2,'Time Select'!$T$4:$X$165,4,FALSE))</f>
        <v xml:space="preserve"> </v>
      </c>
      <c r="H7" s="8"/>
      <c r="I7" s="24" t="str">
        <f>IF(G3&lt;2," ",VLOOKUP(2,'Time Select'!$T$4:$X$165,5,FALSE))</f>
        <v xml:space="preserve"> </v>
      </c>
      <c r="J7" s="32" t="str">
        <f>IF($G$3&lt;2," ",$E$3*VLOOKUP(MIN($G$3,$J$2),'Instructions for use'!$C$28:$K$35,3))</f>
        <v xml:space="preserve"> </v>
      </c>
    </row>
    <row r="8" spans="1:22" ht="15" customHeight="1" x14ac:dyDescent="0.2">
      <c r="A8" s="210"/>
      <c r="B8" s="20">
        <v>3</v>
      </c>
      <c r="C8" s="107"/>
      <c r="D8" s="77" t="str">
        <f>IF(G3&lt;3," ",VLOOKUP(3,'Time Select'!$T4:$X165,3,FALSE))</f>
        <v xml:space="preserve"> </v>
      </c>
      <c r="E8" s="77"/>
      <c r="F8" s="78"/>
      <c r="G8" s="77" t="str">
        <f>IF(G3&lt;3," ",VLOOKUP(3,'Time Select'!$T$4:$X$165,4,FALSE))</f>
        <v xml:space="preserve"> </v>
      </c>
      <c r="H8" s="8"/>
      <c r="I8" s="24" t="str">
        <f>IF(G3&lt;3," ",VLOOKUP(3,'Time Select'!$T$4:$X$165,5,FALSE))</f>
        <v xml:space="preserve"> </v>
      </c>
      <c r="J8" s="32" t="str">
        <f>IF($G$3&lt;3," ",$E$3*VLOOKUP(MIN($G$3,$J$2),'Instructions for use'!$C$28:$K$35,4))</f>
        <v xml:space="preserve"> </v>
      </c>
    </row>
    <row r="9" spans="1:22" ht="15" customHeight="1" x14ac:dyDescent="0.2">
      <c r="A9" s="210"/>
      <c r="B9" s="20">
        <v>4</v>
      </c>
      <c r="C9" s="107"/>
      <c r="D9" s="77" t="str">
        <f>IF(G4&lt;4," ",VLOOKUP(4,'Time Select'!$T4:$X165,3,FALSE))</f>
        <v xml:space="preserve"> </v>
      </c>
      <c r="E9" s="77"/>
      <c r="F9" s="78"/>
      <c r="G9" s="77" t="str">
        <f>IF(G3&lt;4," ",VLOOKUP(4,'Time Select'!$T$4:$X$165,4,FALSE))</f>
        <v xml:space="preserve"> </v>
      </c>
      <c r="H9" s="8"/>
      <c r="I9" s="24" t="str">
        <f>IF(G3&lt;4," ",VLOOKUP(4,'Time Select'!$T$4:$X$165,5,FALSE))</f>
        <v xml:space="preserve"> </v>
      </c>
      <c r="J9" s="32" t="str">
        <f>IF($G$3&lt;4," ",$E$3*VLOOKUP(MIN($G$3,$J$2),'Instructions for use'!$C$28:$K$35,5))</f>
        <v xml:space="preserve"> </v>
      </c>
    </row>
    <row r="10" spans="1:22" ht="15" customHeight="1" x14ac:dyDescent="0.2">
      <c r="A10" s="210"/>
      <c r="B10" s="20">
        <v>5</v>
      </c>
      <c r="C10" s="107"/>
      <c r="D10" s="77" t="str">
        <f>IF(G3&lt;5," ",VLOOKUP(5,'Time Select'!$T4:$X165,3,FALSE))</f>
        <v xml:space="preserve"> </v>
      </c>
      <c r="E10" s="77"/>
      <c r="F10" s="78"/>
      <c r="G10" s="77" t="str">
        <f>IF(G3&lt;5," ",VLOOKUP(5,'Time Select'!$T$4:$X$165,4,FALSE))</f>
        <v xml:space="preserve"> </v>
      </c>
      <c r="H10" s="8"/>
      <c r="I10" s="24" t="str">
        <f>IF(G3&lt;5," ",VLOOKUP(5,'Time Select'!$T$4:$X$165,5,FALSE))</f>
        <v xml:space="preserve"> </v>
      </c>
      <c r="J10" s="32" t="str">
        <f>IF($G$3&lt;5," ",$E$3*VLOOKUP(MIN($G$3,$J$2),'Instructions for use'!$C$28:$K$35,6))</f>
        <v xml:space="preserve"> </v>
      </c>
    </row>
    <row r="11" spans="1:22" ht="15" customHeight="1" x14ac:dyDescent="0.2">
      <c r="A11" s="210"/>
      <c r="B11" s="20">
        <v>6</v>
      </c>
      <c r="C11" s="107"/>
      <c r="D11" s="77" t="str">
        <f>IF(G3&lt;6," ",VLOOKUP(6,'Time Select'!$T4:$X165,3,FALSE))</f>
        <v xml:space="preserve"> </v>
      </c>
      <c r="E11" s="77"/>
      <c r="F11" s="78"/>
      <c r="G11" s="77" t="str">
        <f>IF(G3&lt;6," ",VLOOKUP(6,'Time Select'!$T$4:$X$165,4,FALSE))</f>
        <v xml:space="preserve"> </v>
      </c>
      <c r="H11" s="8"/>
      <c r="I11" s="24" t="str">
        <f>IF(G3&lt;6," ",VLOOKUP(6,'Time Select'!$T$4:$X$165,5,FALSE))</f>
        <v xml:space="preserve"> </v>
      </c>
      <c r="J11" s="32" t="str">
        <f>IF($G$3&lt;6," ",$E$3*VLOOKUP(MIN($G$3,$J$2),'Instructions for use'!$C$28:$K$35,7))</f>
        <v xml:space="preserve"> </v>
      </c>
    </row>
    <row r="12" spans="1:22" ht="15" customHeight="1" x14ac:dyDescent="0.2">
      <c r="A12" s="210"/>
      <c r="B12" s="20">
        <v>7</v>
      </c>
      <c r="C12" s="107"/>
      <c r="D12" s="77" t="str">
        <f>IF(G3&lt;7," ",VLOOKUP(7,'Time Select'!$T4:$X165,3,FALSE))</f>
        <v xml:space="preserve"> </v>
      </c>
      <c r="E12" s="77"/>
      <c r="F12" s="78"/>
      <c r="G12" s="77" t="str">
        <f>IF(G3&lt;7," ",VLOOKUP(7,'Time Select'!$T$4:$X$165,4,FALSE))</f>
        <v xml:space="preserve"> </v>
      </c>
      <c r="H12" s="8"/>
      <c r="I12" s="24" t="str">
        <f>IF(G3&lt;7," ",VLOOKUP(7,'Time Select'!$T$4:$X$165,5,FALSE))</f>
        <v xml:space="preserve"> </v>
      </c>
      <c r="J12" s="32" t="str">
        <f>IF($G$3&lt;7," ",$E$3*VLOOKUP(MIN($G$3,$J$2),'Instructions for use'!$C$28:$K$35,8))</f>
        <v xml:space="preserve"> </v>
      </c>
    </row>
    <row r="13" spans="1:22" ht="15" customHeight="1" thickBot="1" x14ac:dyDescent="0.25">
      <c r="A13" s="211"/>
      <c r="B13" s="21">
        <v>8</v>
      </c>
      <c r="C13" s="108"/>
      <c r="D13" s="79" t="str">
        <f>IF(G3&lt;8," ",VLOOKUP(8,'Time Select'!$T4:$X165,3,FALSE))</f>
        <v xml:space="preserve"> </v>
      </c>
      <c r="E13" s="79"/>
      <c r="F13" s="80"/>
      <c r="G13" s="81" t="str">
        <f>IF(G3&lt;8," ",VLOOKUP(8,'Time Select'!$T$4:$X$165,4,FALSE))</f>
        <v xml:space="preserve"> </v>
      </c>
      <c r="H13" s="11"/>
      <c r="I13" s="26" t="str">
        <f>IF(G3&lt;8," ",VLOOKUP(8,'Time Select'!$T$4:$X$165,5,FALSE))</f>
        <v xml:space="preserve"> </v>
      </c>
      <c r="J13" s="32" t="str">
        <f>IF($G$3&lt;8," ",$E$3*VLOOKUP(MIN($G$3,$J$2),'Instructions for use'!$C$28:$K$35,9))</f>
        <v xml:space="preserve"> </v>
      </c>
    </row>
    <row r="15" spans="1:22" ht="7.5" customHeight="1" thickBot="1" x14ac:dyDescent="0.25"/>
    <row r="16" spans="1:22" ht="15" customHeight="1" thickBot="1" x14ac:dyDescent="0.25">
      <c r="A16" s="22"/>
      <c r="B16" s="16"/>
      <c r="C16" s="17" t="s">
        <v>48</v>
      </c>
      <c r="D16" s="17" t="s">
        <v>18</v>
      </c>
      <c r="E16" s="31">
        <f>IF(G16=0,0,IF(SelectDivisions="3D",'Jackpot Guide'!I29+O36,'Jackpot Guide'!I45+O36))</f>
        <v>0</v>
      </c>
      <c r="F16" s="17" t="s">
        <v>137</v>
      </c>
      <c r="G16" s="16">
        <f>+'Time Select'!R17</f>
        <v>0</v>
      </c>
      <c r="H16" s="16"/>
      <c r="I16" s="17"/>
      <c r="J16" s="18"/>
    </row>
    <row r="17" spans="1:16" ht="5.25" customHeight="1" thickBot="1" x14ac:dyDescent="0.25"/>
    <row r="18" spans="1:16" ht="14.1" customHeight="1" thickBot="1" x14ac:dyDescent="0.25">
      <c r="A18" s="209" t="s">
        <v>10</v>
      </c>
      <c r="B18" s="3" t="s">
        <v>43</v>
      </c>
      <c r="C18" s="19" t="s">
        <v>44</v>
      </c>
      <c r="D18" s="202" t="s">
        <v>45</v>
      </c>
      <c r="E18" s="201"/>
      <c r="F18" s="203"/>
      <c r="G18" s="202" t="s">
        <v>1</v>
      </c>
      <c r="H18" s="203"/>
      <c r="I18" s="19" t="s">
        <v>46</v>
      </c>
      <c r="J18" s="2" t="s">
        <v>47</v>
      </c>
    </row>
    <row r="19" spans="1:16" ht="15" customHeight="1" x14ac:dyDescent="0.2">
      <c r="A19" s="210"/>
      <c r="B19" s="20">
        <v>1</v>
      </c>
      <c r="C19" s="107"/>
      <c r="D19" s="77" t="str">
        <f>IF(G16&lt;1," ",VLOOKUP(1,'Time Select'!$Y$4:$AC$165,3,FALSE))</f>
        <v xml:space="preserve"> </v>
      </c>
      <c r="E19" s="77"/>
      <c r="F19" s="78"/>
      <c r="G19" s="77" t="str">
        <f>IF(G16&lt;1," ",VLOOKUP(1,'Time Select'!$Y$4:$AC$165,4,FALSE))</f>
        <v xml:space="preserve"> </v>
      </c>
      <c r="H19" s="78"/>
      <c r="I19" s="23" t="str">
        <f>IF(G16&lt;1," ",VLOOKUP(1,'Time Select'!$Y$4:$AC$165,5,FALSE))</f>
        <v xml:space="preserve"> </v>
      </c>
      <c r="J19" s="32" t="str">
        <f>IF($G$16&lt;1," ",IF($G$16=1,$E$16,($E$16*VLOOKUP(MIN($G$16,$J$2),'Instructions for use'!$C$28:$K$35,2))))</f>
        <v xml:space="preserve"> </v>
      </c>
    </row>
    <row r="20" spans="1:16" ht="15" customHeight="1" x14ac:dyDescent="0.2">
      <c r="A20" s="210"/>
      <c r="B20" s="20">
        <v>2</v>
      </c>
      <c r="C20" s="107"/>
      <c r="D20" s="77" t="str">
        <f>IF(G16&lt;2," ",VLOOKUP(2,'Time Select'!$Y$4:$AC$165,3,FALSE))</f>
        <v xml:space="preserve"> </v>
      </c>
      <c r="E20" s="77"/>
      <c r="F20" s="78"/>
      <c r="G20" s="77" t="str">
        <f>IF(G16&lt;2," ",VLOOKUP(2,'Time Select'!$Y$4:$AC$165,4,FALSE))</f>
        <v xml:space="preserve"> </v>
      </c>
      <c r="H20" s="78"/>
      <c r="I20" s="23" t="str">
        <f>IF(G16&lt;2," ",VLOOKUP(2,'Time Select'!$Y$4:$AC$165,5,FALSE))</f>
        <v xml:space="preserve"> </v>
      </c>
      <c r="J20" s="32" t="str">
        <f>IF($G$16&lt;2," ",$E$16*VLOOKUP(MIN($G$16,$J$2),'Instructions for use'!$C$28:$K$35,3))</f>
        <v xml:space="preserve"> </v>
      </c>
    </row>
    <row r="21" spans="1:16" ht="15" customHeight="1" x14ac:dyDescent="0.2">
      <c r="A21" s="210"/>
      <c r="B21" s="20">
        <v>3</v>
      </c>
      <c r="C21" s="107"/>
      <c r="D21" s="77" t="str">
        <f>IF(G16&lt;3," ",VLOOKUP(3,'Time Select'!$Y$4:$AC$165,3,FALSE))</f>
        <v xml:space="preserve"> </v>
      </c>
      <c r="E21" s="77"/>
      <c r="F21" s="78"/>
      <c r="G21" s="77" t="str">
        <f>IF(G16&lt;3," ",VLOOKUP(3,'Time Select'!$Y$4:$AC$165,4,FALSE))</f>
        <v xml:space="preserve"> </v>
      </c>
      <c r="H21" s="78"/>
      <c r="I21" s="23" t="str">
        <f>IF(G16&lt;3," ",VLOOKUP(3,'Time Select'!$Y$4:$AC$165,5,FALSE))</f>
        <v xml:space="preserve"> </v>
      </c>
      <c r="J21" s="32" t="str">
        <f>IF($G$16&lt;3," ",$E$16*VLOOKUP(MIN($G$16,$J$2),'Instructions for use'!$C$28:$K$35,4))</f>
        <v xml:space="preserve"> </v>
      </c>
    </row>
    <row r="22" spans="1:16" ht="15" customHeight="1" x14ac:dyDescent="0.2">
      <c r="A22" s="210"/>
      <c r="B22" s="20">
        <v>4</v>
      </c>
      <c r="C22" s="107"/>
      <c r="D22" s="77" t="str">
        <f>IF(G16&lt;4," ",VLOOKUP(4,'Time Select'!$Y$4:$AC$165,3,FALSE))</f>
        <v xml:space="preserve"> </v>
      </c>
      <c r="E22" s="77"/>
      <c r="F22" s="78"/>
      <c r="G22" s="77" t="str">
        <f>IF(G16&lt;4," ",VLOOKUP(4,'Time Select'!$Y$4:$AC$165,4,FALSE))</f>
        <v xml:space="preserve"> </v>
      </c>
      <c r="H22" s="78"/>
      <c r="I22" s="23" t="str">
        <f>IF(G16&lt;4," ",VLOOKUP(4,'Time Select'!$Y$4:$AC$165,5,FALSE))</f>
        <v xml:space="preserve"> </v>
      </c>
      <c r="J22" s="32" t="str">
        <f>IF($G$16&lt;4," ",$E$16*VLOOKUP(MIN($G$16,$J$2),'Instructions for use'!$C$28:$K$35,5))</f>
        <v xml:space="preserve"> </v>
      </c>
    </row>
    <row r="23" spans="1:16" ht="15" customHeight="1" x14ac:dyDescent="0.2">
      <c r="A23" s="210"/>
      <c r="B23" s="20">
        <v>5</v>
      </c>
      <c r="C23" s="107"/>
      <c r="D23" s="77" t="str">
        <f>IF(G16&lt;5," ",VLOOKUP(5,'Time Select'!$Y$4:$AC$165,3,FALSE))</f>
        <v xml:space="preserve"> </v>
      </c>
      <c r="E23" s="77"/>
      <c r="F23" s="78"/>
      <c r="G23" s="77" t="str">
        <f>IF(G16&lt;5," ",VLOOKUP(5,'Time Select'!$Y$4:$AC$165,4,FALSE))</f>
        <v xml:space="preserve"> </v>
      </c>
      <c r="H23" s="78"/>
      <c r="I23" s="23" t="str">
        <f>IF(G16&lt;5," ",VLOOKUP(5,'Time Select'!$Y$4:$AC$165,5,FALSE))</f>
        <v xml:space="preserve"> </v>
      </c>
      <c r="J23" s="32" t="str">
        <f>IF($G$16&lt;5," ",$E$16*VLOOKUP(MIN($G$16,$J$2),'Instructions for use'!$C$28:$K$35,6))</f>
        <v xml:space="preserve"> </v>
      </c>
    </row>
    <row r="24" spans="1:16" ht="15" customHeight="1" x14ac:dyDescent="0.2">
      <c r="A24" s="210"/>
      <c r="B24" s="20">
        <v>6</v>
      </c>
      <c r="C24" s="107"/>
      <c r="D24" s="77" t="str">
        <f>IF(G16&lt;6," ",VLOOKUP(6,'Time Select'!$Y$4:$AC$165,3,FALSE))</f>
        <v xml:space="preserve"> </v>
      </c>
      <c r="E24" s="77"/>
      <c r="F24" s="78"/>
      <c r="G24" s="77" t="str">
        <f>IF(G16&lt;6," ",VLOOKUP(6,'Time Select'!$Y$4:$AC$165,4,FALSE))</f>
        <v xml:space="preserve"> </v>
      </c>
      <c r="H24" s="78"/>
      <c r="I24" s="23" t="str">
        <f>IF(G16&lt;6," ",VLOOKUP(6,'Time Select'!$Y$4:$AC$165,5,FALSE))</f>
        <v xml:space="preserve"> </v>
      </c>
      <c r="J24" s="32" t="str">
        <f>IF($G$16&lt;6," ",$E$16*VLOOKUP(MIN($G$16,$J$2),'Instructions for use'!$C$28:$K$35,7))</f>
        <v xml:space="preserve"> </v>
      </c>
    </row>
    <row r="25" spans="1:16" ht="15" customHeight="1" x14ac:dyDescent="0.2">
      <c r="A25" s="210"/>
      <c r="B25" s="20">
        <v>7</v>
      </c>
      <c r="C25" s="107"/>
      <c r="D25" s="77" t="str">
        <f>IF(G16&lt;7," ",VLOOKUP(7,'Time Select'!$Y$4:$AC$165,3,FALSE))</f>
        <v xml:space="preserve"> </v>
      </c>
      <c r="E25" s="77"/>
      <c r="F25" s="78"/>
      <c r="G25" s="77" t="str">
        <f>IF(G16&lt;7," ",VLOOKUP(7,'Time Select'!$Y$4:$AC$165,4,FALSE))</f>
        <v xml:space="preserve"> </v>
      </c>
      <c r="H25" s="78"/>
      <c r="I25" s="23" t="str">
        <f>IF(G16&lt;7," ",VLOOKUP(7,'Time Select'!$Y$4:$AC$165,5,FALSE))</f>
        <v xml:space="preserve"> </v>
      </c>
      <c r="J25" s="32" t="str">
        <f>IF($G$16&lt;7," ",$E$16*VLOOKUP(MIN($G$16,$J$2),'Instructions for use'!$C$28:$K$35,8))</f>
        <v xml:space="preserve"> </v>
      </c>
    </row>
    <row r="26" spans="1:16" ht="15" customHeight="1" thickBot="1" x14ac:dyDescent="0.25">
      <c r="A26" s="211"/>
      <c r="B26" s="21">
        <v>8</v>
      </c>
      <c r="C26" s="108"/>
      <c r="D26" s="81" t="str">
        <f>IF(G16&lt;8," ",VLOOKUP(8,'Time Select'!$Y$4:$AC$165,3,FALSE))</f>
        <v xml:space="preserve"> </v>
      </c>
      <c r="E26" s="75"/>
      <c r="F26" s="76"/>
      <c r="G26" s="109" t="str">
        <f>IF(G16&lt;8," ",VLOOKUP(8,'Time Select'!$Y$4:$AC$165,4,FALSE))</f>
        <v xml:space="preserve"> </v>
      </c>
      <c r="H26" s="11"/>
      <c r="I26" s="26" t="str">
        <f>IF(G16&lt;8," ",VLOOKUP(8,'Time Select'!$Y$4:$AC$165,5,FALSE))</f>
        <v xml:space="preserve"> </v>
      </c>
      <c r="J26" s="32" t="str">
        <f>IF($G$16&lt;8," ",$E$16*VLOOKUP(MIN($G$16,$J$2),'Instructions for use'!$C$28:$K$35,9))</f>
        <v xml:space="preserve"> </v>
      </c>
    </row>
    <row r="28" spans="1:16" ht="7.5" customHeight="1" thickBot="1" x14ac:dyDescent="0.25"/>
    <row r="29" spans="1:16" ht="15" customHeight="1" thickBot="1" x14ac:dyDescent="0.25">
      <c r="A29" s="22"/>
      <c r="B29" s="16"/>
      <c r="C29" s="17" t="s">
        <v>49</v>
      </c>
      <c r="D29" s="17" t="s">
        <v>18</v>
      </c>
      <c r="E29" s="31">
        <f>IF(G29=0,0,IF(SelectDivisions="3D",'Jackpot Guide'!I30+O36,'Jackpot Guide'!I46+O36))</f>
        <v>0</v>
      </c>
      <c r="F29" s="17" t="s">
        <v>137</v>
      </c>
      <c r="G29" s="16">
        <f>+'Time Select'!R18</f>
        <v>0</v>
      </c>
      <c r="H29" s="16"/>
      <c r="I29" s="17"/>
      <c r="J29" s="18"/>
      <c r="N29" s="91" t="s">
        <v>64</v>
      </c>
      <c r="O29" s="92"/>
      <c r="P29" s="93">
        <f>SUM(O31:O33)</f>
        <v>0</v>
      </c>
    </row>
    <row r="30" spans="1:16" ht="5.25" customHeight="1" thickBot="1" x14ac:dyDescent="0.25">
      <c r="N30" s="83"/>
      <c r="O30" s="86"/>
      <c r="P30" s="84"/>
    </row>
    <row r="31" spans="1:16" ht="14.1" customHeight="1" thickBot="1" x14ac:dyDescent="0.25">
      <c r="A31" s="209" t="s">
        <v>6</v>
      </c>
      <c r="B31" s="3" t="s">
        <v>43</v>
      </c>
      <c r="C31" s="19" t="s">
        <v>44</v>
      </c>
      <c r="D31" s="202" t="s">
        <v>45</v>
      </c>
      <c r="E31" s="201"/>
      <c r="F31" s="203"/>
      <c r="G31" s="202" t="s">
        <v>1</v>
      </c>
      <c r="H31" s="203"/>
      <c r="I31" s="19" t="s">
        <v>46</v>
      </c>
      <c r="J31" s="2" t="s">
        <v>47</v>
      </c>
      <c r="N31" s="27" t="s">
        <v>10</v>
      </c>
      <c r="O31" s="87">
        <f>IF(G16=0,'Jackpot Guide'!I29+'Jackpot Guide'!I45,0)</f>
        <v>0</v>
      </c>
      <c r="P31" s="13"/>
    </row>
    <row r="32" spans="1:16" ht="15" customHeight="1" x14ac:dyDescent="0.2">
      <c r="A32" s="210"/>
      <c r="B32" s="20">
        <v>1</v>
      </c>
      <c r="C32" s="107"/>
      <c r="D32" s="77" t="str">
        <f>IF(G29&lt;1," ",VLOOKUP(1,'Time Select'!$AD$4:$AH$165,3,FALSE))</f>
        <v xml:space="preserve"> </v>
      </c>
      <c r="E32" s="9"/>
      <c r="F32" s="8"/>
      <c r="G32" s="77" t="str">
        <f>IF(G29&lt;1," ",VLOOKUP(1,'Time Select'!$AD$4:$AH$165,4,FALSE))</f>
        <v xml:space="preserve"> </v>
      </c>
      <c r="H32" s="78"/>
      <c r="I32" s="23" t="str">
        <f>IF(G29&lt;1," ",VLOOKUP(1,'Time Select'!$AD$4:$AH$165,5,FALSE))</f>
        <v xml:space="preserve"> </v>
      </c>
      <c r="J32" s="32" t="str">
        <f>IF($G$29&lt;1," ",IF($G$29=1,$E$29,($E$29*VLOOKUP(MIN($G$29,$J$2),'Instructions for use'!$C$28:$K$35,2))))</f>
        <v xml:space="preserve"> </v>
      </c>
      <c r="N32" s="89" t="s">
        <v>6</v>
      </c>
      <c r="O32" s="4">
        <f>IF(G29=0,'Jackpot Guide'!I30+'Jackpot Guide'!I46,0)</f>
        <v>0</v>
      </c>
      <c r="P32" s="90"/>
    </row>
    <row r="33" spans="1:16" ht="15" customHeight="1" x14ac:dyDescent="0.2">
      <c r="A33" s="210"/>
      <c r="B33" s="20">
        <v>2</v>
      </c>
      <c r="C33" s="107"/>
      <c r="D33" s="77" t="str">
        <f>IF(G29&lt;2," ",VLOOKUP(2,'Time Select'!$AD$4:$AH$165,3,FALSE))</f>
        <v xml:space="preserve"> </v>
      </c>
      <c r="E33" s="9"/>
      <c r="F33" s="8"/>
      <c r="G33" s="77" t="str">
        <f>IF(G29&lt;2," ",VLOOKUP(2,'Time Select'!$AD$4:$AH$165,4,FALSE))</f>
        <v xml:space="preserve"> </v>
      </c>
      <c r="H33" s="78"/>
      <c r="I33" s="23" t="str">
        <f>IF(G29&lt;2," ",VLOOKUP(2,'Time Select'!$AD$4:$AH$165,5,FALSE))</f>
        <v xml:space="preserve"> </v>
      </c>
      <c r="J33" s="32" t="str">
        <f>IF($G$29&lt;2," ",$E$29*VLOOKUP(MIN($G$29,$J$2),'Instructions for use'!$C$28:$K$35,3))</f>
        <v xml:space="preserve"> </v>
      </c>
      <c r="N33" s="14" t="s">
        <v>7</v>
      </c>
      <c r="O33" s="88">
        <f>IF(G42=0,SUM('Jackpot Guide'!I47),0)</f>
        <v>0</v>
      </c>
      <c r="P33" s="85"/>
    </row>
    <row r="34" spans="1:16" ht="15" customHeight="1" x14ac:dyDescent="0.2">
      <c r="A34" s="210"/>
      <c r="B34" s="20">
        <v>3</v>
      </c>
      <c r="C34" s="107"/>
      <c r="D34" s="77" t="str">
        <f>IF(G29&lt;3," ",VLOOKUP(3,'Time Select'!$AD$4:$AH$165,3,FALSE))</f>
        <v xml:space="preserve"> </v>
      </c>
      <c r="E34" s="9"/>
      <c r="F34" s="8"/>
      <c r="G34" s="77" t="str">
        <f>IF(G29&lt;3," ",VLOOKUP(3,'Time Select'!$AD$4:$AH$165,4,FALSE))</f>
        <v xml:space="preserve"> </v>
      </c>
      <c r="H34" s="78"/>
      <c r="I34" s="23" t="str">
        <f>IF(G29&lt;3," ",VLOOKUP(3,'Time Select'!$AD$4:$AH$165,5,FALSE))</f>
        <v xml:space="preserve"> </v>
      </c>
      <c r="J34" s="32" t="str">
        <f>IF($G$29&lt;3," ",$E$29*VLOOKUP(MIN($G$29,$J$2),'Instructions for use'!$C$28:$K$35,4))</f>
        <v xml:space="preserve"> </v>
      </c>
      <c r="N34" s="27" t="s">
        <v>65</v>
      </c>
      <c r="O34">
        <f>COUNTIF(O31:O33,"&gt;0")</f>
        <v>0</v>
      </c>
    </row>
    <row r="35" spans="1:16" ht="15" customHeight="1" x14ac:dyDescent="0.2">
      <c r="A35" s="210"/>
      <c r="B35" s="20">
        <v>4</v>
      </c>
      <c r="C35" s="107"/>
      <c r="D35" s="77" t="str">
        <f>IF(G29&lt;4," ",VLOOKUP(4,'Time Select'!$AD$4:$AH$165,3,FALSE))</f>
        <v xml:space="preserve"> </v>
      </c>
      <c r="E35" s="9"/>
      <c r="F35" s="8"/>
      <c r="G35" s="77" t="str">
        <f>IF(G29&lt;4," ",VLOOKUP(4,'Time Select'!$AD$4:$AH$165,4,FALSE))</f>
        <v xml:space="preserve"> </v>
      </c>
      <c r="H35" s="78"/>
      <c r="I35" s="23" t="str">
        <f>IF(G29&lt;4," ",VLOOKUP(4,'Time Select'!$AD$4:$AH$165,5,FALSE))</f>
        <v xml:space="preserve"> </v>
      </c>
      <c r="J35" s="32" t="str">
        <f>IF($G$29&lt;4," ",$E$29*VLOOKUP(MIN($G$29,$J$2),'Instructions for use'!$C$28:$K$35,5))</f>
        <v xml:space="preserve"> </v>
      </c>
      <c r="N35" s="27" t="s">
        <v>66</v>
      </c>
      <c r="O35">
        <f>IF(SelectDivisions="3D",3-O34,4-O34)</f>
        <v>3</v>
      </c>
    </row>
    <row r="36" spans="1:16" ht="15" customHeight="1" x14ac:dyDescent="0.2">
      <c r="A36" s="210"/>
      <c r="B36" s="20">
        <v>5</v>
      </c>
      <c r="C36" s="107"/>
      <c r="D36" s="77" t="str">
        <f>IF(G29&lt;5," ",VLOOKUP(5,'Time Select'!$AD$4:$AH$165,3,FALSE))</f>
        <v xml:space="preserve"> </v>
      </c>
      <c r="E36" s="9"/>
      <c r="F36" s="8"/>
      <c r="G36" s="77" t="str">
        <f>IF(G29&lt;5," ",VLOOKUP(5,'Time Select'!$AD$4:$AH$165,4,FALSE))</f>
        <v xml:space="preserve"> </v>
      </c>
      <c r="H36" s="78"/>
      <c r="I36" s="23" t="str">
        <f>IF(G29&lt;5," ",VLOOKUP(5,'Time Select'!$AD$4:$AH$165,5,FALSE))</f>
        <v xml:space="preserve"> </v>
      </c>
      <c r="J36" s="32" t="str">
        <f>IF($G$29&lt;5," ",$E$29*VLOOKUP(MIN($G$29,$J$2),'Instructions for use'!$C$28:$K$35,6))</f>
        <v xml:space="preserve"> </v>
      </c>
      <c r="N36" s="27" t="s">
        <v>67</v>
      </c>
      <c r="O36">
        <f>P29/O35</f>
        <v>0</v>
      </c>
    </row>
    <row r="37" spans="1:16" ht="15" customHeight="1" x14ac:dyDescent="0.2">
      <c r="A37" s="210"/>
      <c r="B37" s="20">
        <v>6</v>
      </c>
      <c r="C37" s="107"/>
      <c r="D37" s="77" t="str">
        <f>IF(G29&lt;6," ",VLOOKUP(6,'Time Select'!$AD$4:$AH$165,3,FALSE))</f>
        <v xml:space="preserve"> </v>
      </c>
      <c r="E37" s="9"/>
      <c r="F37" s="8"/>
      <c r="G37" s="77" t="str">
        <f>IF(G29&lt;6," ",VLOOKUP(6,'Time Select'!$AD$4:$AH$165,4,FALSE))</f>
        <v xml:space="preserve"> </v>
      </c>
      <c r="H37" s="78"/>
      <c r="I37" s="23" t="str">
        <f>IF(G29&lt;6," ",VLOOKUP(6,'Time Select'!$AD$4:$AH$165,5,FALSE))</f>
        <v xml:space="preserve"> </v>
      </c>
      <c r="J37" s="32" t="str">
        <f>IF($G$29&lt;6," ",$E$29*VLOOKUP(MIN($G$29,$J$2),'Instructions for use'!$C$28:$K$35,7))</f>
        <v xml:space="preserve"> </v>
      </c>
    </row>
    <row r="38" spans="1:16" ht="15" customHeight="1" x14ac:dyDescent="0.2">
      <c r="A38" s="210"/>
      <c r="B38" s="20">
        <v>7</v>
      </c>
      <c r="C38" s="107"/>
      <c r="D38" s="77" t="str">
        <f>IF(G29&lt;7," ",VLOOKUP(7,'Time Select'!$AD$4:$AH$165,3,FALSE))</f>
        <v xml:space="preserve"> </v>
      </c>
      <c r="E38" s="9"/>
      <c r="F38" s="8"/>
      <c r="G38" s="77" t="str">
        <f>IF(G29&lt;7," ",VLOOKUP(7,'Time Select'!$AD$4:$AH$165,4,FALSE))</f>
        <v xml:space="preserve"> </v>
      </c>
      <c r="H38" s="78"/>
      <c r="I38" s="23" t="str">
        <f>IF(G29&lt;7," ",VLOOKUP(7,'Time Select'!$AD$4:$AH$165,5,FALSE))</f>
        <v xml:space="preserve"> </v>
      </c>
      <c r="J38" s="32" t="str">
        <f>IF($G$29&lt;7," ",$E$29*VLOOKUP(MIN($G$29,$J$2),'Instructions for use'!$C$28:$K$35,8))</f>
        <v xml:space="preserve"> </v>
      </c>
    </row>
    <row r="39" spans="1:16" ht="15" customHeight="1" thickBot="1" x14ac:dyDescent="0.25">
      <c r="A39" s="211"/>
      <c r="B39" s="21">
        <v>8</v>
      </c>
      <c r="C39" s="108"/>
      <c r="D39" s="81" t="str">
        <f>IF(G29&lt;8," ",VLOOKUP(8,'Time Select'!$AD$4:$AH$165,3,FALSE))</f>
        <v xml:space="preserve"> </v>
      </c>
      <c r="E39" s="10"/>
      <c r="F39" s="11"/>
      <c r="G39" s="81" t="str">
        <f>IF(G29&lt;8," ",VLOOKUP(8,'Time Select'!$AD$4:$AH$165,4,FALSE))</f>
        <v xml:space="preserve"> </v>
      </c>
      <c r="H39" s="80"/>
      <c r="I39" s="26" t="str">
        <f>IF(G29&lt;8," ",VLOOKUP(8,'Time Select'!$AD$4:$AH$165,5,FALSE))</f>
        <v xml:space="preserve"> </v>
      </c>
      <c r="J39" s="32" t="str">
        <f>IF($G$29&lt;8," ",$E$29*VLOOKUP(MIN($G$29,$J$2),'Instructions for use'!$C$28:$K$35,9))</f>
        <v xml:space="preserve"> </v>
      </c>
    </row>
    <row r="41" spans="1:16" ht="7.5" customHeight="1" thickBot="1" x14ac:dyDescent="0.25"/>
    <row r="42" spans="1:16" ht="15" customHeight="1" thickBot="1" x14ac:dyDescent="0.25">
      <c r="A42" s="22"/>
      <c r="B42" s="16"/>
      <c r="C42" s="17" t="s">
        <v>50</v>
      </c>
      <c r="D42" s="17" t="s">
        <v>18</v>
      </c>
      <c r="E42" s="31">
        <f>IF(G42=0,0,IF(SelectDivisions="3D",0,'Jackpot Guide'!I47+O36))</f>
        <v>0</v>
      </c>
      <c r="F42" s="17" t="s">
        <v>137</v>
      </c>
      <c r="G42" s="16">
        <f>+'Time Select'!R19</f>
        <v>0</v>
      </c>
      <c r="H42" s="16"/>
      <c r="I42" s="17"/>
      <c r="J42" s="18"/>
    </row>
    <row r="43" spans="1:16" ht="5.25" customHeight="1" thickBot="1" x14ac:dyDescent="0.25"/>
    <row r="44" spans="1:16" ht="14.1" customHeight="1" thickBot="1" x14ac:dyDescent="0.25">
      <c r="A44" s="209" t="s">
        <v>7</v>
      </c>
      <c r="B44" s="3" t="s">
        <v>43</v>
      </c>
      <c r="C44" s="19" t="s">
        <v>44</v>
      </c>
      <c r="D44" s="202" t="s">
        <v>45</v>
      </c>
      <c r="E44" s="201"/>
      <c r="F44" s="203"/>
      <c r="G44" s="202" t="s">
        <v>1</v>
      </c>
      <c r="H44" s="203"/>
      <c r="I44" s="19" t="s">
        <v>46</v>
      </c>
      <c r="J44" s="2" t="s">
        <v>47</v>
      </c>
    </row>
    <row r="45" spans="1:16" ht="15" customHeight="1" x14ac:dyDescent="0.2">
      <c r="A45" s="210"/>
      <c r="B45" s="20">
        <v>1</v>
      </c>
      <c r="C45" s="107"/>
      <c r="D45" s="77" t="str">
        <f>IF($G$42&gt;0,IF(G42&lt;1," ",(VLOOKUP(1,'Time Select'!$AH$4:$AL$165,3,FALSE)))," ")</f>
        <v xml:space="preserve"> </v>
      </c>
      <c r="E45" s="9"/>
      <c r="F45" s="8"/>
      <c r="G45" s="9" t="str">
        <f>IF($G$42&gt;0,IF(G42&lt;1," ",(VLOOKUP(1,'Time Select'!$AH$4:$AL$165,4,FALSE)))," ")</f>
        <v xml:space="preserve"> </v>
      </c>
      <c r="H45" s="8"/>
      <c r="I45" s="110" t="str">
        <f>IF($G$42&gt;0,IF(G42&lt;1," ",(VLOOKUP(1,'Time Select'!$AH$4:$AL$165,5,FALSE)))," ")</f>
        <v xml:space="preserve"> </v>
      </c>
      <c r="J45" s="32" t="str">
        <f>IF($G$42&lt;1," ",IF($G$42=1,$E$42,($E$42*VLOOKUP(MIN($G$42,$J$2),'Instructions for use'!$C$28:$K$35,2))))</f>
        <v xml:space="preserve"> </v>
      </c>
    </row>
    <row r="46" spans="1:16" ht="15" customHeight="1" x14ac:dyDescent="0.2">
      <c r="A46" s="210"/>
      <c r="B46" s="20">
        <v>2</v>
      </c>
      <c r="C46" s="107"/>
      <c r="D46" s="77" t="str">
        <f>IF($G$42&gt;0,IF(G42&lt;2," ",(VLOOKUP(2,'Time Select'!$AH$4:$AL$165,3,FALSE)))," ")</f>
        <v xml:space="preserve"> </v>
      </c>
      <c r="E46" s="9"/>
      <c r="F46" s="8"/>
      <c r="G46" s="9" t="str">
        <f>IF($G$42&gt;0,IF(G42&lt;2," ",(VLOOKUP(2,'Time Select'!$AH$4:$AL$165,4,FALSE)))," ")</f>
        <v xml:space="preserve"> </v>
      </c>
      <c r="H46" s="8"/>
      <c r="I46" s="23" t="str">
        <f>IF($G$42&gt;0,IF(G42&lt;2," ",(VLOOKUP(2,'Time Select'!$AH$4:$AL$165,5,FALSE)))," ")</f>
        <v xml:space="preserve"> </v>
      </c>
      <c r="J46" s="32" t="str">
        <f>IF($G$42&lt;2," ",$E$42*VLOOKUP(MIN($G$42,$J$2),'Instructions for use'!$C$28:$K$35,3))</f>
        <v xml:space="preserve"> </v>
      </c>
    </row>
    <row r="47" spans="1:16" ht="15" customHeight="1" x14ac:dyDescent="0.2">
      <c r="A47" s="210"/>
      <c r="B47" s="20">
        <v>3</v>
      </c>
      <c r="C47" s="107"/>
      <c r="D47" s="77" t="str">
        <f>IF($G$42&gt;0,IF(G42&lt;3," ",(VLOOKUP(3,'Time Select'!$AH$4:$AL$165,3,FALSE)))," ")</f>
        <v xml:space="preserve"> </v>
      </c>
      <c r="E47" s="9"/>
      <c r="F47" s="8"/>
      <c r="G47" s="9" t="str">
        <f>IF($G$42&gt;0,IF(G42&lt;3," ",(VLOOKUP(3,'Time Select'!$AH$4:$AL$165,4,FALSE)))," ")</f>
        <v xml:space="preserve"> </v>
      </c>
      <c r="H47" s="8"/>
      <c r="I47" s="23" t="str">
        <f>IF($G$42&gt;0,IF(G42&lt;3," ",(VLOOKUP(3,'Time Select'!$AH$4:$AL$165,5,FALSE)))," ")</f>
        <v xml:space="preserve"> </v>
      </c>
      <c r="J47" s="32" t="str">
        <f>IF($G$42&lt;3," ",$E$42*VLOOKUP(MIN($G$42,$J$2),'Instructions for use'!$C$28:$K$35,4))</f>
        <v xml:space="preserve"> </v>
      </c>
    </row>
    <row r="48" spans="1:16" ht="15" customHeight="1" x14ac:dyDescent="0.2">
      <c r="A48" s="210"/>
      <c r="B48" s="20">
        <v>4</v>
      </c>
      <c r="C48" s="107"/>
      <c r="D48" s="77" t="str">
        <f>IF($G$42&gt;0,IF(G42&lt;4," ",(VLOOKUP(4,'Time Select'!$AH$4:$AL$165,3,FALSE)))," ")</f>
        <v xml:space="preserve"> </v>
      </c>
      <c r="E48" s="9"/>
      <c r="F48" s="8"/>
      <c r="G48" s="9" t="str">
        <f>IF($G$42&gt;0,IF(G42&lt;4," ",(VLOOKUP(4,'Time Select'!$AH$4:$AL$165,4,FALSE)))," ")</f>
        <v xml:space="preserve"> </v>
      </c>
      <c r="H48" s="8"/>
      <c r="I48" s="23" t="str">
        <f>IF($G$42&gt;0,IF(G42&lt;4," ",(VLOOKUP(4,'Time Select'!$AH$4:$AL$165,5,FALSE)))," ")</f>
        <v xml:space="preserve"> </v>
      </c>
      <c r="J48" s="32" t="str">
        <f>IF($G$42&lt;4," ",$E$42*VLOOKUP(MIN($G$42,$J$2),'Instructions for use'!$C$28:$K$35,5))</f>
        <v xml:space="preserve"> </v>
      </c>
    </row>
    <row r="49" spans="1:10" ht="15" customHeight="1" x14ac:dyDescent="0.2">
      <c r="A49" s="210"/>
      <c r="B49" s="20">
        <v>5</v>
      </c>
      <c r="C49" s="107"/>
      <c r="D49" s="77" t="str">
        <f>IF($G$42&gt;0,IF(G42&lt;5," ",(VLOOKUP(5,'Time Select'!$AH$4:$AL$165,3,FALSE)))," ")</f>
        <v xml:space="preserve"> </v>
      </c>
      <c r="E49" s="9"/>
      <c r="F49" s="8"/>
      <c r="G49" s="9" t="str">
        <f>IF($G$42&gt;0,IF(G42&lt;5," ",(VLOOKUP(5,'Time Select'!$AH$4:$AL$165,4,FALSE)))," ")</f>
        <v xml:space="preserve"> </v>
      </c>
      <c r="H49" s="8"/>
      <c r="I49" s="23" t="str">
        <f>IF($G$42&gt;0,IF(G42&lt;5," ",(VLOOKUP(5,'Time Select'!$AH$4:$AL$165,5,FALSE)))," ")</f>
        <v xml:space="preserve"> </v>
      </c>
      <c r="J49" s="32" t="str">
        <f>IF($G$42&lt;5," ",$E$42*VLOOKUP(MIN($G$42,$J$2),'Instructions for use'!$C$28:$K$35,6))</f>
        <v xml:space="preserve"> </v>
      </c>
    </row>
    <row r="50" spans="1:10" ht="15" customHeight="1" x14ac:dyDescent="0.2">
      <c r="A50" s="210"/>
      <c r="B50" s="20">
        <v>6</v>
      </c>
      <c r="C50" s="107"/>
      <c r="D50" s="77" t="str">
        <f>IF($G$42&gt;0,IF(G42&lt;6," ",(VLOOKUP(6,'Time Select'!$AH$4:$AL$165,3,FALSE)))," ")</f>
        <v xml:space="preserve"> </v>
      </c>
      <c r="E50" s="9"/>
      <c r="F50" s="8"/>
      <c r="G50" s="9" t="str">
        <f>IF($G$42&gt;0,IF(G42&lt;6," ",(VLOOKUP(6,'Time Select'!$AH$4:$AL$165,4,FALSE)))," ")</f>
        <v xml:space="preserve"> </v>
      </c>
      <c r="H50" s="8"/>
      <c r="I50" s="23" t="str">
        <f>IF($G$42&gt;0,IF(G42&lt;6," ",(VLOOKUP(6,'Time Select'!$AH$4:$AL$165,5,FALSE)))," ")</f>
        <v xml:space="preserve"> </v>
      </c>
      <c r="J50" s="32" t="str">
        <f>IF($G$42&lt;6," ",$E$42*VLOOKUP(MIN($G$42,$J$2),'Instructions for use'!$C$28:$K$35,7))</f>
        <v xml:space="preserve"> </v>
      </c>
    </row>
    <row r="51" spans="1:10" ht="15" customHeight="1" x14ac:dyDescent="0.2">
      <c r="A51" s="210"/>
      <c r="B51" s="20">
        <v>7</v>
      </c>
      <c r="C51" s="107"/>
      <c r="D51" s="77" t="str">
        <f>IF($G$42&gt;0,IF(G42&lt;7," ",(VLOOKUP(7,'Time Select'!$AH$4:$AL$165,3,FALSE)))," ")</f>
        <v xml:space="preserve"> </v>
      </c>
      <c r="E51" s="9"/>
      <c r="F51" s="8"/>
      <c r="G51" s="9" t="str">
        <f>IF($G$42&gt;0,IF(G42&lt;7," ",(VLOOKUP(7,'Time Select'!$AH$4:$AL$165,4,FALSE)))," ")</f>
        <v xml:space="preserve"> </v>
      </c>
      <c r="H51" s="8"/>
      <c r="I51" s="23" t="str">
        <f>IF($G$42&gt;0,IF(G42&lt;7," ",(VLOOKUP(7,'Time Select'!$AH$4:$AL$165,5,FALSE)))," ")</f>
        <v xml:space="preserve"> </v>
      </c>
      <c r="J51" s="32" t="str">
        <f>IF($G$42&lt;7," ",$E$42*VLOOKUP(MIN($G$42,$J$2),'Instructions for use'!$C$28:$K$35,8))</f>
        <v xml:space="preserve"> </v>
      </c>
    </row>
    <row r="52" spans="1:10" ht="15" customHeight="1" thickBot="1" x14ac:dyDescent="0.25">
      <c r="A52" s="211"/>
      <c r="B52" s="21">
        <v>8</v>
      </c>
      <c r="C52" s="108"/>
      <c r="D52" s="81" t="str">
        <f>IF($G$42&gt;0,IF(G42&lt;8," ",(VLOOKUP(8,'Time Select'!$AH$4:$AL$165,3,FALSE)))," ")</f>
        <v xml:space="preserve"> </v>
      </c>
      <c r="E52" s="10"/>
      <c r="F52" s="11"/>
      <c r="G52" s="25" t="str">
        <f>IF($G$42&gt;0,IF(G42&lt;8," ",(VLOOKUP(8,'Time Select'!$AH$4:$AL$165,4,FALSE)))," ")</f>
        <v xml:space="preserve"> </v>
      </c>
      <c r="H52" s="11"/>
      <c r="I52" s="111" t="str">
        <f>IF($G$42&gt;0,IF(G42&lt;8," ",(VLOOKUP(8,'Time Select'!$AH$4:$AL$165,5,FALSE)))," ")</f>
        <v xml:space="preserve"> </v>
      </c>
      <c r="J52" s="32" t="str">
        <f>IF($G$42&lt;8," ",$E$42*VLOOKUP(MIN($G$42,$J$2),'Instructions for use'!$C$28:$K$35,9))</f>
        <v xml:space="preserve"> </v>
      </c>
    </row>
    <row r="53" spans="1:10" x14ac:dyDescent="0.2">
      <c r="J53" s="7"/>
    </row>
    <row r="54" spans="1:10" ht="16.5" x14ac:dyDescent="0.3">
      <c r="A54" s="190" t="s">
        <v>95</v>
      </c>
      <c r="B54" s="190"/>
      <c r="C54" s="190"/>
      <c r="D54" s="190"/>
      <c r="E54" s="190"/>
      <c r="F54" s="190"/>
      <c r="G54" s="190"/>
      <c r="H54" s="190"/>
      <c r="I54" s="190"/>
      <c r="J54" s="190"/>
    </row>
    <row r="55" spans="1:10" ht="16.5" x14ac:dyDescent="0.3">
      <c r="A55" s="214" t="s">
        <v>69</v>
      </c>
      <c r="B55" s="214"/>
      <c r="C55" s="214"/>
      <c r="D55" s="214"/>
      <c r="E55" s="214"/>
      <c r="F55" s="214"/>
      <c r="G55" s="214"/>
      <c r="H55" s="214"/>
      <c r="I55" s="214"/>
      <c r="J55" s="214"/>
    </row>
    <row r="56" spans="1:10" x14ac:dyDescent="0.2">
      <c r="A56" s="105"/>
      <c r="B56" s="15"/>
      <c r="C56" s="15"/>
      <c r="D56" s="15"/>
    </row>
  </sheetData>
  <sheetProtection selectLockedCells="1"/>
  <mergeCells count="14">
    <mergeCell ref="A54:J54"/>
    <mergeCell ref="A55:J55"/>
    <mergeCell ref="D5:F5"/>
    <mergeCell ref="G5:H5"/>
    <mergeCell ref="D18:F18"/>
    <mergeCell ref="G18:H18"/>
    <mergeCell ref="D31:F31"/>
    <mergeCell ref="G31:H31"/>
    <mergeCell ref="D44:F44"/>
    <mergeCell ref="G44:H44"/>
    <mergeCell ref="A5:A13"/>
    <mergeCell ref="A18:A26"/>
    <mergeCell ref="A31:A39"/>
    <mergeCell ref="A44:A52"/>
  </mergeCells>
  <phoneticPr fontId="5" type="noConversion"/>
  <pageMargins left="0.02" right="0.02" top="0.02" bottom="0.02" header="0.02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1951-4344-4E59-8F82-BF3E7557F13C}">
  <sheetPr>
    <pageSetUpPr fitToPage="1"/>
  </sheetPr>
  <dimension ref="A1:AM168"/>
  <sheetViews>
    <sheetView showGridLines="0"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2" sqref="D12"/>
    </sheetView>
  </sheetViews>
  <sheetFormatPr defaultColWidth="8.85546875" defaultRowHeight="12.75" x14ac:dyDescent="0.2"/>
  <cols>
    <col min="1" max="1" width="2.42578125" customWidth="1"/>
    <col min="2" max="2" width="3.7109375" bestFit="1" customWidth="1"/>
    <col min="3" max="3" width="33.140625" customWidth="1"/>
    <col min="4" max="4" width="25" customWidth="1"/>
    <col min="6" max="7" width="8.85546875" customWidth="1"/>
    <col min="8" max="8" width="17.7109375" style="159" customWidth="1"/>
    <col min="10" max="11" width="8.85546875" customWidth="1"/>
    <col min="16" max="16" width="4.7109375" hidden="1" customWidth="1"/>
    <col min="17" max="19" width="8.85546875" hidden="1" customWidth="1"/>
    <col min="20" max="21" width="10.28515625" style="70" hidden="1" customWidth="1"/>
    <col min="22" max="24" width="8.85546875" style="70" hidden="1" customWidth="1"/>
    <col min="25" max="26" width="10.28515625" style="73" hidden="1" customWidth="1"/>
    <col min="27" max="29" width="8.85546875" style="73" hidden="1" customWidth="1"/>
    <col min="30" max="31" width="10.28515625" style="70" hidden="1" customWidth="1"/>
    <col min="32" max="34" width="8.85546875" style="70" hidden="1" customWidth="1"/>
    <col min="35" max="36" width="10.28515625" style="73" hidden="1" customWidth="1"/>
    <col min="37" max="39" width="8.85546875" style="73" hidden="1" customWidth="1"/>
    <col min="40" max="56" width="0" hidden="1" customWidth="1"/>
  </cols>
  <sheetData>
    <row r="1" spans="1:39" ht="19.5" x14ac:dyDescent="0.25">
      <c r="D1" s="1" t="s">
        <v>146</v>
      </c>
      <c r="H1" s="161" t="s">
        <v>135</v>
      </c>
      <c r="I1" s="154" t="s">
        <v>138</v>
      </c>
      <c r="J1" s="155"/>
    </row>
    <row r="2" spans="1:39" ht="20.25" thickBot="1" x14ac:dyDescent="0.3">
      <c r="B2" s="1"/>
      <c r="H2" s="162" t="s">
        <v>140</v>
      </c>
      <c r="I2" s="154" t="s">
        <v>132</v>
      </c>
      <c r="J2" s="155"/>
      <c r="Q2" s="212" t="s">
        <v>51</v>
      </c>
      <c r="R2" s="212"/>
    </row>
    <row r="3" spans="1:39" ht="13.35" customHeight="1" thickBot="1" x14ac:dyDescent="0.25">
      <c r="A3" t="s">
        <v>93</v>
      </c>
      <c r="C3" s="115" t="s">
        <v>0</v>
      </c>
      <c r="D3" s="116" t="s">
        <v>1</v>
      </c>
      <c r="E3" s="116" t="s">
        <v>2</v>
      </c>
      <c r="F3" s="116" t="s">
        <v>3</v>
      </c>
      <c r="G3" s="116" t="s">
        <v>8</v>
      </c>
      <c r="H3" s="116" t="s">
        <v>131</v>
      </c>
      <c r="I3" s="116" t="s">
        <v>2</v>
      </c>
      <c r="J3" s="116" t="s">
        <v>3</v>
      </c>
      <c r="K3" s="116" t="s">
        <v>12</v>
      </c>
      <c r="L3" s="116" t="s">
        <v>4</v>
      </c>
      <c r="M3" s="116" t="s">
        <v>5</v>
      </c>
      <c r="N3" s="116" t="s">
        <v>6</v>
      </c>
      <c r="O3" s="126" t="s">
        <v>7</v>
      </c>
      <c r="P3" s="119" t="s">
        <v>43</v>
      </c>
      <c r="Q3" s="113" t="s">
        <v>9</v>
      </c>
      <c r="R3" s="33" t="s">
        <v>11</v>
      </c>
      <c r="S3" s="112" t="s">
        <v>91</v>
      </c>
      <c r="T3" s="70" t="s">
        <v>4</v>
      </c>
      <c r="V3" s="70" t="s">
        <v>0</v>
      </c>
      <c r="W3" s="70" t="s">
        <v>1</v>
      </c>
      <c r="X3" s="70" t="s">
        <v>46</v>
      </c>
      <c r="Y3" s="73" t="s">
        <v>10</v>
      </c>
      <c r="AD3" s="70" t="s">
        <v>6</v>
      </c>
      <c r="AI3" s="73" t="s">
        <v>7</v>
      </c>
    </row>
    <row r="4" spans="1:39" ht="18.75" customHeight="1" thickBot="1" x14ac:dyDescent="0.25">
      <c r="A4" t="str">
        <f>CONCATENATE(C4,"/",D4)</f>
        <v>/</v>
      </c>
      <c r="B4" s="133">
        <v>1</v>
      </c>
      <c r="C4" s="136"/>
      <c r="D4" s="136"/>
      <c r="E4" s="106"/>
      <c r="F4" s="106"/>
      <c r="G4" s="103" t="str">
        <f t="shared" ref="G4:G67" si="0">IF(H4="Y",MIN(I4,J4),IF(MIN(E4:F4)=0," ",IF(MIN(E4:F4)&gt;=99.99,"No Time",MIN(E4:F4))))</f>
        <v xml:space="preserve"> </v>
      </c>
      <c r="H4" s="160"/>
      <c r="I4" s="153" t="str">
        <f>IF(H4="Y",IFERROR(VLOOKUP(CONCATENATE(C4,"/",D4),'Time Open'!A$4:F$165,5,FALSE),"Can't find in Open"),"")</f>
        <v/>
      </c>
      <c r="J4" s="153" t="str">
        <f>IF(H4="Y",IFERROR(VLOOKUP(CONCATENATE(C4,"/",D4),'Time Open'!A$4:F$165,6,FALSE),"Can't find in Open"),"")</f>
        <v/>
      </c>
      <c r="K4" s="34" t="str">
        <f t="shared" ref="K4:K67" si="1">IF(G4="No Time","5D",IF($G4=" ","n/a",IF($G4&lt;$Q$5,"1D",IF($G4&lt;$Q$6,"2D",IF($G4&lt;$Q$7,"3D",IF($G4&gt;=$Q$7,IF(YouthDivisions="4D","4D","3D")))))))</f>
        <v>n/a</v>
      </c>
      <c r="L4" s="34">
        <f t="shared" ref="L4:L67" si="2">IF(K4="1D",G4,0)</f>
        <v>0</v>
      </c>
      <c r="M4" s="34">
        <f t="shared" ref="M4:M67" si="3">IF(K4="2D",G4,0)</f>
        <v>0</v>
      </c>
      <c r="N4" s="34">
        <f t="shared" ref="N4:N67" si="4">IF(K4="3D",G4,0)</f>
        <v>0</v>
      </c>
      <c r="O4" s="103">
        <f t="shared" ref="O4:O67" si="5">IF(K4="4D",G4,0)</f>
        <v>0</v>
      </c>
      <c r="P4" s="117" t="str">
        <f>IF(S4=0," ",S4)</f>
        <v xml:space="preserve"> </v>
      </c>
      <c r="Q4" s="114">
        <f>MIN(G4:G165)</f>
        <v>0</v>
      </c>
      <c r="R4" s="35" t="s">
        <v>4</v>
      </c>
      <c r="S4">
        <f>IF(G4=0,0,IF(G4=" ",0,RANK(G4,$G$4:$G$165)))</f>
        <v>0</v>
      </c>
      <c r="T4" s="70" t="str">
        <f t="shared" ref="T4:T67" si="6">IF(L4=0,"n/a",RANK(L4,$L$4:$L$165,40)-$Q$13)</f>
        <v>n/a</v>
      </c>
      <c r="U4" s="71" t="b">
        <f t="shared" ref="U4:U67" si="7">IF(L4&gt;0,(RANK(L4,L4:L165,1)+COUNTIF(L4,L4:L165)))</f>
        <v>0</v>
      </c>
      <c r="V4" s="70" t="str">
        <f>IF(T4="n/a"," ",$C4)</f>
        <v xml:space="preserve"> </v>
      </c>
      <c r="W4" s="70" t="str">
        <f>IF(T4="n/a"," ",$D4)</f>
        <v xml:space="preserve"> </v>
      </c>
      <c r="X4" s="71" t="str">
        <f>IF(T4="n/a"," ",$G4)</f>
        <v xml:space="preserve"> </v>
      </c>
      <c r="Y4" s="73" t="str">
        <f t="shared" ref="Y4:Y67" si="8">IF(M4=0,"n/a",RANK(M4,$M$4:$M$165,40)-$Q$22)</f>
        <v>n/a</v>
      </c>
      <c r="Z4" s="74" t="b">
        <f t="shared" ref="Z4:Z67" si="9">IF(M4&gt;0,(RANK(M4,$M$4:$M$165,1)+COUNTIF(M4,$M$4:$M$165)))</f>
        <v>0</v>
      </c>
      <c r="AA4" s="73" t="str">
        <f t="shared" ref="AA4:AA67" si="10">IF(Y4="n/a"," ",$C4)</f>
        <v xml:space="preserve"> </v>
      </c>
      <c r="AB4" s="73" t="str">
        <f t="shared" ref="AB4:AB67" si="11">IF(Y4="n/a"," ",$D4)</f>
        <v xml:space="preserve"> </v>
      </c>
      <c r="AC4" s="74" t="str">
        <f t="shared" ref="AC4:AC67" si="12">IF(Y4="n/a"," ",$G4)</f>
        <v xml:space="preserve"> </v>
      </c>
      <c r="AD4" s="70" t="str">
        <f t="shared" ref="AD4:AD67" si="13">IF(N4=0,"n/a",RANK(N4,$N$4:$N$165,40)-$Q$24)</f>
        <v>n/a</v>
      </c>
      <c r="AE4" s="71" t="b">
        <f t="shared" ref="AE4:AE67" si="14">IF(N4&gt;0,(RANK(N4,$N$4:$N$165,1)+COUNTIF(N4,$N$4:$N$165)))</f>
        <v>0</v>
      </c>
      <c r="AF4" s="70" t="str">
        <f t="shared" ref="AF4:AF67" si="15">IF(AD4="n/a"," ",$C4)</f>
        <v xml:space="preserve"> </v>
      </c>
      <c r="AG4" s="70" t="str">
        <f t="shared" ref="AG4:AG67" si="16">IF(AD4="n/a"," ",$D4)</f>
        <v xml:space="preserve"> </v>
      </c>
      <c r="AH4" s="71" t="str">
        <f t="shared" ref="AH4:AH67" si="17">IF(AD4="n/a"," ",$G4)</f>
        <v xml:space="preserve"> </v>
      </c>
      <c r="AI4" s="73" t="str">
        <f t="shared" ref="AI4:AI67" si="18">IF(O4=0,"n/a",RANK(O4,$O$4:$O$165,40)-$Q$26)</f>
        <v>n/a</v>
      </c>
      <c r="AJ4" s="74" t="b">
        <f t="shared" ref="AJ4:AJ67" si="19">IF(O4&gt;0,(RANK(O4,$O$4:$O$165,1)+COUNTIF(O4,$O$4:$O$165)))</f>
        <v>0</v>
      </c>
      <c r="AK4" s="73" t="str">
        <f t="shared" ref="AK4:AK67" si="20">IF(AI4="n/a"," ",$C4)</f>
        <v xml:space="preserve"> </v>
      </c>
      <c r="AL4" s="73" t="str">
        <f t="shared" ref="AL4:AL67" si="21">IF(AI4="n/a"," ",$D4)</f>
        <v xml:space="preserve"> </v>
      </c>
      <c r="AM4" s="74" t="str">
        <f t="shared" ref="AM4:AM67" si="22">IF(AI4="n/a"," ",$G4)</f>
        <v xml:space="preserve"> </v>
      </c>
    </row>
    <row r="5" spans="1:39" ht="18.75" customHeight="1" thickBot="1" x14ac:dyDescent="0.25">
      <c r="A5" t="str">
        <f t="shared" ref="A5:A68" si="23">CONCATENATE(C5,"/",D5)</f>
        <v>/</v>
      </c>
      <c r="B5" s="134">
        <v>2</v>
      </c>
      <c r="C5" s="136"/>
      <c r="D5" s="136"/>
      <c r="E5" s="137"/>
      <c r="F5" s="106"/>
      <c r="G5" s="103" t="str">
        <f t="shared" si="0"/>
        <v xml:space="preserve"> </v>
      </c>
      <c r="H5" s="160"/>
      <c r="I5" s="153" t="str">
        <f>IF(H5="Y",IFERROR(VLOOKUP(CONCATENATE(C5,"/",D5),'Time Open'!A$4:F$165,5,FALSE),"Can't find in Open"),"")</f>
        <v/>
      </c>
      <c r="J5" s="153" t="str">
        <f>IF(H5="Y",IFERROR(VLOOKUP(CONCATENATE(C5,"/",D5),'Time Open'!A$4:F$165,6,FALSE),"Can't find in Open"),"")</f>
        <v/>
      </c>
      <c r="K5" s="34" t="str">
        <f t="shared" si="1"/>
        <v>n/a</v>
      </c>
      <c r="L5" s="36">
        <f t="shared" si="2"/>
        <v>0</v>
      </c>
      <c r="M5" s="36">
        <f t="shared" si="3"/>
        <v>0</v>
      </c>
      <c r="N5" s="36">
        <f t="shared" si="4"/>
        <v>0</v>
      </c>
      <c r="O5" s="103">
        <f t="shared" si="5"/>
        <v>0</v>
      </c>
      <c r="P5" s="118" t="str">
        <f t="shared" ref="P5:P68" si="24">IF(S5=0," ",S5)</f>
        <v xml:space="preserve"> </v>
      </c>
      <c r="Q5" s="114">
        <f>IF(YouthDivisions="3D",Q4+1,Q4+0.5)</f>
        <v>1</v>
      </c>
      <c r="R5" s="35" t="s">
        <v>10</v>
      </c>
      <c r="S5">
        <f t="shared" ref="S5:S68" si="25">IF(G5=0,0,IF(G5=" ",0,RANK(G5,$G$4:$G$165)))</f>
        <v>0</v>
      </c>
      <c r="T5" s="70" t="str">
        <f t="shared" si="6"/>
        <v>n/a</v>
      </c>
      <c r="U5" s="71" t="b">
        <f t="shared" si="7"/>
        <v>0</v>
      </c>
      <c r="V5" s="70" t="str">
        <f t="shared" ref="V5:V68" si="26">IF(T5="n/a"," ",C5)</f>
        <v xml:space="preserve"> </v>
      </c>
      <c r="W5" s="70" t="str">
        <f t="shared" ref="W5:W68" si="27">IF(T5="n/a"," ",D5)</f>
        <v xml:space="preserve"> </v>
      </c>
      <c r="X5" s="71" t="str">
        <f t="shared" ref="X5:X68" si="28">IF(T5="n/a"," ",G5)</f>
        <v xml:space="preserve"> </v>
      </c>
      <c r="Y5" s="73" t="str">
        <f t="shared" si="8"/>
        <v>n/a</v>
      </c>
      <c r="Z5" s="74" t="b">
        <f t="shared" si="9"/>
        <v>0</v>
      </c>
      <c r="AA5" s="73" t="str">
        <f t="shared" si="10"/>
        <v xml:space="preserve"> </v>
      </c>
      <c r="AB5" s="73" t="str">
        <f t="shared" si="11"/>
        <v xml:space="preserve"> </v>
      </c>
      <c r="AC5" s="74" t="str">
        <f t="shared" si="12"/>
        <v xml:space="preserve"> </v>
      </c>
      <c r="AD5" s="70" t="str">
        <f t="shared" si="13"/>
        <v>n/a</v>
      </c>
      <c r="AE5" s="71" t="b">
        <f t="shared" si="14"/>
        <v>0</v>
      </c>
      <c r="AF5" s="70" t="str">
        <f t="shared" si="15"/>
        <v xml:space="preserve"> </v>
      </c>
      <c r="AG5" s="70" t="str">
        <f t="shared" si="16"/>
        <v xml:space="preserve"> </v>
      </c>
      <c r="AH5" s="71" t="str">
        <f t="shared" si="17"/>
        <v xml:space="preserve"> </v>
      </c>
      <c r="AI5" s="73" t="str">
        <f t="shared" si="18"/>
        <v>n/a</v>
      </c>
      <c r="AJ5" s="74" t="b">
        <f t="shared" si="19"/>
        <v>0</v>
      </c>
      <c r="AK5" s="73" t="str">
        <f t="shared" si="20"/>
        <v xml:space="preserve"> </v>
      </c>
      <c r="AL5" s="73" t="str">
        <f t="shared" si="21"/>
        <v xml:space="preserve"> </v>
      </c>
      <c r="AM5" s="74" t="str">
        <f t="shared" si="22"/>
        <v xml:space="preserve"> </v>
      </c>
    </row>
    <row r="6" spans="1:39" ht="18.75" customHeight="1" thickBot="1" x14ac:dyDescent="0.25">
      <c r="A6" t="str">
        <f t="shared" si="23"/>
        <v>/</v>
      </c>
      <c r="B6" s="134">
        <v>3</v>
      </c>
      <c r="C6" s="136"/>
      <c r="D6" s="136"/>
      <c r="E6" s="106"/>
      <c r="F6" s="137"/>
      <c r="G6" s="103" t="str">
        <f t="shared" si="0"/>
        <v xml:space="preserve"> </v>
      </c>
      <c r="H6" s="160"/>
      <c r="I6" s="153" t="str">
        <f>IF(H6="Y",IFERROR(VLOOKUP(CONCATENATE(C6,"/",D6),'Time Open'!A$4:F$165,5,FALSE),"Can't find in Open"),"")</f>
        <v/>
      </c>
      <c r="J6" s="153" t="str">
        <f>IF(H6="Y",IFERROR(VLOOKUP(CONCATENATE(C6,"/",D6),'Time Open'!A$4:F$165,6,FALSE),"Can't find in Open"),"")</f>
        <v/>
      </c>
      <c r="K6" s="34" t="str">
        <f t="shared" si="1"/>
        <v>n/a</v>
      </c>
      <c r="L6" s="36">
        <f t="shared" si="2"/>
        <v>0</v>
      </c>
      <c r="M6" s="36">
        <f t="shared" si="3"/>
        <v>0</v>
      </c>
      <c r="N6" s="36">
        <f t="shared" si="4"/>
        <v>0</v>
      </c>
      <c r="O6" s="103">
        <f t="shared" si="5"/>
        <v>0</v>
      </c>
      <c r="P6" s="118" t="str">
        <f t="shared" si="24"/>
        <v xml:space="preserve"> </v>
      </c>
      <c r="Q6" s="114">
        <f>IF(YouthDivisions="3D",Q5+1,Q5+0.5)</f>
        <v>2</v>
      </c>
      <c r="R6" s="35" t="s">
        <v>6</v>
      </c>
      <c r="S6">
        <f t="shared" si="25"/>
        <v>0</v>
      </c>
      <c r="T6" s="70" t="str">
        <f t="shared" si="6"/>
        <v>n/a</v>
      </c>
      <c r="U6" s="71" t="b">
        <f t="shared" si="7"/>
        <v>0</v>
      </c>
      <c r="V6" s="70" t="str">
        <f t="shared" si="26"/>
        <v xml:space="preserve"> </v>
      </c>
      <c r="W6" s="70" t="str">
        <f t="shared" si="27"/>
        <v xml:space="preserve"> </v>
      </c>
      <c r="X6" s="71" t="str">
        <f t="shared" si="28"/>
        <v xml:space="preserve"> </v>
      </c>
      <c r="Y6" s="73" t="str">
        <f t="shared" si="8"/>
        <v>n/a</v>
      </c>
      <c r="Z6" s="74" t="b">
        <f t="shared" si="9"/>
        <v>0</v>
      </c>
      <c r="AA6" s="73" t="str">
        <f t="shared" si="10"/>
        <v xml:space="preserve"> </v>
      </c>
      <c r="AB6" s="73" t="str">
        <f t="shared" si="11"/>
        <v xml:space="preserve"> </v>
      </c>
      <c r="AC6" s="74" t="str">
        <f t="shared" si="12"/>
        <v xml:space="preserve"> </v>
      </c>
      <c r="AD6" s="70" t="str">
        <f t="shared" si="13"/>
        <v>n/a</v>
      </c>
      <c r="AE6" s="71" t="b">
        <f t="shared" si="14"/>
        <v>0</v>
      </c>
      <c r="AF6" s="70" t="str">
        <f t="shared" si="15"/>
        <v xml:space="preserve"> </v>
      </c>
      <c r="AG6" s="70" t="str">
        <f t="shared" si="16"/>
        <v xml:space="preserve"> </v>
      </c>
      <c r="AH6" s="71" t="str">
        <f t="shared" si="17"/>
        <v xml:space="preserve"> </v>
      </c>
      <c r="AI6" s="73" t="str">
        <f t="shared" si="18"/>
        <v>n/a</v>
      </c>
      <c r="AJ6" s="74" t="b">
        <f t="shared" si="19"/>
        <v>0</v>
      </c>
      <c r="AK6" s="73" t="str">
        <f t="shared" si="20"/>
        <v xml:space="preserve"> </v>
      </c>
      <c r="AL6" s="73" t="str">
        <f t="shared" si="21"/>
        <v xml:space="preserve"> </v>
      </c>
      <c r="AM6" s="74" t="str">
        <f t="shared" si="22"/>
        <v xml:space="preserve"> </v>
      </c>
    </row>
    <row r="7" spans="1:39" ht="18.75" customHeight="1" thickBot="1" x14ac:dyDescent="0.25">
      <c r="A7" t="str">
        <f t="shared" si="23"/>
        <v>/</v>
      </c>
      <c r="B7" s="134">
        <v>4</v>
      </c>
      <c r="C7" s="136"/>
      <c r="D7" s="136"/>
      <c r="E7" s="106"/>
      <c r="F7" s="106"/>
      <c r="G7" s="103" t="str">
        <f t="shared" si="0"/>
        <v xml:space="preserve"> </v>
      </c>
      <c r="H7" s="160"/>
      <c r="I7" s="153" t="str">
        <f>IF(H7="Y",IFERROR(VLOOKUP(CONCATENATE(C7,"/",D7),'Time Open'!A$4:F$165,5,FALSE),"Can't find in Open"),"")</f>
        <v/>
      </c>
      <c r="J7" s="153" t="str">
        <f>IF(H7="Y",IFERROR(VLOOKUP(CONCATENATE(C7,"/",D7),'Time Open'!A$4:F$165,6,FALSE),"Can't find in Open"),"")</f>
        <v/>
      </c>
      <c r="K7" s="34" t="str">
        <f t="shared" si="1"/>
        <v>n/a</v>
      </c>
      <c r="L7" s="36">
        <f t="shared" si="2"/>
        <v>0</v>
      </c>
      <c r="M7" s="36">
        <f t="shared" si="3"/>
        <v>0</v>
      </c>
      <c r="N7" s="36">
        <f t="shared" si="4"/>
        <v>0</v>
      </c>
      <c r="O7" s="103">
        <f t="shared" si="5"/>
        <v>0</v>
      </c>
      <c r="P7" s="118" t="str">
        <f t="shared" si="24"/>
        <v xml:space="preserve"> </v>
      </c>
      <c r="Q7" s="114">
        <f>IF(YouthDivisions="3D",Q6+1,Q6+1)</f>
        <v>3</v>
      </c>
      <c r="R7" s="35" t="s">
        <v>7</v>
      </c>
      <c r="S7">
        <f t="shared" si="25"/>
        <v>0</v>
      </c>
      <c r="T7" s="70" t="str">
        <f t="shared" si="6"/>
        <v>n/a</v>
      </c>
      <c r="U7" s="71" t="b">
        <f t="shared" si="7"/>
        <v>0</v>
      </c>
      <c r="V7" s="70" t="str">
        <f t="shared" si="26"/>
        <v xml:space="preserve"> </v>
      </c>
      <c r="W7" s="70" t="str">
        <f t="shared" si="27"/>
        <v xml:space="preserve"> </v>
      </c>
      <c r="X7" s="71" t="str">
        <f t="shared" si="28"/>
        <v xml:space="preserve"> </v>
      </c>
      <c r="Y7" s="73" t="str">
        <f t="shared" si="8"/>
        <v>n/a</v>
      </c>
      <c r="Z7" s="74" t="b">
        <f t="shared" si="9"/>
        <v>0</v>
      </c>
      <c r="AA7" s="73" t="str">
        <f t="shared" si="10"/>
        <v xml:space="preserve"> </v>
      </c>
      <c r="AB7" s="73" t="str">
        <f t="shared" si="11"/>
        <v xml:space="preserve"> </v>
      </c>
      <c r="AC7" s="74" t="str">
        <f t="shared" si="12"/>
        <v xml:space="preserve"> </v>
      </c>
      <c r="AD7" s="70" t="str">
        <f t="shared" si="13"/>
        <v>n/a</v>
      </c>
      <c r="AE7" s="71" t="b">
        <f t="shared" si="14"/>
        <v>0</v>
      </c>
      <c r="AF7" s="70" t="str">
        <f t="shared" si="15"/>
        <v xml:space="preserve"> </v>
      </c>
      <c r="AG7" s="70" t="str">
        <f t="shared" si="16"/>
        <v xml:space="preserve"> </v>
      </c>
      <c r="AH7" s="71" t="str">
        <f t="shared" si="17"/>
        <v xml:space="preserve"> </v>
      </c>
      <c r="AI7" s="73" t="str">
        <f t="shared" si="18"/>
        <v>n/a</v>
      </c>
      <c r="AJ7" s="74" t="b">
        <f t="shared" si="19"/>
        <v>0</v>
      </c>
      <c r="AK7" s="73" t="str">
        <f t="shared" si="20"/>
        <v xml:space="preserve"> </v>
      </c>
      <c r="AL7" s="73" t="str">
        <f t="shared" si="21"/>
        <v xml:space="preserve"> </v>
      </c>
      <c r="AM7" s="74" t="str">
        <f t="shared" si="22"/>
        <v xml:space="preserve"> </v>
      </c>
    </row>
    <row r="8" spans="1:39" ht="18.75" customHeight="1" thickBot="1" x14ac:dyDescent="0.25">
      <c r="A8" t="str">
        <f t="shared" si="23"/>
        <v>/</v>
      </c>
      <c r="B8" s="134">
        <v>5</v>
      </c>
      <c r="C8" s="136"/>
      <c r="D8" s="136"/>
      <c r="E8" s="106"/>
      <c r="F8" s="106"/>
      <c r="G8" s="103" t="str">
        <f t="shared" si="0"/>
        <v xml:space="preserve"> </v>
      </c>
      <c r="H8" s="160"/>
      <c r="I8" s="153" t="str">
        <f>IF(H8="Y",IFERROR(VLOOKUP(CONCATENATE(C8,"/",D8),'Time Open'!A$4:F$165,5,FALSE),"Can't find in Open"),"")</f>
        <v/>
      </c>
      <c r="J8" s="153" t="str">
        <f>IF(H8="Y",IFERROR(VLOOKUP(CONCATENATE(C8,"/",D8),'Time Open'!A$4:F$165,6,FALSE),"Can't find in Open"),"")</f>
        <v/>
      </c>
      <c r="K8" s="34" t="str">
        <f t="shared" si="1"/>
        <v>n/a</v>
      </c>
      <c r="L8" s="36">
        <f t="shared" si="2"/>
        <v>0</v>
      </c>
      <c r="M8" s="36">
        <f t="shared" si="3"/>
        <v>0</v>
      </c>
      <c r="N8" s="36">
        <f t="shared" si="4"/>
        <v>0</v>
      </c>
      <c r="O8" s="103">
        <f t="shared" si="5"/>
        <v>0</v>
      </c>
      <c r="P8" s="118" t="str">
        <f t="shared" si="24"/>
        <v xml:space="preserve"> </v>
      </c>
      <c r="S8">
        <f t="shared" si="25"/>
        <v>0</v>
      </c>
      <c r="T8" s="70" t="str">
        <f t="shared" si="6"/>
        <v>n/a</v>
      </c>
      <c r="U8" s="71" t="b">
        <f t="shared" si="7"/>
        <v>0</v>
      </c>
      <c r="V8" s="70" t="str">
        <f t="shared" si="26"/>
        <v xml:space="preserve"> </v>
      </c>
      <c r="W8" s="70" t="str">
        <f t="shared" si="27"/>
        <v xml:space="preserve"> </v>
      </c>
      <c r="X8" s="71" t="str">
        <f t="shared" si="28"/>
        <v xml:space="preserve"> </v>
      </c>
      <c r="Y8" s="73" t="str">
        <f t="shared" si="8"/>
        <v>n/a</v>
      </c>
      <c r="Z8" s="74" t="b">
        <f t="shared" si="9"/>
        <v>0</v>
      </c>
      <c r="AA8" s="73" t="str">
        <f t="shared" si="10"/>
        <v xml:space="preserve"> </v>
      </c>
      <c r="AB8" s="73" t="str">
        <f t="shared" si="11"/>
        <v xml:space="preserve"> </v>
      </c>
      <c r="AC8" s="74" t="str">
        <f t="shared" si="12"/>
        <v xml:space="preserve"> </v>
      </c>
      <c r="AD8" s="70" t="str">
        <f t="shared" si="13"/>
        <v>n/a</v>
      </c>
      <c r="AE8" s="71" t="b">
        <f t="shared" si="14"/>
        <v>0</v>
      </c>
      <c r="AF8" s="70" t="str">
        <f t="shared" si="15"/>
        <v xml:space="preserve"> </v>
      </c>
      <c r="AG8" s="70" t="str">
        <f t="shared" si="16"/>
        <v xml:space="preserve"> </v>
      </c>
      <c r="AH8" s="71" t="str">
        <f t="shared" si="17"/>
        <v xml:space="preserve"> </v>
      </c>
      <c r="AI8" s="73" t="str">
        <f t="shared" si="18"/>
        <v>n/a</v>
      </c>
      <c r="AJ8" s="74" t="b">
        <f t="shared" si="19"/>
        <v>0</v>
      </c>
      <c r="AK8" s="73" t="str">
        <f t="shared" si="20"/>
        <v xml:space="preserve"> </v>
      </c>
      <c r="AL8" s="73" t="str">
        <f t="shared" si="21"/>
        <v xml:space="preserve"> </v>
      </c>
      <c r="AM8" s="74" t="str">
        <f t="shared" si="22"/>
        <v xml:space="preserve"> </v>
      </c>
    </row>
    <row r="9" spans="1:39" ht="18.75" customHeight="1" thickBot="1" x14ac:dyDescent="0.25">
      <c r="A9" t="str">
        <f t="shared" si="23"/>
        <v>/</v>
      </c>
      <c r="B9" s="134">
        <v>6</v>
      </c>
      <c r="C9" s="136"/>
      <c r="D9" s="136"/>
      <c r="E9" s="106"/>
      <c r="F9" s="106"/>
      <c r="G9" s="103" t="str">
        <f>IF(H9="Y",MIN(I9,J9),IF(MIN(E9:F9)=0," ",IF(MIN(E9:F9)&gt;=99.99,"No Time",MIN(E9:F9))))</f>
        <v xml:space="preserve"> </v>
      </c>
      <c r="H9" s="160"/>
      <c r="I9" s="153" t="str">
        <f>IF(H9="Y",IFERROR(VLOOKUP(CONCATENATE(C9,"/",D9),'Time Open'!A$4:F$165,5,FALSE),"Can't find in Open"),"")</f>
        <v/>
      </c>
      <c r="J9" s="153" t="str">
        <f>IF(H9="Y",IFERROR(VLOOKUP(CONCATENATE(C9,"/",D9),'Time Open'!A$4:F$165,6,FALSE),"Can't find in Open"),"")</f>
        <v/>
      </c>
      <c r="K9" s="34" t="str">
        <f t="shared" si="1"/>
        <v>n/a</v>
      </c>
      <c r="L9" s="36">
        <f t="shared" si="2"/>
        <v>0</v>
      </c>
      <c r="M9" s="36">
        <f t="shared" si="3"/>
        <v>0</v>
      </c>
      <c r="N9" s="36">
        <f t="shared" si="4"/>
        <v>0</v>
      </c>
      <c r="O9" s="103">
        <f t="shared" si="5"/>
        <v>0</v>
      </c>
      <c r="P9" s="118" t="str">
        <f t="shared" si="24"/>
        <v xml:space="preserve"> </v>
      </c>
      <c r="Q9" s="213"/>
      <c r="R9" s="213"/>
      <c r="S9">
        <f t="shared" si="25"/>
        <v>0</v>
      </c>
      <c r="T9" s="70" t="str">
        <f t="shared" si="6"/>
        <v>n/a</v>
      </c>
      <c r="U9" s="71" t="b">
        <f t="shared" si="7"/>
        <v>0</v>
      </c>
      <c r="V9" s="70" t="str">
        <f t="shared" si="26"/>
        <v xml:space="preserve"> </v>
      </c>
      <c r="W9" s="70" t="str">
        <f t="shared" si="27"/>
        <v xml:space="preserve"> </v>
      </c>
      <c r="X9" s="71" t="str">
        <f t="shared" si="28"/>
        <v xml:space="preserve"> </v>
      </c>
      <c r="Y9" s="73" t="str">
        <f t="shared" si="8"/>
        <v>n/a</v>
      </c>
      <c r="Z9" s="74" t="b">
        <f t="shared" si="9"/>
        <v>0</v>
      </c>
      <c r="AA9" s="73" t="str">
        <f t="shared" si="10"/>
        <v xml:space="preserve"> </v>
      </c>
      <c r="AB9" s="73" t="str">
        <f t="shared" si="11"/>
        <v xml:space="preserve"> </v>
      </c>
      <c r="AC9" s="74" t="str">
        <f t="shared" si="12"/>
        <v xml:space="preserve"> </v>
      </c>
      <c r="AD9" s="70" t="str">
        <f t="shared" si="13"/>
        <v>n/a</v>
      </c>
      <c r="AE9" s="71" t="b">
        <f t="shared" si="14"/>
        <v>0</v>
      </c>
      <c r="AF9" s="70" t="str">
        <f t="shared" si="15"/>
        <v xml:space="preserve"> </v>
      </c>
      <c r="AG9" s="70" t="str">
        <f t="shared" si="16"/>
        <v xml:space="preserve"> </v>
      </c>
      <c r="AH9" s="71" t="str">
        <f t="shared" si="17"/>
        <v xml:space="preserve"> </v>
      </c>
      <c r="AI9" s="73" t="str">
        <f t="shared" si="18"/>
        <v>n/a</v>
      </c>
      <c r="AJ9" s="74" t="b">
        <f t="shared" si="19"/>
        <v>0</v>
      </c>
      <c r="AK9" s="73" t="str">
        <f t="shared" si="20"/>
        <v xml:space="preserve"> </v>
      </c>
      <c r="AL9" s="73" t="str">
        <f t="shared" si="21"/>
        <v xml:space="preserve"> </v>
      </c>
      <c r="AM9" s="74" t="str">
        <f t="shared" si="22"/>
        <v xml:space="preserve"> </v>
      </c>
    </row>
    <row r="10" spans="1:39" ht="18.75" customHeight="1" thickBot="1" x14ac:dyDescent="0.25">
      <c r="A10" t="str">
        <f t="shared" si="23"/>
        <v>/</v>
      </c>
      <c r="B10" s="134">
        <v>7</v>
      </c>
      <c r="C10" s="136"/>
      <c r="D10" s="136"/>
      <c r="E10" s="106"/>
      <c r="F10" s="106"/>
      <c r="G10" s="103" t="str">
        <f t="shared" si="0"/>
        <v xml:space="preserve"> </v>
      </c>
      <c r="H10" s="160"/>
      <c r="I10" s="153" t="str">
        <f>IF(H10="Y",IFERROR(VLOOKUP(CONCATENATE(C10,"/",D10),'Time Open'!A$4:F$165,5,FALSE),"Can't find in Open"),"")</f>
        <v/>
      </c>
      <c r="J10" s="153" t="str">
        <f>IF(H10="Y",IFERROR(VLOOKUP(CONCATENATE(C10,"/",D10),'Time Open'!A$4:F$165,6,FALSE),"Can't find in Open"),"")</f>
        <v/>
      </c>
      <c r="K10" s="34" t="str">
        <f t="shared" si="1"/>
        <v>n/a</v>
      </c>
      <c r="L10" s="36">
        <f t="shared" si="2"/>
        <v>0</v>
      </c>
      <c r="M10" s="36">
        <f t="shared" si="3"/>
        <v>0</v>
      </c>
      <c r="N10" s="36">
        <f t="shared" si="4"/>
        <v>0</v>
      </c>
      <c r="O10" s="103">
        <f t="shared" si="5"/>
        <v>0</v>
      </c>
      <c r="P10" s="118" t="str">
        <f t="shared" si="24"/>
        <v xml:space="preserve"> </v>
      </c>
      <c r="S10">
        <f t="shared" si="25"/>
        <v>0</v>
      </c>
      <c r="T10" s="70" t="str">
        <f t="shared" si="6"/>
        <v>n/a</v>
      </c>
      <c r="U10" s="71" t="b">
        <f t="shared" si="7"/>
        <v>0</v>
      </c>
      <c r="V10" s="70" t="str">
        <f t="shared" si="26"/>
        <v xml:space="preserve"> </v>
      </c>
      <c r="W10" s="70" t="str">
        <f t="shared" si="27"/>
        <v xml:space="preserve"> </v>
      </c>
      <c r="X10" s="71" t="str">
        <f t="shared" si="28"/>
        <v xml:space="preserve"> </v>
      </c>
      <c r="Y10" s="73" t="str">
        <f t="shared" si="8"/>
        <v>n/a</v>
      </c>
      <c r="Z10" s="74" t="b">
        <f t="shared" si="9"/>
        <v>0</v>
      </c>
      <c r="AA10" s="73" t="str">
        <f t="shared" si="10"/>
        <v xml:space="preserve"> </v>
      </c>
      <c r="AB10" s="73" t="str">
        <f t="shared" si="11"/>
        <v xml:space="preserve"> </v>
      </c>
      <c r="AC10" s="74" t="str">
        <f t="shared" si="12"/>
        <v xml:space="preserve"> </v>
      </c>
      <c r="AD10" s="70" t="str">
        <f t="shared" si="13"/>
        <v>n/a</v>
      </c>
      <c r="AE10" s="71" t="b">
        <f t="shared" si="14"/>
        <v>0</v>
      </c>
      <c r="AF10" s="70" t="str">
        <f t="shared" si="15"/>
        <v xml:space="preserve"> </v>
      </c>
      <c r="AG10" s="70" t="str">
        <f t="shared" si="16"/>
        <v xml:space="preserve"> </v>
      </c>
      <c r="AH10" s="71" t="str">
        <f t="shared" si="17"/>
        <v xml:space="preserve"> </v>
      </c>
      <c r="AI10" s="73" t="str">
        <f t="shared" si="18"/>
        <v>n/a</v>
      </c>
      <c r="AJ10" s="74" t="b">
        <f t="shared" si="19"/>
        <v>0</v>
      </c>
      <c r="AK10" s="73" t="str">
        <f t="shared" si="20"/>
        <v xml:space="preserve"> </v>
      </c>
      <c r="AL10" s="73" t="str">
        <f t="shared" si="21"/>
        <v xml:space="preserve"> </v>
      </c>
      <c r="AM10" s="74" t="str">
        <f t="shared" si="22"/>
        <v xml:space="preserve"> </v>
      </c>
    </row>
    <row r="11" spans="1:39" ht="18.75" customHeight="1" thickBot="1" x14ac:dyDescent="0.25">
      <c r="A11" t="str">
        <f t="shared" si="23"/>
        <v>/</v>
      </c>
      <c r="B11" s="134">
        <v>8</v>
      </c>
      <c r="C11" s="135"/>
      <c r="D11" s="135"/>
      <c r="E11" s="106"/>
      <c r="F11" s="106"/>
      <c r="G11" s="103" t="str">
        <f t="shared" si="0"/>
        <v xml:space="preserve"> </v>
      </c>
      <c r="H11" s="160"/>
      <c r="I11" s="153" t="str">
        <f>IF(H11="Y",IFERROR(VLOOKUP(CONCATENATE(C11,"/",D11),'Time Open'!A$4:F$165,5,FALSE),"Can't find in Open"),"")</f>
        <v/>
      </c>
      <c r="J11" s="153" t="str">
        <f>IF(H11="Y",IFERROR(VLOOKUP(CONCATENATE(C11,"/",D11),'Time Open'!A$4:F$165,6,FALSE),"Can't find in Open"),"")</f>
        <v/>
      </c>
      <c r="K11" s="34" t="str">
        <f t="shared" si="1"/>
        <v>n/a</v>
      </c>
      <c r="L11" s="36">
        <f t="shared" si="2"/>
        <v>0</v>
      </c>
      <c r="M11" s="36">
        <f t="shared" si="3"/>
        <v>0</v>
      </c>
      <c r="N11" s="36">
        <f t="shared" si="4"/>
        <v>0</v>
      </c>
      <c r="O11" s="103">
        <f t="shared" si="5"/>
        <v>0</v>
      </c>
      <c r="P11" s="118" t="str">
        <f t="shared" si="24"/>
        <v xml:space="preserve"> </v>
      </c>
      <c r="S11">
        <f t="shared" si="25"/>
        <v>0</v>
      </c>
      <c r="T11" s="70" t="str">
        <f t="shared" si="6"/>
        <v>n/a</v>
      </c>
      <c r="U11" s="71" t="b">
        <f t="shared" si="7"/>
        <v>0</v>
      </c>
      <c r="V11" s="70" t="str">
        <f t="shared" si="26"/>
        <v xml:space="preserve"> </v>
      </c>
      <c r="W11" s="70" t="str">
        <f t="shared" si="27"/>
        <v xml:space="preserve"> </v>
      </c>
      <c r="X11" s="71" t="str">
        <f t="shared" si="28"/>
        <v xml:space="preserve"> </v>
      </c>
      <c r="Y11" s="73" t="str">
        <f t="shared" si="8"/>
        <v>n/a</v>
      </c>
      <c r="Z11" s="74" t="b">
        <f t="shared" si="9"/>
        <v>0</v>
      </c>
      <c r="AA11" s="73" t="str">
        <f t="shared" si="10"/>
        <v xml:space="preserve"> </v>
      </c>
      <c r="AB11" s="73" t="str">
        <f t="shared" si="11"/>
        <v xml:space="preserve"> </v>
      </c>
      <c r="AC11" s="74" t="str">
        <f t="shared" si="12"/>
        <v xml:space="preserve"> </v>
      </c>
      <c r="AD11" s="70" t="str">
        <f t="shared" si="13"/>
        <v>n/a</v>
      </c>
      <c r="AE11" s="71" t="b">
        <f t="shared" si="14"/>
        <v>0</v>
      </c>
      <c r="AF11" s="70" t="str">
        <f t="shared" si="15"/>
        <v xml:space="preserve"> </v>
      </c>
      <c r="AG11" s="70" t="str">
        <f t="shared" si="16"/>
        <v xml:space="preserve"> </v>
      </c>
      <c r="AH11" s="71" t="str">
        <f t="shared" si="17"/>
        <v xml:space="preserve"> </v>
      </c>
      <c r="AI11" s="73" t="str">
        <f t="shared" si="18"/>
        <v>n/a</v>
      </c>
      <c r="AJ11" s="74" t="b">
        <f t="shared" si="19"/>
        <v>0</v>
      </c>
      <c r="AK11" s="73" t="str">
        <f t="shared" si="20"/>
        <v xml:space="preserve"> </v>
      </c>
      <c r="AL11" s="73" t="str">
        <f t="shared" si="21"/>
        <v xml:space="preserve"> </v>
      </c>
      <c r="AM11" s="74" t="str">
        <f t="shared" si="22"/>
        <v xml:space="preserve"> </v>
      </c>
    </row>
    <row r="12" spans="1:39" ht="18.75" customHeight="1" thickBot="1" x14ac:dyDescent="0.25">
      <c r="A12" t="str">
        <f t="shared" si="23"/>
        <v>/</v>
      </c>
      <c r="B12" s="134">
        <v>9</v>
      </c>
      <c r="C12" s="135"/>
      <c r="D12" s="135"/>
      <c r="E12" s="106"/>
      <c r="F12" s="5"/>
      <c r="G12" s="103" t="str">
        <f t="shared" si="0"/>
        <v xml:space="preserve"> </v>
      </c>
      <c r="H12" s="160"/>
      <c r="I12" s="153" t="str">
        <f>IF(H12="Y",IFERROR(VLOOKUP(CONCATENATE(C12,"/",D12),'Time Open'!A$4:F$165,5,FALSE),"Can't find in Open"),"")</f>
        <v/>
      </c>
      <c r="J12" s="153" t="str">
        <f>IF(H12="Y",IFERROR(VLOOKUP(CONCATENATE(C12,"/",D12),'Time Open'!A$4:F$165,6,FALSE),"Can't find in Open"),"")</f>
        <v/>
      </c>
      <c r="K12" s="34" t="str">
        <f t="shared" si="1"/>
        <v>n/a</v>
      </c>
      <c r="L12" s="36">
        <f t="shared" si="2"/>
        <v>0</v>
      </c>
      <c r="M12" s="36">
        <f t="shared" si="3"/>
        <v>0</v>
      </c>
      <c r="N12" s="36">
        <f t="shared" si="4"/>
        <v>0</v>
      </c>
      <c r="O12" s="103">
        <f t="shared" si="5"/>
        <v>0</v>
      </c>
      <c r="P12" s="118" t="str">
        <f t="shared" si="24"/>
        <v xml:space="preserve"> </v>
      </c>
      <c r="Q12" t="s">
        <v>61</v>
      </c>
      <c r="S12">
        <f t="shared" si="25"/>
        <v>0</v>
      </c>
      <c r="T12" s="72" t="str">
        <f t="shared" si="6"/>
        <v>n/a</v>
      </c>
      <c r="U12" s="71" t="b">
        <f t="shared" si="7"/>
        <v>0</v>
      </c>
      <c r="V12" s="70" t="str">
        <f t="shared" si="26"/>
        <v xml:space="preserve"> </v>
      </c>
      <c r="W12" s="70" t="str">
        <f t="shared" si="27"/>
        <v xml:space="preserve"> </v>
      </c>
      <c r="X12" s="71" t="str">
        <f t="shared" si="28"/>
        <v xml:space="preserve"> </v>
      </c>
      <c r="Y12" s="73" t="str">
        <f t="shared" si="8"/>
        <v>n/a</v>
      </c>
      <c r="Z12" s="74" t="b">
        <f t="shared" si="9"/>
        <v>0</v>
      </c>
      <c r="AA12" s="73" t="str">
        <f t="shared" si="10"/>
        <v xml:space="preserve"> </v>
      </c>
      <c r="AB12" s="73" t="str">
        <f t="shared" si="11"/>
        <v xml:space="preserve"> </v>
      </c>
      <c r="AC12" s="74" t="str">
        <f t="shared" si="12"/>
        <v xml:space="preserve"> </v>
      </c>
      <c r="AD12" s="70" t="str">
        <f t="shared" si="13"/>
        <v>n/a</v>
      </c>
      <c r="AE12" s="71" t="b">
        <f t="shared" si="14"/>
        <v>0</v>
      </c>
      <c r="AF12" s="70" t="str">
        <f t="shared" si="15"/>
        <v xml:space="preserve"> </v>
      </c>
      <c r="AG12" s="70" t="str">
        <f t="shared" si="16"/>
        <v xml:space="preserve"> </v>
      </c>
      <c r="AH12" s="71" t="str">
        <f t="shared" si="17"/>
        <v xml:space="preserve"> </v>
      </c>
      <c r="AI12" s="73" t="str">
        <f t="shared" si="18"/>
        <v>n/a</v>
      </c>
      <c r="AJ12" s="74" t="b">
        <f t="shared" si="19"/>
        <v>0</v>
      </c>
      <c r="AK12" s="73" t="str">
        <f t="shared" si="20"/>
        <v xml:space="preserve"> </v>
      </c>
      <c r="AL12" s="73" t="str">
        <f t="shared" si="21"/>
        <v xml:space="preserve"> </v>
      </c>
      <c r="AM12" s="74" t="str">
        <f t="shared" si="22"/>
        <v xml:space="preserve"> </v>
      </c>
    </row>
    <row r="13" spans="1:39" ht="18.75" customHeight="1" thickBot="1" x14ac:dyDescent="0.25">
      <c r="A13" t="str">
        <f t="shared" si="23"/>
        <v>/</v>
      </c>
      <c r="B13" s="134">
        <v>10</v>
      </c>
      <c r="C13" s="135"/>
      <c r="D13" s="135"/>
      <c r="E13" s="106"/>
      <c r="F13" s="5"/>
      <c r="G13" s="103" t="str">
        <f t="shared" si="0"/>
        <v xml:space="preserve"> </v>
      </c>
      <c r="H13" s="160"/>
      <c r="I13" s="153" t="str">
        <f>IF(H13="Y",IFERROR(VLOOKUP(CONCATENATE(C13,"/",D13),'Time Open'!A$4:F$165,5,FALSE),"Can't find in Open"),"")</f>
        <v/>
      </c>
      <c r="J13" s="153" t="str">
        <f>IF(H13="Y",IFERROR(VLOOKUP(CONCATENATE(C13,"/",D13),'Time Open'!A$4:F$165,6,FALSE),"Can't find in Open"),"")</f>
        <v/>
      </c>
      <c r="K13" s="34" t="str">
        <f t="shared" si="1"/>
        <v>n/a</v>
      </c>
      <c r="L13" s="36">
        <f t="shared" si="2"/>
        <v>0</v>
      </c>
      <c r="M13" s="36">
        <f t="shared" si="3"/>
        <v>0</v>
      </c>
      <c r="N13" s="36">
        <f t="shared" si="4"/>
        <v>0</v>
      </c>
      <c r="O13" s="103">
        <f t="shared" si="5"/>
        <v>0</v>
      </c>
      <c r="P13" s="118" t="str">
        <f t="shared" si="24"/>
        <v xml:space="preserve"> </v>
      </c>
      <c r="Q13" s="37">
        <f>COUNTIF(U4:U165,"FALSE")</f>
        <v>162</v>
      </c>
      <c r="R13" s="37">
        <f>-Q13+162</f>
        <v>0</v>
      </c>
      <c r="S13">
        <f t="shared" si="25"/>
        <v>0</v>
      </c>
      <c r="T13" s="70" t="str">
        <f t="shared" si="6"/>
        <v>n/a</v>
      </c>
      <c r="U13" s="71" t="b">
        <f t="shared" si="7"/>
        <v>0</v>
      </c>
      <c r="V13" s="70" t="str">
        <f t="shared" si="26"/>
        <v xml:space="preserve"> </v>
      </c>
      <c r="W13" s="70" t="str">
        <f t="shared" si="27"/>
        <v xml:space="preserve"> </v>
      </c>
      <c r="X13" s="71" t="str">
        <f t="shared" si="28"/>
        <v xml:space="preserve"> </v>
      </c>
      <c r="Y13" s="73" t="str">
        <f t="shared" si="8"/>
        <v>n/a</v>
      </c>
      <c r="Z13" s="74" t="b">
        <f t="shared" si="9"/>
        <v>0</v>
      </c>
      <c r="AA13" s="73" t="str">
        <f t="shared" si="10"/>
        <v xml:space="preserve"> </v>
      </c>
      <c r="AB13" s="73" t="str">
        <f t="shared" si="11"/>
        <v xml:space="preserve"> </v>
      </c>
      <c r="AC13" s="74" t="str">
        <f t="shared" si="12"/>
        <v xml:space="preserve"> </v>
      </c>
      <c r="AD13" s="70" t="str">
        <f t="shared" si="13"/>
        <v>n/a</v>
      </c>
      <c r="AE13" s="71" t="b">
        <f t="shared" si="14"/>
        <v>0</v>
      </c>
      <c r="AF13" s="70" t="str">
        <f t="shared" si="15"/>
        <v xml:space="preserve"> </v>
      </c>
      <c r="AG13" s="70" t="str">
        <f t="shared" si="16"/>
        <v xml:space="preserve"> </v>
      </c>
      <c r="AH13" s="71" t="str">
        <f t="shared" si="17"/>
        <v xml:space="preserve"> </v>
      </c>
      <c r="AI13" s="73" t="str">
        <f t="shared" si="18"/>
        <v>n/a</v>
      </c>
      <c r="AJ13" s="74" t="b">
        <f t="shared" si="19"/>
        <v>0</v>
      </c>
      <c r="AK13" s="73" t="str">
        <f t="shared" si="20"/>
        <v xml:space="preserve"> </v>
      </c>
      <c r="AL13" s="73" t="str">
        <f t="shared" si="21"/>
        <v xml:space="preserve"> </v>
      </c>
      <c r="AM13" s="74" t="str">
        <f t="shared" si="22"/>
        <v xml:space="preserve"> </v>
      </c>
    </row>
    <row r="14" spans="1:39" ht="18.75" customHeight="1" thickBot="1" x14ac:dyDescent="0.25">
      <c r="A14" t="str">
        <f t="shared" si="23"/>
        <v>/</v>
      </c>
      <c r="B14" s="134">
        <v>11</v>
      </c>
      <c r="C14" s="135"/>
      <c r="D14" s="135"/>
      <c r="E14" s="106"/>
      <c r="F14" s="5"/>
      <c r="G14" s="103" t="str">
        <f t="shared" si="0"/>
        <v xml:space="preserve"> </v>
      </c>
      <c r="H14" s="160"/>
      <c r="I14" s="153" t="str">
        <f>IF(H14="Y",IFERROR(VLOOKUP(CONCATENATE(C14,"/",D14),'Time Open'!A$4:F$165,5,FALSE),"Can't find in Open"),"")</f>
        <v/>
      </c>
      <c r="J14" s="153" t="str">
        <f>IF(H14="Y",IFERROR(VLOOKUP(CONCATENATE(C14,"/",D14),'Time Open'!A$4:F$165,6,FALSE),"Can't find in Open"),"")</f>
        <v/>
      </c>
      <c r="K14" s="34" t="str">
        <f t="shared" si="1"/>
        <v>n/a</v>
      </c>
      <c r="L14" s="36">
        <f t="shared" si="2"/>
        <v>0</v>
      </c>
      <c r="M14" s="36">
        <f t="shared" si="3"/>
        <v>0</v>
      </c>
      <c r="N14" s="36">
        <f t="shared" si="4"/>
        <v>0</v>
      </c>
      <c r="O14" s="103">
        <f t="shared" si="5"/>
        <v>0</v>
      </c>
      <c r="P14" s="118" t="str">
        <f t="shared" si="24"/>
        <v xml:space="preserve"> </v>
      </c>
      <c r="Q14" s="37"/>
      <c r="S14">
        <f t="shared" si="25"/>
        <v>0</v>
      </c>
      <c r="T14" s="70" t="str">
        <f t="shared" si="6"/>
        <v>n/a</v>
      </c>
      <c r="U14" s="71" t="b">
        <f t="shared" si="7"/>
        <v>0</v>
      </c>
      <c r="V14" s="70" t="str">
        <f t="shared" si="26"/>
        <v xml:space="preserve"> </v>
      </c>
      <c r="W14" s="70" t="str">
        <f t="shared" si="27"/>
        <v xml:space="preserve"> </v>
      </c>
      <c r="X14" s="71" t="str">
        <f t="shared" si="28"/>
        <v xml:space="preserve"> </v>
      </c>
      <c r="Y14" s="73" t="str">
        <f t="shared" si="8"/>
        <v>n/a</v>
      </c>
      <c r="Z14" s="74" t="b">
        <f t="shared" si="9"/>
        <v>0</v>
      </c>
      <c r="AA14" s="73" t="str">
        <f t="shared" si="10"/>
        <v xml:space="preserve"> </v>
      </c>
      <c r="AB14" s="73" t="str">
        <f t="shared" si="11"/>
        <v xml:space="preserve"> </v>
      </c>
      <c r="AC14" s="74" t="str">
        <f t="shared" si="12"/>
        <v xml:space="preserve"> </v>
      </c>
      <c r="AD14" s="70" t="str">
        <f t="shared" si="13"/>
        <v>n/a</v>
      </c>
      <c r="AE14" s="71" t="b">
        <f t="shared" si="14"/>
        <v>0</v>
      </c>
      <c r="AF14" s="70" t="str">
        <f t="shared" si="15"/>
        <v xml:space="preserve"> </v>
      </c>
      <c r="AG14" s="70" t="str">
        <f t="shared" si="16"/>
        <v xml:space="preserve"> </v>
      </c>
      <c r="AH14" s="71" t="str">
        <f t="shared" si="17"/>
        <v xml:space="preserve"> </v>
      </c>
      <c r="AI14" s="73" t="str">
        <f t="shared" si="18"/>
        <v>n/a</v>
      </c>
      <c r="AJ14" s="74" t="b">
        <f t="shared" si="19"/>
        <v>0</v>
      </c>
      <c r="AK14" s="73" t="str">
        <f t="shared" si="20"/>
        <v xml:space="preserve"> </v>
      </c>
      <c r="AL14" s="73" t="str">
        <f t="shared" si="21"/>
        <v xml:space="preserve"> </v>
      </c>
      <c r="AM14" s="74" t="str">
        <f t="shared" si="22"/>
        <v xml:space="preserve"> </v>
      </c>
    </row>
    <row r="15" spans="1:39" ht="18.75" customHeight="1" thickBot="1" x14ac:dyDescent="0.25">
      <c r="A15" t="str">
        <f t="shared" si="23"/>
        <v>/</v>
      </c>
      <c r="B15" s="134">
        <v>12</v>
      </c>
      <c r="C15" s="135"/>
      <c r="D15" s="135"/>
      <c r="E15" s="106"/>
      <c r="F15" s="5"/>
      <c r="G15" s="103" t="str">
        <f t="shared" si="0"/>
        <v xml:space="preserve"> </v>
      </c>
      <c r="H15" s="160"/>
      <c r="I15" s="153" t="str">
        <f>IF(H15="Y",IFERROR(VLOOKUP(CONCATENATE(C15,"/",D15),'Time Open'!A$4:F$165,5,FALSE),"Can't find in Open"),"")</f>
        <v/>
      </c>
      <c r="J15" s="153" t="str">
        <f>IF(H15="Y",IFERROR(VLOOKUP(CONCATENATE(C15,"/",D15),'Time Open'!A$4:F$165,6,FALSE),"Can't find in Open"),"")</f>
        <v/>
      </c>
      <c r="K15" s="34" t="str">
        <f t="shared" si="1"/>
        <v>n/a</v>
      </c>
      <c r="L15" s="36">
        <f t="shared" si="2"/>
        <v>0</v>
      </c>
      <c r="M15" s="36">
        <f t="shared" si="3"/>
        <v>0</v>
      </c>
      <c r="N15" s="36">
        <f t="shared" si="4"/>
        <v>0</v>
      </c>
      <c r="O15" s="103">
        <f t="shared" si="5"/>
        <v>0</v>
      </c>
      <c r="P15" s="118" t="str">
        <f t="shared" si="24"/>
        <v xml:space="preserve"> </v>
      </c>
      <c r="Q15" s="30" t="s">
        <v>52</v>
      </c>
      <c r="R15" s="28"/>
      <c r="S15">
        <f t="shared" si="25"/>
        <v>0</v>
      </c>
      <c r="T15" s="70" t="str">
        <f t="shared" si="6"/>
        <v>n/a</v>
      </c>
      <c r="U15" s="71" t="b">
        <f t="shared" si="7"/>
        <v>0</v>
      </c>
      <c r="V15" s="70" t="str">
        <f t="shared" si="26"/>
        <v xml:space="preserve"> </v>
      </c>
      <c r="W15" s="70" t="str">
        <f t="shared" si="27"/>
        <v xml:space="preserve"> </v>
      </c>
      <c r="X15" s="71" t="str">
        <f t="shared" si="28"/>
        <v xml:space="preserve"> </v>
      </c>
      <c r="Y15" s="73" t="str">
        <f t="shared" si="8"/>
        <v>n/a</v>
      </c>
      <c r="Z15" s="74" t="b">
        <f t="shared" si="9"/>
        <v>0</v>
      </c>
      <c r="AA15" s="73" t="str">
        <f t="shared" si="10"/>
        <v xml:space="preserve"> </v>
      </c>
      <c r="AB15" s="73" t="str">
        <f t="shared" si="11"/>
        <v xml:space="preserve"> </v>
      </c>
      <c r="AC15" s="74" t="str">
        <f t="shared" si="12"/>
        <v xml:space="preserve"> </v>
      </c>
      <c r="AD15" s="70" t="str">
        <f t="shared" si="13"/>
        <v>n/a</v>
      </c>
      <c r="AE15" s="71" t="b">
        <f t="shared" si="14"/>
        <v>0</v>
      </c>
      <c r="AF15" s="70" t="str">
        <f t="shared" si="15"/>
        <v xml:space="preserve"> </v>
      </c>
      <c r="AG15" s="70" t="str">
        <f t="shared" si="16"/>
        <v xml:space="preserve"> </v>
      </c>
      <c r="AH15" s="71" t="str">
        <f t="shared" si="17"/>
        <v xml:space="preserve"> </v>
      </c>
      <c r="AI15" s="73" t="str">
        <f t="shared" si="18"/>
        <v>n/a</v>
      </c>
      <c r="AJ15" s="74" t="b">
        <f t="shared" si="19"/>
        <v>0</v>
      </c>
      <c r="AK15" s="73" t="str">
        <f t="shared" si="20"/>
        <v xml:space="preserve"> </v>
      </c>
      <c r="AL15" s="73" t="str">
        <f t="shared" si="21"/>
        <v xml:space="preserve"> </v>
      </c>
      <c r="AM15" s="74" t="str">
        <f t="shared" si="22"/>
        <v xml:space="preserve"> </v>
      </c>
    </row>
    <row r="16" spans="1:39" ht="18.75" customHeight="1" thickBot="1" x14ac:dyDescent="0.25">
      <c r="A16" t="str">
        <f t="shared" si="23"/>
        <v>/</v>
      </c>
      <c r="B16" s="134">
        <v>13</v>
      </c>
      <c r="C16" s="135"/>
      <c r="D16" s="135"/>
      <c r="E16" s="106"/>
      <c r="F16" s="5"/>
      <c r="G16" s="103" t="str">
        <f t="shared" si="0"/>
        <v xml:space="preserve"> </v>
      </c>
      <c r="H16" s="160"/>
      <c r="I16" s="153" t="str">
        <f>IF(H16="Y",IFERROR(VLOOKUP(CONCATENATE(C16,"/",D16),'Time Open'!A$4:F$165,5,FALSE),"Can't find in Open"),"")</f>
        <v/>
      </c>
      <c r="J16" s="153" t="str">
        <f>IF(H16="Y",IFERROR(VLOOKUP(CONCATENATE(C16,"/",D16),'Time Open'!A$4:F$165,6,FALSE),"Can't find in Open"),"")</f>
        <v/>
      </c>
      <c r="K16" s="34" t="str">
        <f t="shared" si="1"/>
        <v>n/a</v>
      </c>
      <c r="L16" s="36">
        <f t="shared" si="2"/>
        <v>0</v>
      </c>
      <c r="M16" s="36">
        <f t="shared" si="3"/>
        <v>0</v>
      </c>
      <c r="N16" s="36">
        <f t="shared" si="4"/>
        <v>0</v>
      </c>
      <c r="O16" s="103">
        <f t="shared" si="5"/>
        <v>0</v>
      </c>
      <c r="P16" s="118" t="str">
        <f t="shared" si="24"/>
        <v xml:space="preserve"> </v>
      </c>
      <c r="Q16" s="28" t="s">
        <v>4</v>
      </c>
      <c r="R16" s="38">
        <f>COUNTIF(L4:L165,"&gt;0")</f>
        <v>0</v>
      </c>
      <c r="S16">
        <f t="shared" si="25"/>
        <v>0</v>
      </c>
      <c r="T16" s="70" t="str">
        <f t="shared" si="6"/>
        <v>n/a</v>
      </c>
      <c r="U16" s="71" t="b">
        <f t="shared" si="7"/>
        <v>0</v>
      </c>
      <c r="V16" s="70" t="str">
        <f t="shared" si="26"/>
        <v xml:space="preserve"> </v>
      </c>
      <c r="W16" s="70" t="str">
        <f t="shared" si="27"/>
        <v xml:space="preserve"> </v>
      </c>
      <c r="X16" s="71" t="str">
        <f t="shared" si="28"/>
        <v xml:space="preserve"> </v>
      </c>
      <c r="Y16" s="73" t="str">
        <f t="shared" si="8"/>
        <v>n/a</v>
      </c>
      <c r="Z16" s="74" t="b">
        <f t="shared" si="9"/>
        <v>0</v>
      </c>
      <c r="AA16" s="73" t="str">
        <f t="shared" si="10"/>
        <v xml:space="preserve"> </v>
      </c>
      <c r="AB16" s="73" t="str">
        <f t="shared" si="11"/>
        <v xml:space="preserve"> </v>
      </c>
      <c r="AC16" s="74" t="str">
        <f t="shared" si="12"/>
        <v xml:space="preserve"> </v>
      </c>
      <c r="AD16" s="70" t="str">
        <f t="shared" si="13"/>
        <v>n/a</v>
      </c>
      <c r="AE16" s="71" t="b">
        <f t="shared" si="14"/>
        <v>0</v>
      </c>
      <c r="AF16" s="70" t="str">
        <f t="shared" si="15"/>
        <v xml:space="preserve"> </v>
      </c>
      <c r="AG16" s="70" t="str">
        <f t="shared" si="16"/>
        <v xml:space="preserve"> </v>
      </c>
      <c r="AH16" s="71" t="str">
        <f t="shared" si="17"/>
        <v xml:space="preserve"> </v>
      </c>
      <c r="AI16" s="73" t="str">
        <f t="shared" si="18"/>
        <v>n/a</v>
      </c>
      <c r="AJ16" s="74" t="b">
        <f t="shared" si="19"/>
        <v>0</v>
      </c>
      <c r="AK16" s="73" t="str">
        <f t="shared" si="20"/>
        <v xml:space="preserve"> </v>
      </c>
      <c r="AL16" s="73" t="str">
        <f t="shared" si="21"/>
        <v xml:space="preserve"> </v>
      </c>
      <c r="AM16" s="74" t="str">
        <f t="shared" si="22"/>
        <v xml:space="preserve"> </v>
      </c>
    </row>
    <row r="17" spans="1:39" ht="18.75" customHeight="1" thickBot="1" x14ac:dyDescent="0.25">
      <c r="A17" t="str">
        <f t="shared" si="23"/>
        <v>/</v>
      </c>
      <c r="B17" s="134">
        <v>14</v>
      </c>
      <c r="C17" s="135"/>
      <c r="D17" s="135"/>
      <c r="E17" s="106"/>
      <c r="F17" s="5"/>
      <c r="G17" s="103" t="str">
        <f t="shared" si="0"/>
        <v xml:space="preserve"> </v>
      </c>
      <c r="H17" s="160"/>
      <c r="I17" s="153" t="str">
        <f>IF(H17="Y",IFERROR(VLOOKUP(CONCATENATE(C17,"/",D17),'Time Open'!A$4:F$165,5,FALSE),"Can't find in Open"),"")</f>
        <v/>
      </c>
      <c r="J17" s="153" t="str">
        <f>IF(H17="Y",IFERROR(VLOOKUP(CONCATENATE(C17,"/",D17),'Time Open'!A$4:F$165,6,FALSE),"Can't find in Open"),"")</f>
        <v/>
      </c>
      <c r="K17" s="34" t="str">
        <f t="shared" si="1"/>
        <v>n/a</v>
      </c>
      <c r="L17" s="36">
        <f t="shared" si="2"/>
        <v>0</v>
      </c>
      <c r="M17" s="36">
        <f t="shared" si="3"/>
        <v>0</v>
      </c>
      <c r="N17" s="36">
        <f t="shared" si="4"/>
        <v>0</v>
      </c>
      <c r="O17" s="103">
        <f t="shared" si="5"/>
        <v>0</v>
      </c>
      <c r="P17" s="118" t="str">
        <f t="shared" si="24"/>
        <v xml:space="preserve"> </v>
      </c>
      <c r="Q17" s="28" t="s">
        <v>10</v>
      </c>
      <c r="R17" s="38">
        <f>COUNTIF(M4:M165,"&gt;0")</f>
        <v>0</v>
      </c>
      <c r="S17">
        <f t="shared" si="25"/>
        <v>0</v>
      </c>
      <c r="T17" s="70" t="str">
        <f t="shared" si="6"/>
        <v>n/a</v>
      </c>
      <c r="U17" s="71" t="b">
        <f t="shared" si="7"/>
        <v>0</v>
      </c>
      <c r="V17" s="70" t="str">
        <f t="shared" si="26"/>
        <v xml:space="preserve"> </v>
      </c>
      <c r="W17" s="70" t="str">
        <f t="shared" si="27"/>
        <v xml:space="preserve"> </v>
      </c>
      <c r="X17" s="71" t="str">
        <f t="shared" si="28"/>
        <v xml:space="preserve"> </v>
      </c>
      <c r="Y17" s="73" t="str">
        <f t="shared" si="8"/>
        <v>n/a</v>
      </c>
      <c r="Z17" s="74" t="b">
        <f t="shared" si="9"/>
        <v>0</v>
      </c>
      <c r="AA17" s="73" t="str">
        <f t="shared" si="10"/>
        <v xml:space="preserve"> </v>
      </c>
      <c r="AB17" s="73" t="str">
        <f t="shared" si="11"/>
        <v xml:space="preserve"> </v>
      </c>
      <c r="AC17" s="74" t="str">
        <f t="shared" si="12"/>
        <v xml:space="preserve"> </v>
      </c>
      <c r="AD17" s="70" t="str">
        <f t="shared" si="13"/>
        <v>n/a</v>
      </c>
      <c r="AE17" s="71" t="b">
        <f t="shared" si="14"/>
        <v>0</v>
      </c>
      <c r="AF17" s="70" t="str">
        <f t="shared" si="15"/>
        <v xml:space="preserve"> </v>
      </c>
      <c r="AG17" s="70" t="str">
        <f t="shared" si="16"/>
        <v xml:space="preserve"> </v>
      </c>
      <c r="AH17" s="71" t="str">
        <f t="shared" si="17"/>
        <v xml:space="preserve"> </v>
      </c>
      <c r="AI17" s="73" t="str">
        <f t="shared" si="18"/>
        <v>n/a</v>
      </c>
      <c r="AJ17" s="74" t="b">
        <f t="shared" si="19"/>
        <v>0</v>
      </c>
      <c r="AK17" s="73" t="str">
        <f t="shared" si="20"/>
        <v xml:space="preserve"> </v>
      </c>
      <c r="AL17" s="73" t="str">
        <f t="shared" si="21"/>
        <v xml:space="preserve"> </v>
      </c>
      <c r="AM17" s="74" t="str">
        <f t="shared" si="22"/>
        <v xml:space="preserve"> </v>
      </c>
    </row>
    <row r="18" spans="1:39" ht="18.75" customHeight="1" thickBot="1" x14ac:dyDescent="0.25">
      <c r="A18" t="str">
        <f t="shared" si="23"/>
        <v>/</v>
      </c>
      <c r="B18" s="134">
        <v>15</v>
      </c>
      <c r="C18" s="136"/>
      <c r="D18" s="136"/>
      <c r="E18" s="106"/>
      <c r="F18" s="5"/>
      <c r="G18" s="103" t="str">
        <f>IF(H18="Y",MIN(I18,J18),IF(MIN(E18:F18)=0," ",IF(MIN(E18:F18)&gt;=99.99,"No Time",MIN(E18:F18))))</f>
        <v xml:space="preserve"> </v>
      </c>
      <c r="H18" s="160"/>
      <c r="I18" s="153" t="str">
        <f>IF(H18="Y",IFERROR(VLOOKUP(CONCATENATE(C18,"/",D18),'Time Open'!A$4:F$165,5,FALSE),"Can't find in Open"),"")</f>
        <v/>
      </c>
      <c r="J18" s="153" t="str">
        <f>IF(H18="Y",IFERROR(VLOOKUP(CONCATENATE(C18,"/",D18),'Time Open'!A$4:F$165,6,FALSE),"Can't find in Open"),"")</f>
        <v/>
      </c>
      <c r="K18" s="34" t="str">
        <f t="shared" si="1"/>
        <v>n/a</v>
      </c>
      <c r="L18" s="36">
        <f t="shared" si="2"/>
        <v>0</v>
      </c>
      <c r="M18" s="36">
        <f t="shared" si="3"/>
        <v>0</v>
      </c>
      <c r="N18" s="36">
        <f t="shared" si="4"/>
        <v>0</v>
      </c>
      <c r="O18" s="103">
        <f t="shared" si="5"/>
        <v>0</v>
      </c>
      <c r="P18" s="118" t="str">
        <f t="shared" si="24"/>
        <v xml:space="preserve"> </v>
      </c>
      <c r="Q18" s="28" t="s">
        <v>6</v>
      </c>
      <c r="R18" s="38">
        <f>COUNTIF(N4:N165,"&gt;0")</f>
        <v>0</v>
      </c>
      <c r="S18">
        <f t="shared" si="25"/>
        <v>0</v>
      </c>
      <c r="T18" s="70" t="str">
        <f t="shared" si="6"/>
        <v>n/a</v>
      </c>
      <c r="U18" s="71" t="b">
        <f t="shared" si="7"/>
        <v>0</v>
      </c>
      <c r="V18" s="70" t="str">
        <f t="shared" si="26"/>
        <v xml:space="preserve"> </v>
      </c>
      <c r="W18" s="70" t="str">
        <f t="shared" si="27"/>
        <v xml:space="preserve"> </v>
      </c>
      <c r="X18" s="71" t="str">
        <f t="shared" si="28"/>
        <v xml:space="preserve"> </v>
      </c>
      <c r="Y18" s="73" t="str">
        <f t="shared" si="8"/>
        <v>n/a</v>
      </c>
      <c r="Z18" s="74" t="b">
        <f t="shared" si="9"/>
        <v>0</v>
      </c>
      <c r="AA18" s="73" t="str">
        <f t="shared" si="10"/>
        <v xml:space="preserve"> </v>
      </c>
      <c r="AB18" s="73" t="str">
        <f t="shared" si="11"/>
        <v xml:space="preserve"> </v>
      </c>
      <c r="AC18" s="74" t="str">
        <f t="shared" si="12"/>
        <v xml:space="preserve"> </v>
      </c>
      <c r="AD18" s="70" t="str">
        <f t="shared" si="13"/>
        <v>n/a</v>
      </c>
      <c r="AE18" s="71" t="b">
        <f t="shared" si="14"/>
        <v>0</v>
      </c>
      <c r="AF18" s="70" t="str">
        <f t="shared" si="15"/>
        <v xml:space="preserve"> </v>
      </c>
      <c r="AG18" s="70" t="str">
        <f t="shared" si="16"/>
        <v xml:space="preserve"> </v>
      </c>
      <c r="AH18" s="71" t="str">
        <f t="shared" si="17"/>
        <v xml:space="preserve"> </v>
      </c>
      <c r="AI18" s="73" t="str">
        <f t="shared" si="18"/>
        <v>n/a</v>
      </c>
      <c r="AJ18" s="74" t="b">
        <f t="shared" si="19"/>
        <v>0</v>
      </c>
      <c r="AK18" s="73" t="str">
        <f t="shared" si="20"/>
        <v xml:space="preserve"> </v>
      </c>
      <c r="AL18" s="73" t="str">
        <f t="shared" si="21"/>
        <v xml:space="preserve"> </v>
      </c>
      <c r="AM18" s="74" t="str">
        <f t="shared" si="22"/>
        <v xml:space="preserve"> </v>
      </c>
    </row>
    <row r="19" spans="1:39" ht="18.75" customHeight="1" thickBot="1" x14ac:dyDescent="0.25">
      <c r="A19" t="str">
        <f t="shared" si="23"/>
        <v>/</v>
      </c>
      <c r="B19" s="134">
        <v>16</v>
      </c>
      <c r="C19" s="135"/>
      <c r="D19" s="135"/>
      <c r="E19" s="106"/>
      <c r="F19" s="5"/>
      <c r="G19" s="103" t="str">
        <f t="shared" si="0"/>
        <v xml:space="preserve"> </v>
      </c>
      <c r="H19" s="160"/>
      <c r="I19" s="153" t="str">
        <f>IF(H19="Y",IFERROR(VLOOKUP(CONCATENATE(C19,"/",D19),'Time Open'!A$4:F$165,5,FALSE),"Can't find in Open"),"")</f>
        <v/>
      </c>
      <c r="J19" s="153" t="str">
        <f>IF(H19="Y",IFERROR(VLOOKUP(CONCATENATE(C19,"/",D19),'Time Open'!A$4:F$165,6,FALSE),"Can't find in Open"),"")</f>
        <v/>
      </c>
      <c r="K19" s="34" t="str">
        <f t="shared" si="1"/>
        <v>n/a</v>
      </c>
      <c r="L19" s="36">
        <f t="shared" si="2"/>
        <v>0</v>
      </c>
      <c r="M19" s="36">
        <f t="shared" si="3"/>
        <v>0</v>
      </c>
      <c r="N19" s="36">
        <f t="shared" si="4"/>
        <v>0</v>
      </c>
      <c r="O19" s="103">
        <f t="shared" si="5"/>
        <v>0</v>
      </c>
      <c r="P19" s="118" t="str">
        <f t="shared" si="24"/>
        <v xml:space="preserve"> </v>
      </c>
      <c r="Q19" s="28" t="s">
        <v>7</v>
      </c>
      <c r="R19" s="38">
        <f>COUNTIF(O4:O165,"&gt;0")</f>
        <v>0</v>
      </c>
      <c r="S19">
        <f t="shared" si="25"/>
        <v>0</v>
      </c>
      <c r="T19" s="70" t="str">
        <f t="shared" si="6"/>
        <v>n/a</v>
      </c>
      <c r="U19" s="71" t="b">
        <f t="shared" si="7"/>
        <v>0</v>
      </c>
      <c r="V19" s="70" t="str">
        <f t="shared" si="26"/>
        <v xml:space="preserve"> </v>
      </c>
      <c r="W19" s="70" t="str">
        <f t="shared" si="27"/>
        <v xml:space="preserve"> </v>
      </c>
      <c r="X19" s="71" t="str">
        <f t="shared" si="28"/>
        <v xml:space="preserve"> </v>
      </c>
      <c r="Y19" s="73" t="str">
        <f t="shared" si="8"/>
        <v>n/a</v>
      </c>
      <c r="Z19" s="74" t="b">
        <f t="shared" si="9"/>
        <v>0</v>
      </c>
      <c r="AA19" s="73" t="str">
        <f t="shared" si="10"/>
        <v xml:space="preserve"> </v>
      </c>
      <c r="AB19" s="73" t="str">
        <f t="shared" si="11"/>
        <v xml:space="preserve"> </v>
      </c>
      <c r="AC19" s="74" t="str">
        <f t="shared" si="12"/>
        <v xml:space="preserve"> </v>
      </c>
      <c r="AD19" s="70" t="str">
        <f t="shared" si="13"/>
        <v>n/a</v>
      </c>
      <c r="AE19" s="71" t="b">
        <f t="shared" si="14"/>
        <v>0</v>
      </c>
      <c r="AF19" s="70" t="str">
        <f t="shared" si="15"/>
        <v xml:space="preserve"> </v>
      </c>
      <c r="AG19" s="70" t="str">
        <f t="shared" si="16"/>
        <v xml:space="preserve"> </v>
      </c>
      <c r="AH19" s="71" t="str">
        <f t="shared" si="17"/>
        <v xml:space="preserve"> </v>
      </c>
      <c r="AI19" s="73" t="str">
        <f t="shared" si="18"/>
        <v>n/a</v>
      </c>
      <c r="AJ19" s="74" t="b">
        <f t="shared" si="19"/>
        <v>0</v>
      </c>
      <c r="AK19" s="73" t="str">
        <f t="shared" si="20"/>
        <v xml:space="preserve"> </v>
      </c>
      <c r="AL19" s="73" t="str">
        <f t="shared" si="21"/>
        <v xml:space="preserve"> </v>
      </c>
      <c r="AM19" s="74" t="str">
        <f t="shared" si="22"/>
        <v xml:space="preserve"> </v>
      </c>
    </row>
    <row r="20" spans="1:39" ht="18.75" customHeight="1" thickBot="1" x14ac:dyDescent="0.25">
      <c r="A20" t="str">
        <f t="shared" si="23"/>
        <v>/</v>
      </c>
      <c r="B20" s="134">
        <v>17</v>
      </c>
      <c r="C20" s="135"/>
      <c r="D20" s="135"/>
      <c r="E20" s="106"/>
      <c r="F20" s="5"/>
      <c r="G20" s="103" t="str">
        <f t="shared" si="0"/>
        <v xml:space="preserve"> </v>
      </c>
      <c r="H20" s="160"/>
      <c r="I20" s="153" t="str">
        <f>IF(H20="Y",IFERROR(VLOOKUP(CONCATENATE(C20,"/",D20),'Time Open'!A$4:F$165,5,FALSE),"Can't find in Open"),"")</f>
        <v/>
      </c>
      <c r="J20" s="153" t="str">
        <f>IF(H20="Y",IFERROR(VLOOKUP(CONCATENATE(C20,"/",D20),'Time Open'!A$4:F$165,6,FALSE),"Can't find in Open"),"")</f>
        <v/>
      </c>
      <c r="K20" s="34" t="str">
        <f t="shared" si="1"/>
        <v>n/a</v>
      </c>
      <c r="L20" s="36">
        <f t="shared" si="2"/>
        <v>0</v>
      </c>
      <c r="M20" s="36">
        <f t="shared" si="3"/>
        <v>0</v>
      </c>
      <c r="N20" s="36">
        <f t="shared" si="4"/>
        <v>0</v>
      </c>
      <c r="O20" s="103">
        <f t="shared" si="5"/>
        <v>0</v>
      </c>
      <c r="P20" s="118" t="str">
        <f t="shared" si="24"/>
        <v xml:space="preserve"> </v>
      </c>
      <c r="S20">
        <f t="shared" si="25"/>
        <v>0</v>
      </c>
      <c r="T20" s="70" t="str">
        <f t="shared" si="6"/>
        <v>n/a</v>
      </c>
      <c r="U20" s="71" t="b">
        <f t="shared" si="7"/>
        <v>0</v>
      </c>
      <c r="V20" s="70" t="str">
        <f t="shared" si="26"/>
        <v xml:space="preserve"> </v>
      </c>
      <c r="W20" s="70" t="str">
        <f t="shared" si="27"/>
        <v xml:space="preserve"> </v>
      </c>
      <c r="X20" s="71" t="str">
        <f t="shared" si="28"/>
        <v xml:space="preserve"> </v>
      </c>
      <c r="Y20" s="73" t="str">
        <f t="shared" si="8"/>
        <v>n/a</v>
      </c>
      <c r="Z20" s="74" t="b">
        <f t="shared" si="9"/>
        <v>0</v>
      </c>
      <c r="AA20" s="73" t="str">
        <f t="shared" si="10"/>
        <v xml:space="preserve"> </v>
      </c>
      <c r="AB20" s="73" t="str">
        <f t="shared" si="11"/>
        <v xml:space="preserve"> </v>
      </c>
      <c r="AC20" s="74" t="str">
        <f t="shared" si="12"/>
        <v xml:space="preserve"> </v>
      </c>
      <c r="AD20" s="70" t="str">
        <f t="shared" si="13"/>
        <v>n/a</v>
      </c>
      <c r="AE20" s="71" t="b">
        <f t="shared" si="14"/>
        <v>0</v>
      </c>
      <c r="AF20" s="70" t="str">
        <f t="shared" si="15"/>
        <v xml:space="preserve"> </v>
      </c>
      <c r="AG20" s="70" t="str">
        <f t="shared" si="16"/>
        <v xml:space="preserve"> </v>
      </c>
      <c r="AH20" s="71" t="str">
        <f t="shared" si="17"/>
        <v xml:space="preserve"> </v>
      </c>
      <c r="AI20" s="73" t="str">
        <f t="shared" si="18"/>
        <v>n/a</v>
      </c>
      <c r="AJ20" s="74" t="b">
        <f t="shared" si="19"/>
        <v>0</v>
      </c>
      <c r="AK20" s="73" t="str">
        <f t="shared" si="20"/>
        <v xml:space="preserve"> </v>
      </c>
      <c r="AL20" s="73" t="str">
        <f t="shared" si="21"/>
        <v xml:space="preserve"> </v>
      </c>
      <c r="AM20" s="74" t="str">
        <f t="shared" si="22"/>
        <v xml:space="preserve"> </v>
      </c>
    </row>
    <row r="21" spans="1:39" ht="18.75" customHeight="1" thickBot="1" x14ac:dyDescent="0.25">
      <c r="A21" t="str">
        <f t="shared" si="23"/>
        <v>/</v>
      </c>
      <c r="B21" s="134">
        <v>18</v>
      </c>
      <c r="C21" s="135"/>
      <c r="D21" s="135"/>
      <c r="E21" s="106"/>
      <c r="F21" s="5"/>
      <c r="G21" s="103" t="str">
        <f t="shared" si="0"/>
        <v xml:space="preserve"> </v>
      </c>
      <c r="H21" s="160"/>
      <c r="I21" s="153" t="str">
        <f>IF(H21="Y",IFERROR(VLOOKUP(CONCATENATE(C21,"/",D21),'Time Open'!A$4:F$165,5,FALSE),"Can't find in Open"),"")</f>
        <v/>
      </c>
      <c r="J21" s="153" t="str">
        <f>IF(H21="Y",IFERROR(VLOOKUP(CONCATENATE(C21,"/",D21),'Time Open'!A$4:F$165,6,FALSE),"Can't find in Open"),"")</f>
        <v/>
      </c>
      <c r="K21" s="34" t="str">
        <f t="shared" si="1"/>
        <v>n/a</v>
      </c>
      <c r="L21" s="36">
        <f t="shared" si="2"/>
        <v>0</v>
      </c>
      <c r="M21" s="36">
        <f t="shared" si="3"/>
        <v>0</v>
      </c>
      <c r="N21" s="36">
        <f t="shared" si="4"/>
        <v>0</v>
      </c>
      <c r="O21" s="103">
        <f t="shared" si="5"/>
        <v>0</v>
      </c>
      <c r="P21" s="118" t="str">
        <f t="shared" si="24"/>
        <v xml:space="preserve"> </v>
      </c>
      <c r="Q21" t="s">
        <v>60</v>
      </c>
      <c r="S21">
        <f t="shared" si="25"/>
        <v>0</v>
      </c>
      <c r="T21" s="70" t="str">
        <f t="shared" si="6"/>
        <v>n/a</v>
      </c>
      <c r="U21" s="71" t="b">
        <f t="shared" si="7"/>
        <v>0</v>
      </c>
      <c r="V21" s="70" t="str">
        <f t="shared" si="26"/>
        <v xml:space="preserve"> </v>
      </c>
      <c r="W21" s="70" t="str">
        <f t="shared" si="27"/>
        <v xml:space="preserve"> </v>
      </c>
      <c r="X21" s="71" t="str">
        <f t="shared" si="28"/>
        <v xml:space="preserve"> </v>
      </c>
      <c r="Y21" s="73" t="str">
        <f t="shared" si="8"/>
        <v>n/a</v>
      </c>
      <c r="Z21" s="74" t="b">
        <f t="shared" si="9"/>
        <v>0</v>
      </c>
      <c r="AA21" s="73" t="str">
        <f t="shared" si="10"/>
        <v xml:space="preserve"> </v>
      </c>
      <c r="AB21" s="73" t="str">
        <f t="shared" si="11"/>
        <v xml:space="preserve"> </v>
      </c>
      <c r="AC21" s="74" t="str">
        <f t="shared" si="12"/>
        <v xml:space="preserve"> </v>
      </c>
      <c r="AD21" s="70" t="str">
        <f t="shared" si="13"/>
        <v>n/a</v>
      </c>
      <c r="AE21" s="71" t="b">
        <f t="shared" si="14"/>
        <v>0</v>
      </c>
      <c r="AF21" s="70" t="str">
        <f t="shared" si="15"/>
        <v xml:space="preserve"> </v>
      </c>
      <c r="AG21" s="70" t="str">
        <f t="shared" si="16"/>
        <v xml:space="preserve"> </v>
      </c>
      <c r="AH21" s="71" t="str">
        <f t="shared" si="17"/>
        <v xml:space="preserve"> </v>
      </c>
      <c r="AI21" s="73" t="str">
        <f t="shared" si="18"/>
        <v>n/a</v>
      </c>
      <c r="AJ21" s="74" t="b">
        <f t="shared" si="19"/>
        <v>0</v>
      </c>
      <c r="AK21" s="73" t="str">
        <f t="shared" si="20"/>
        <v xml:space="preserve"> </v>
      </c>
      <c r="AL21" s="73" t="str">
        <f t="shared" si="21"/>
        <v xml:space="preserve"> </v>
      </c>
      <c r="AM21" s="74" t="str">
        <f t="shared" si="22"/>
        <v xml:space="preserve"> </v>
      </c>
    </row>
    <row r="22" spans="1:39" ht="18.75" customHeight="1" thickBot="1" x14ac:dyDescent="0.25">
      <c r="A22" t="str">
        <f t="shared" si="23"/>
        <v>/</v>
      </c>
      <c r="B22" s="134">
        <v>19</v>
      </c>
      <c r="C22" s="135"/>
      <c r="D22" s="135"/>
      <c r="E22" s="106"/>
      <c r="F22" s="5"/>
      <c r="G22" s="103" t="str">
        <f t="shared" si="0"/>
        <v xml:space="preserve"> </v>
      </c>
      <c r="H22" s="160"/>
      <c r="I22" s="153" t="str">
        <f>IF(H22="Y",IFERROR(VLOOKUP(CONCATENATE(C22,"/",D22),'Time Open'!A$4:F$165,5,FALSE),"Can't find in Open"),"")</f>
        <v/>
      </c>
      <c r="J22" s="153" t="str">
        <f>IF(H22="Y",IFERROR(VLOOKUP(CONCATENATE(C22,"/",D22),'Time Open'!A$4:F$165,6,FALSE),"Can't find in Open"),"")</f>
        <v/>
      </c>
      <c r="K22" s="34" t="str">
        <f t="shared" si="1"/>
        <v>n/a</v>
      </c>
      <c r="L22" s="36">
        <f t="shared" si="2"/>
        <v>0</v>
      </c>
      <c r="M22" s="36">
        <f t="shared" si="3"/>
        <v>0</v>
      </c>
      <c r="N22" s="36">
        <f t="shared" si="4"/>
        <v>0</v>
      </c>
      <c r="O22" s="103">
        <f t="shared" si="5"/>
        <v>0</v>
      </c>
      <c r="P22" s="118" t="str">
        <f t="shared" si="24"/>
        <v xml:space="preserve"> </v>
      </c>
      <c r="Q22">
        <f>COUNTIF(Z4:Z165,FALSE)</f>
        <v>162</v>
      </c>
      <c r="R22">
        <f>-Q22+162</f>
        <v>0</v>
      </c>
      <c r="S22">
        <f t="shared" si="25"/>
        <v>0</v>
      </c>
      <c r="T22" s="70" t="str">
        <f t="shared" si="6"/>
        <v>n/a</v>
      </c>
      <c r="U22" s="71" t="b">
        <f t="shared" si="7"/>
        <v>0</v>
      </c>
      <c r="V22" s="70" t="str">
        <f t="shared" si="26"/>
        <v xml:space="preserve"> </v>
      </c>
      <c r="W22" s="70" t="str">
        <f t="shared" si="27"/>
        <v xml:space="preserve"> </v>
      </c>
      <c r="X22" s="71" t="str">
        <f t="shared" si="28"/>
        <v xml:space="preserve"> </v>
      </c>
      <c r="Y22" s="73" t="str">
        <f t="shared" si="8"/>
        <v>n/a</v>
      </c>
      <c r="Z22" s="74" t="b">
        <f t="shared" si="9"/>
        <v>0</v>
      </c>
      <c r="AA22" s="73" t="str">
        <f t="shared" si="10"/>
        <v xml:space="preserve"> </v>
      </c>
      <c r="AB22" s="73" t="str">
        <f t="shared" si="11"/>
        <v xml:space="preserve"> </v>
      </c>
      <c r="AC22" s="74" t="str">
        <f t="shared" si="12"/>
        <v xml:space="preserve"> </v>
      </c>
      <c r="AD22" s="70" t="str">
        <f t="shared" si="13"/>
        <v>n/a</v>
      </c>
      <c r="AE22" s="71" t="b">
        <f t="shared" si="14"/>
        <v>0</v>
      </c>
      <c r="AF22" s="70" t="str">
        <f t="shared" si="15"/>
        <v xml:space="preserve"> </v>
      </c>
      <c r="AG22" s="70" t="str">
        <f t="shared" si="16"/>
        <v xml:space="preserve"> </v>
      </c>
      <c r="AH22" s="71" t="str">
        <f t="shared" si="17"/>
        <v xml:space="preserve"> </v>
      </c>
      <c r="AI22" s="73" t="str">
        <f t="shared" si="18"/>
        <v>n/a</v>
      </c>
      <c r="AJ22" s="74" t="b">
        <f t="shared" si="19"/>
        <v>0</v>
      </c>
      <c r="AK22" s="73" t="str">
        <f t="shared" si="20"/>
        <v xml:space="preserve"> </v>
      </c>
      <c r="AL22" s="73" t="str">
        <f t="shared" si="21"/>
        <v xml:space="preserve"> </v>
      </c>
      <c r="AM22" s="74" t="str">
        <f t="shared" si="22"/>
        <v xml:space="preserve"> </v>
      </c>
    </row>
    <row r="23" spans="1:39" ht="18.75" customHeight="1" thickBot="1" x14ac:dyDescent="0.25">
      <c r="A23" t="str">
        <f t="shared" si="23"/>
        <v>/</v>
      </c>
      <c r="B23" s="134">
        <v>20</v>
      </c>
      <c r="C23" s="135"/>
      <c r="D23" s="135"/>
      <c r="E23" s="106"/>
      <c r="F23" s="5"/>
      <c r="G23" s="103" t="str">
        <f t="shared" si="0"/>
        <v xml:space="preserve"> </v>
      </c>
      <c r="H23" s="160"/>
      <c r="I23" s="153" t="str">
        <f>IF(H23="Y",IFERROR(VLOOKUP(CONCATENATE(C23,"/",D23),'Time Open'!A$4:F$165,5,FALSE),"Can't find in Open"),"")</f>
        <v/>
      </c>
      <c r="J23" s="153" t="str">
        <f>IF(H23="Y",IFERROR(VLOOKUP(CONCATENATE(C23,"/",D23),'Time Open'!A$4:F$165,6,FALSE),"Can't find in Open"),"")</f>
        <v/>
      </c>
      <c r="K23" s="34" t="str">
        <f t="shared" si="1"/>
        <v>n/a</v>
      </c>
      <c r="L23" s="36">
        <f t="shared" si="2"/>
        <v>0</v>
      </c>
      <c r="M23" s="36">
        <f t="shared" si="3"/>
        <v>0</v>
      </c>
      <c r="N23" s="36">
        <f t="shared" si="4"/>
        <v>0</v>
      </c>
      <c r="O23" s="103">
        <f t="shared" si="5"/>
        <v>0</v>
      </c>
      <c r="P23" s="118" t="str">
        <f t="shared" si="24"/>
        <v xml:space="preserve"> </v>
      </c>
      <c r="Q23" t="s">
        <v>62</v>
      </c>
      <c r="S23">
        <f t="shared" si="25"/>
        <v>0</v>
      </c>
      <c r="T23" s="70" t="str">
        <f t="shared" si="6"/>
        <v>n/a</v>
      </c>
      <c r="U23" s="71" t="b">
        <f t="shared" si="7"/>
        <v>0</v>
      </c>
      <c r="V23" s="70" t="str">
        <f t="shared" si="26"/>
        <v xml:space="preserve"> </v>
      </c>
      <c r="W23" s="70" t="str">
        <f t="shared" si="27"/>
        <v xml:space="preserve"> </v>
      </c>
      <c r="X23" s="71" t="str">
        <f t="shared" si="28"/>
        <v xml:space="preserve"> </v>
      </c>
      <c r="Y23" s="73" t="str">
        <f t="shared" si="8"/>
        <v>n/a</v>
      </c>
      <c r="Z23" s="74" t="b">
        <f t="shared" si="9"/>
        <v>0</v>
      </c>
      <c r="AA23" s="73" t="str">
        <f t="shared" si="10"/>
        <v xml:space="preserve"> </v>
      </c>
      <c r="AB23" s="73" t="str">
        <f t="shared" si="11"/>
        <v xml:space="preserve"> </v>
      </c>
      <c r="AC23" s="74" t="str">
        <f t="shared" si="12"/>
        <v xml:space="preserve"> </v>
      </c>
      <c r="AD23" s="70" t="str">
        <f t="shared" si="13"/>
        <v>n/a</v>
      </c>
      <c r="AE23" s="71" t="b">
        <f t="shared" si="14"/>
        <v>0</v>
      </c>
      <c r="AF23" s="70" t="str">
        <f t="shared" si="15"/>
        <v xml:space="preserve"> </v>
      </c>
      <c r="AG23" s="70" t="str">
        <f t="shared" si="16"/>
        <v xml:space="preserve"> </v>
      </c>
      <c r="AH23" s="71" t="str">
        <f t="shared" si="17"/>
        <v xml:space="preserve"> </v>
      </c>
      <c r="AI23" s="73" t="str">
        <f t="shared" si="18"/>
        <v>n/a</v>
      </c>
      <c r="AJ23" s="74" t="b">
        <f t="shared" si="19"/>
        <v>0</v>
      </c>
      <c r="AK23" s="73" t="str">
        <f t="shared" si="20"/>
        <v xml:space="preserve"> </v>
      </c>
      <c r="AL23" s="73" t="str">
        <f t="shared" si="21"/>
        <v xml:space="preserve"> </v>
      </c>
      <c r="AM23" s="74" t="str">
        <f t="shared" si="22"/>
        <v xml:space="preserve"> </v>
      </c>
    </row>
    <row r="24" spans="1:39" ht="18.75" customHeight="1" thickBot="1" x14ac:dyDescent="0.25">
      <c r="A24" t="str">
        <f t="shared" si="23"/>
        <v>/</v>
      </c>
      <c r="B24" s="134">
        <v>21</v>
      </c>
      <c r="C24" s="135"/>
      <c r="D24" s="135"/>
      <c r="E24" s="106"/>
      <c r="F24" s="5"/>
      <c r="G24" s="103" t="str">
        <f t="shared" si="0"/>
        <v xml:space="preserve"> </v>
      </c>
      <c r="H24" s="160"/>
      <c r="I24" s="153" t="str">
        <f>IF(H24="Y",IFERROR(VLOOKUP(CONCATENATE(C24,"/",D24),'Time Open'!A$4:F$165,5,FALSE),"Can't find in Open"),"")</f>
        <v/>
      </c>
      <c r="J24" s="153" t="str">
        <f>IF(H24="Y",IFERROR(VLOOKUP(CONCATENATE(C24,"/",D24),'Time Open'!A$4:F$165,6,FALSE),"Can't find in Open"),"")</f>
        <v/>
      </c>
      <c r="K24" s="34" t="str">
        <f t="shared" si="1"/>
        <v>n/a</v>
      </c>
      <c r="L24" s="36">
        <f t="shared" si="2"/>
        <v>0</v>
      </c>
      <c r="M24" s="36">
        <f t="shared" si="3"/>
        <v>0</v>
      </c>
      <c r="N24" s="36">
        <f t="shared" si="4"/>
        <v>0</v>
      </c>
      <c r="O24" s="103">
        <f t="shared" si="5"/>
        <v>0</v>
      </c>
      <c r="P24" s="118" t="str">
        <f t="shared" si="24"/>
        <v xml:space="preserve"> </v>
      </c>
      <c r="Q24">
        <f>COUNTIF(AE4:AE165,FALSE)</f>
        <v>162</v>
      </c>
      <c r="R24">
        <f>-Q24+162</f>
        <v>0</v>
      </c>
      <c r="S24">
        <f t="shared" si="25"/>
        <v>0</v>
      </c>
      <c r="T24" s="70" t="str">
        <f t="shared" si="6"/>
        <v>n/a</v>
      </c>
      <c r="U24" s="71" t="b">
        <f t="shared" si="7"/>
        <v>0</v>
      </c>
      <c r="V24" s="70" t="str">
        <f t="shared" si="26"/>
        <v xml:space="preserve"> </v>
      </c>
      <c r="W24" s="70" t="str">
        <f t="shared" si="27"/>
        <v xml:space="preserve"> </v>
      </c>
      <c r="X24" s="71" t="str">
        <f t="shared" si="28"/>
        <v xml:space="preserve"> </v>
      </c>
      <c r="Y24" s="73" t="str">
        <f t="shared" si="8"/>
        <v>n/a</v>
      </c>
      <c r="Z24" s="74" t="b">
        <f t="shared" si="9"/>
        <v>0</v>
      </c>
      <c r="AA24" s="73" t="str">
        <f t="shared" si="10"/>
        <v xml:space="preserve"> </v>
      </c>
      <c r="AB24" s="73" t="str">
        <f t="shared" si="11"/>
        <v xml:space="preserve"> </v>
      </c>
      <c r="AC24" s="74" t="str">
        <f t="shared" si="12"/>
        <v xml:space="preserve"> </v>
      </c>
      <c r="AD24" s="70" t="str">
        <f t="shared" si="13"/>
        <v>n/a</v>
      </c>
      <c r="AE24" s="71" t="b">
        <f t="shared" si="14"/>
        <v>0</v>
      </c>
      <c r="AF24" s="70" t="str">
        <f t="shared" si="15"/>
        <v xml:space="preserve"> </v>
      </c>
      <c r="AG24" s="70" t="str">
        <f t="shared" si="16"/>
        <v xml:space="preserve"> </v>
      </c>
      <c r="AH24" s="71" t="str">
        <f t="shared" si="17"/>
        <v xml:space="preserve"> </v>
      </c>
      <c r="AI24" s="73" t="str">
        <f t="shared" si="18"/>
        <v>n/a</v>
      </c>
      <c r="AJ24" s="74" t="b">
        <f t="shared" si="19"/>
        <v>0</v>
      </c>
      <c r="AK24" s="73" t="str">
        <f t="shared" si="20"/>
        <v xml:space="preserve"> </v>
      </c>
      <c r="AL24" s="73" t="str">
        <f t="shared" si="21"/>
        <v xml:space="preserve"> </v>
      </c>
      <c r="AM24" s="74" t="str">
        <f t="shared" si="22"/>
        <v xml:space="preserve"> </v>
      </c>
    </row>
    <row r="25" spans="1:39" ht="18.75" customHeight="1" thickBot="1" x14ac:dyDescent="0.25">
      <c r="A25" t="str">
        <f t="shared" si="23"/>
        <v>/</v>
      </c>
      <c r="B25" s="134">
        <v>22</v>
      </c>
      <c r="C25" s="135"/>
      <c r="D25" s="135"/>
      <c r="E25" s="106"/>
      <c r="F25" s="5"/>
      <c r="G25" s="103" t="str">
        <f t="shared" si="0"/>
        <v xml:space="preserve"> </v>
      </c>
      <c r="H25" s="160"/>
      <c r="I25" s="153" t="str">
        <f>IF(H25="Y",IFERROR(VLOOKUP(CONCATENATE(C25,"/",D25),'Time Open'!A$4:F$165,5,FALSE),"Can't find in Open"),"")</f>
        <v/>
      </c>
      <c r="J25" s="153" t="str">
        <f>IF(H25="Y",IFERROR(VLOOKUP(CONCATENATE(C25,"/",D25),'Time Open'!A$4:F$165,6,FALSE),"Can't find in Open"),"")</f>
        <v/>
      </c>
      <c r="K25" s="34" t="str">
        <f t="shared" si="1"/>
        <v>n/a</v>
      </c>
      <c r="L25" s="36">
        <f t="shared" si="2"/>
        <v>0</v>
      </c>
      <c r="M25" s="36">
        <f t="shared" si="3"/>
        <v>0</v>
      </c>
      <c r="N25" s="36">
        <f t="shared" si="4"/>
        <v>0</v>
      </c>
      <c r="O25" s="103">
        <f t="shared" si="5"/>
        <v>0</v>
      </c>
      <c r="P25" s="118" t="str">
        <f t="shared" si="24"/>
        <v xml:space="preserve"> </v>
      </c>
      <c r="Q25" t="s">
        <v>63</v>
      </c>
      <c r="S25">
        <f t="shared" si="25"/>
        <v>0</v>
      </c>
      <c r="T25" s="70" t="str">
        <f t="shared" si="6"/>
        <v>n/a</v>
      </c>
      <c r="U25" s="71" t="b">
        <f t="shared" si="7"/>
        <v>0</v>
      </c>
      <c r="V25" s="70" t="str">
        <f t="shared" si="26"/>
        <v xml:space="preserve"> </v>
      </c>
      <c r="W25" s="70" t="str">
        <f t="shared" si="27"/>
        <v xml:space="preserve"> </v>
      </c>
      <c r="X25" s="71" t="str">
        <f t="shared" si="28"/>
        <v xml:space="preserve"> </v>
      </c>
      <c r="Y25" s="73" t="str">
        <f t="shared" si="8"/>
        <v>n/a</v>
      </c>
      <c r="Z25" s="74" t="b">
        <f t="shared" si="9"/>
        <v>0</v>
      </c>
      <c r="AA25" s="73" t="str">
        <f t="shared" si="10"/>
        <v xml:space="preserve"> </v>
      </c>
      <c r="AB25" s="73" t="str">
        <f t="shared" si="11"/>
        <v xml:space="preserve"> </v>
      </c>
      <c r="AC25" s="74" t="str">
        <f t="shared" si="12"/>
        <v xml:space="preserve"> </v>
      </c>
      <c r="AD25" s="70" t="str">
        <f t="shared" si="13"/>
        <v>n/a</v>
      </c>
      <c r="AE25" s="71" t="b">
        <f t="shared" si="14"/>
        <v>0</v>
      </c>
      <c r="AF25" s="70" t="str">
        <f t="shared" si="15"/>
        <v xml:space="preserve"> </v>
      </c>
      <c r="AG25" s="70" t="str">
        <f t="shared" si="16"/>
        <v xml:space="preserve"> </v>
      </c>
      <c r="AH25" s="71" t="str">
        <f t="shared" si="17"/>
        <v xml:space="preserve"> </v>
      </c>
      <c r="AI25" s="73" t="str">
        <f t="shared" si="18"/>
        <v>n/a</v>
      </c>
      <c r="AJ25" s="74" t="b">
        <f t="shared" si="19"/>
        <v>0</v>
      </c>
      <c r="AK25" s="73" t="str">
        <f t="shared" si="20"/>
        <v xml:space="preserve"> </v>
      </c>
      <c r="AL25" s="73" t="str">
        <f t="shared" si="21"/>
        <v xml:space="preserve"> </v>
      </c>
      <c r="AM25" s="74" t="str">
        <f t="shared" si="22"/>
        <v xml:space="preserve"> </v>
      </c>
    </row>
    <row r="26" spans="1:39" ht="18.75" customHeight="1" thickBot="1" x14ac:dyDescent="0.25">
      <c r="A26" t="str">
        <f t="shared" si="23"/>
        <v>/</v>
      </c>
      <c r="B26" s="134">
        <v>23</v>
      </c>
      <c r="C26" s="135"/>
      <c r="D26" s="135"/>
      <c r="E26" s="106"/>
      <c r="F26" s="5"/>
      <c r="G26" s="103" t="str">
        <f t="shared" si="0"/>
        <v xml:space="preserve"> </v>
      </c>
      <c r="H26" s="160"/>
      <c r="I26" s="153" t="str">
        <f>IF(H26="Y",IFERROR(VLOOKUP(CONCATENATE(C26,"/",D26),'Time Open'!A$4:F$165,5,FALSE),"Can't find in Open"),"")</f>
        <v/>
      </c>
      <c r="J26" s="153" t="str">
        <f>IF(H26="Y",IFERROR(VLOOKUP(CONCATENATE(C26,"/",D26),'Time Open'!A$4:F$165,6,FALSE),"Can't find in Open"),"")</f>
        <v/>
      </c>
      <c r="K26" s="34" t="str">
        <f t="shared" si="1"/>
        <v>n/a</v>
      </c>
      <c r="L26" s="36">
        <f t="shared" si="2"/>
        <v>0</v>
      </c>
      <c r="M26" s="36">
        <f t="shared" si="3"/>
        <v>0</v>
      </c>
      <c r="N26" s="36">
        <f t="shared" si="4"/>
        <v>0</v>
      </c>
      <c r="O26" s="103">
        <f t="shared" si="5"/>
        <v>0</v>
      </c>
      <c r="P26" s="118" t="str">
        <f t="shared" si="24"/>
        <v xml:space="preserve"> </v>
      </c>
      <c r="Q26">
        <f>COUNTIF(AJ4:AJ165,FALSE)</f>
        <v>162</v>
      </c>
      <c r="R26">
        <f>-Q26+162</f>
        <v>0</v>
      </c>
      <c r="S26">
        <f t="shared" si="25"/>
        <v>0</v>
      </c>
      <c r="T26" s="70" t="str">
        <f t="shared" si="6"/>
        <v>n/a</v>
      </c>
      <c r="U26" s="71" t="b">
        <f t="shared" si="7"/>
        <v>0</v>
      </c>
      <c r="V26" s="70" t="str">
        <f t="shared" si="26"/>
        <v xml:space="preserve"> </v>
      </c>
      <c r="W26" s="70" t="str">
        <f t="shared" si="27"/>
        <v xml:space="preserve"> </v>
      </c>
      <c r="X26" s="71" t="str">
        <f t="shared" si="28"/>
        <v xml:space="preserve"> </v>
      </c>
      <c r="Y26" s="73" t="str">
        <f t="shared" si="8"/>
        <v>n/a</v>
      </c>
      <c r="Z26" s="74" t="b">
        <f t="shared" si="9"/>
        <v>0</v>
      </c>
      <c r="AA26" s="73" t="str">
        <f t="shared" si="10"/>
        <v xml:space="preserve"> </v>
      </c>
      <c r="AB26" s="73" t="str">
        <f t="shared" si="11"/>
        <v xml:space="preserve"> </v>
      </c>
      <c r="AC26" s="74" t="str">
        <f t="shared" si="12"/>
        <v xml:space="preserve"> </v>
      </c>
      <c r="AD26" s="70" t="str">
        <f t="shared" si="13"/>
        <v>n/a</v>
      </c>
      <c r="AE26" s="71" t="b">
        <f t="shared" si="14"/>
        <v>0</v>
      </c>
      <c r="AF26" s="70" t="str">
        <f t="shared" si="15"/>
        <v xml:space="preserve"> </v>
      </c>
      <c r="AG26" s="70" t="str">
        <f t="shared" si="16"/>
        <v xml:space="preserve"> </v>
      </c>
      <c r="AH26" s="71" t="str">
        <f t="shared" si="17"/>
        <v xml:space="preserve"> </v>
      </c>
      <c r="AI26" s="73" t="str">
        <f t="shared" si="18"/>
        <v>n/a</v>
      </c>
      <c r="AJ26" s="74" t="b">
        <f t="shared" si="19"/>
        <v>0</v>
      </c>
      <c r="AK26" s="73" t="str">
        <f t="shared" si="20"/>
        <v xml:space="preserve"> </v>
      </c>
      <c r="AL26" s="73" t="str">
        <f t="shared" si="21"/>
        <v xml:space="preserve"> </v>
      </c>
      <c r="AM26" s="74" t="str">
        <f t="shared" si="22"/>
        <v xml:space="preserve"> </v>
      </c>
    </row>
    <row r="27" spans="1:39" ht="18.75" customHeight="1" thickBot="1" x14ac:dyDescent="0.25">
      <c r="A27" t="str">
        <f t="shared" si="23"/>
        <v>/</v>
      </c>
      <c r="B27" s="134">
        <v>24</v>
      </c>
      <c r="C27" s="135"/>
      <c r="D27" s="135"/>
      <c r="E27" s="106"/>
      <c r="F27" s="5"/>
      <c r="G27" s="103" t="str">
        <f t="shared" si="0"/>
        <v xml:space="preserve"> </v>
      </c>
      <c r="H27" s="160"/>
      <c r="I27" s="153" t="str">
        <f>IF(H27="Y",IFERROR(VLOOKUP(CONCATENATE(C27,"/",D27),'Time Open'!A$4:F$165,5,FALSE),"Can't find in Open"),"")</f>
        <v/>
      </c>
      <c r="J27" s="153" t="str">
        <f>IF(H27="Y",IFERROR(VLOOKUP(CONCATENATE(C27,"/",D27),'Time Open'!A$4:F$165,6,FALSE),"Can't find in Open"),"")</f>
        <v/>
      </c>
      <c r="K27" s="34" t="str">
        <f t="shared" si="1"/>
        <v>n/a</v>
      </c>
      <c r="L27" s="36">
        <f t="shared" si="2"/>
        <v>0</v>
      </c>
      <c r="M27" s="36">
        <f t="shared" si="3"/>
        <v>0</v>
      </c>
      <c r="N27" s="36">
        <f t="shared" si="4"/>
        <v>0</v>
      </c>
      <c r="O27" s="103">
        <f t="shared" si="5"/>
        <v>0</v>
      </c>
      <c r="P27" s="118" t="str">
        <f t="shared" si="24"/>
        <v xml:space="preserve"> </v>
      </c>
      <c r="S27">
        <f t="shared" si="25"/>
        <v>0</v>
      </c>
      <c r="T27" s="70" t="str">
        <f t="shared" si="6"/>
        <v>n/a</v>
      </c>
      <c r="U27" s="71" t="b">
        <f t="shared" si="7"/>
        <v>0</v>
      </c>
      <c r="V27" s="70" t="str">
        <f t="shared" si="26"/>
        <v xml:space="preserve"> </v>
      </c>
      <c r="W27" s="70" t="str">
        <f t="shared" si="27"/>
        <v xml:space="preserve"> </v>
      </c>
      <c r="X27" s="71" t="str">
        <f t="shared" si="28"/>
        <v xml:space="preserve"> </v>
      </c>
      <c r="Y27" s="73" t="str">
        <f t="shared" si="8"/>
        <v>n/a</v>
      </c>
      <c r="Z27" s="74" t="b">
        <f t="shared" si="9"/>
        <v>0</v>
      </c>
      <c r="AA27" s="73" t="str">
        <f t="shared" si="10"/>
        <v xml:space="preserve"> </v>
      </c>
      <c r="AB27" s="73" t="str">
        <f t="shared" si="11"/>
        <v xml:space="preserve"> </v>
      </c>
      <c r="AC27" s="74" t="str">
        <f t="shared" si="12"/>
        <v xml:space="preserve"> </v>
      </c>
      <c r="AD27" s="70" t="str">
        <f t="shared" si="13"/>
        <v>n/a</v>
      </c>
      <c r="AE27" s="71" t="b">
        <f t="shared" si="14"/>
        <v>0</v>
      </c>
      <c r="AF27" s="70" t="str">
        <f t="shared" si="15"/>
        <v xml:space="preserve"> </v>
      </c>
      <c r="AG27" s="70" t="str">
        <f t="shared" si="16"/>
        <v xml:space="preserve"> </v>
      </c>
      <c r="AH27" s="71" t="str">
        <f t="shared" si="17"/>
        <v xml:space="preserve"> </v>
      </c>
      <c r="AI27" s="73" t="str">
        <f t="shared" si="18"/>
        <v>n/a</v>
      </c>
      <c r="AJ27" s="74" t="b">
        <f t="shared" si="19"/>
        <v>0</v>
      </c>
      <c r="AK27" s="73" t="str">
        <f t="shared" si="20"/>
        <v xml:space="preserve"> </v>
      </c>
      <c r="AL27" s="73" t="str">
        <f t="shared" si="21"/>
        <v xml:space="preserve"> </v>
      </c>
      <c r="AM27" s="74" t="str">
        <f t="shared" si="22"/>
        <v xml:space="preserve"> </v>
      </c>
    </row>
    <row r="28" spans="1:39" ht="18.75" customHeight="1" thickBot="1" x14ac:dyDescent="0.25">
      <c r="A28" t="str">
        <f t="shared" si="23"/>
        <v>/</v>
      </c>
      <c r="B28" s="134">
        <v>25</v>
      </c>
      <c r="C28" s="135"/>
      <c r="D28" s="135"/>
      <c r="E28" s="106"/>
      <c r="F28" s="5"/>
      <c r="G28" s="103" t="str">
        <f t="shared" si="0"/>
        <v xml:space="preserve"> </v>
      </c>
      <c r="H28" s="160"/>
      <c r="I28" s="153" t="str">
        <f>IF(H28="Y",IFERROR(VLOOKUP(CONCATENATE(C28,"/",D28),'Time Open'!A$4:F$165,5,FALSE),"Can't find in Open"),"")</f>
        <v/>
      </c>
      <c r="J28" s="153" t="str">
        <f>IF(H28="Y",IFERROR(VLOOKUP(CONCATENATE(C28,"/",D28),'Time Open'!A$4:F$165,6,FALSE),"Can't find in Open"),"")</f>
        <v/>
      </c>
      <c r="K28" s="34" t="str">
        <f t="shared" si="1"/>
        <v>n/a</v>
      </c>
      <c r="L28" s="36">
        <f t="shared" si="2"/>
        <v>0</v>
      </c>
      <c r="M28" s="36">
        <f t="shared" si="3"/>
        <v>0</v>
      </c>
      <c r="N28" s="36">
        <f t="shared" si="4"/>
        <v>0</v>
      </c>
      <c r="O28" s="103">
        <f t="shared" si="5"/>
        <v>0</v>
      </c>
      <c r="P28" s="118" t="str">
        <f t="shared" si="24"/>
        <v xml:space="preserve"> </v>
      </c>
      <c r="S28">
        <f t="shared" si="25"/>
        <v>0</v>
      </c>
      <c r="T28" s="70" t="str">
        <f t="shared" si="6"/>
        <v>n/a</v>
      </c>
      <c r="U28" s="71" t="b">
        <f t="shared" si="7"/>
        <v>0</v>
      </c>
      <c r="V28" s="70" t="str">
        <f t="shared" si="26"/>
        <v xml:space="preserve"> </v>
      </c>
      <c r="W28" s="70" t="str">
        <f t="shared" si="27"/>
        <v xml:space="preserve"> </v>
      </c>
      <c r="X28" s="71" t="str">
        <f t="shared" si="28"/>
        <v xml:space="preserve"> </v>
      </c>
      <c r="Y28" s="73" t="str">
        <f t="shared" si="8"/>
        <v>n/a</v>
      </c>
      <c r="Z28" s="74" t="b">
        <f t="shared" si="9"/>
        <v>0</v>
      </c>
      <c r="AA28" s="73" t="str">
        <f t="shared" si="10"/>
        <v xml:space="preserve"> </v>
      </c>
      <c r="AB28" s="73" t="str">
        <f t="shared" si="11"/>
        <v xml:space="preserve"> </v>
      </c>
      <c r="AC28" s="74" t="str">
        <f t="shared" si="12"/>
        <v xml:space="preserve"> </v>
      </c>
      <c r="AD28" s="70" t="str">
        <f t="shared" si="13"/>
        <v>n/a</v>
      </c>
      <c r="AE28" s="71" t="b">
        <f t="shared" si="14"/>
        <v>0</v>
      </c>
      <c r="AF28" s="70" t="str">
        <f t="shared" si="15"/>
        <v xml:space="preserve"> </v>
      </c>
      <c r="AG28" s="70" t="str">
        <f t="shared" si="16"/>
        <v xml:space="preserve"> </v>
      </c>
      <c r="AH28" s="71" t="str">
        <f t="shared" si="17"/>
        <v xml:space="preserve"> </v>
      </c>
      <c r="AI28" s="73" t="str">
        <f t="shared" si="18"/>
        <v>n/a</v>
      </c>
      <c r="AJ28" s="74" t="b">
        <f t="shared" si="19"/>
        <v>0</v>
      </c>
      <c r="AK28" s="73" t="str">
        <f t="shared" si="20"/>
        <v xml:space="preserve"> </v>
      </c>
      <c r="AL28" s="73" t="str">
        <f t="shared" si="21"/>
        <v xml:space="preserve"> </v>
      </c>
      <c r="AM28" s="74" t="str">
        <f t="shared" si="22"/>
        <v xml:space="preserve"> </v>
      </c>
    </row>
    <row r="29" spans="1:39" ht="18.75" customHeight="1" thickBot="1" x14ac:dyDescent="0.25">
      <c r="A29" t="str">
        <f t="shared" si="23"/>
        <v>/</v>
      </c>
      <c r="B29" s="134">
        <v>26</v>
      </c>
      <c r="C29" s="135"/>
      <c r="D29" s="135"/>
      <c r="E29" s="106"/>
      <c r="F29" s="5"/>
      <c r="G29" s="103" t="str">
        <f t="shared" si="0"/>
        <v xml:space="preserve"> </v>
      </c>
      <c r="H29" s="160"/>
      <c r="I29" s="153" t="str">
        <f>IF(H29="Y",IFERROR(VLOOKUP(CONCATENATE(C29,"/",D29),'Time Open'!A$4:F$165,5,FALSE),"Can't find in Open"),"")</f>
        <v/>
      </c>
      <c r="J29" s="153" t="str">
        <f>IF(H29="Y",IFERROR(VLOOKUP(CONCATENATE(C29,"/",D29),'Time Open'!A$4:F$165,6,FALSE),"Can't find in Open"),"")</f>
        <v/>
      </c>
      <c r="K29" s="34" t="str">
        <f t="shared" si="1"/>
        <v>n/a</v>
      </c>
      <c r="L29" s="36">
        <f t="shared" si="2"/>
        <v>0</v>
      </c>
      <c r="M29" s="36">
        <f t="shared" si="3"/>
        <v>0</v>
      </c>
      <c r="N29" s="36">
        <f t="shared" si="4"/>
        <v>0</v>
      </c>
      <c r="O29" s="103">
        <f t="shared" si="5"/>
        <v>0</v>
      </c>
      <c r="P29" s="118" t="str">
        <f t="shared" si="24"/>
        <v xml:space="preserve"> </v>
      </c>
      <c r="S29">
        <f t="shared" si="25"/>
        <v>0</v>
      </c>
      <c r="T29" s="70" t="str">
        <f t="shared" si="6"/>
        <v>n/a</v>
      </c>
      <c r="U29" s="71" t="b">
        <f t="shared" si="7"/>
        <v>0</v>
      </c>
      <c r="V29" s="70" t="str">
        <f t="shared" si="26"/>
        <v xml:space="preserve"> </v>
      </c>
      <c r="W29" s="70" t="str">
        <f t="shared" si="27"/>
        <v xml:space="preserve"> </v>
      </c>
      <c r="X29" s="71" t="str">
        <f t="shared" si="28"/>
        <v xml:space="preserve"> </v>
      </c>
      <c r="Y29" s="73" t="str">
        <f t="shared" si="8"/>
        <v>n/a</v>
      </c>
      <c r="Z29" s="74" t="b">
        <f t="shared" si="9"/>
        <v>0</v>
      </c>
      <c r="AA29" s="73" t="str">
        <f t="shared" si="10"/>
        <v xml:space="preserve"> </v>
      </c>
      <c r="AB29" s="73" t="str">
        <f t="shared" si="11"/>
        <v xml:space="preserve"> </v>
      </c>
      <c r="AC29" s="74" t="str">
        <f t="shared" si="12"/>
        <v xml:space="preserve"> </v>
      </c>
      <c r="AD29" s="70" t="str">
        <f t="shared" si="13"/>
        <v>n/a</v>
      </c>
      <c r="AE29" s="71" t="b">
        <f t="shared" si="14"/>
        <v>0</v>
      </c>
      <c r="AF29" s="70" t="str">
        <f t="shared" si="15"/>
        <v xml:space="preserve"> </v>
      </c>
      <c r="AG29" s="70" t="str">
        <f t="shared" si="16"/>
        <v xml:space="preserve"> </v>
      </c>
      <c r="AH29" s="71" t="str">
        <f t="shared" si="17"/>
        <v xml:space="preserve"> </v>
      </c>
      <c r="AI29" s="73" t="str">
        <f t="shared" si="18"/>
        <v>n/a</v>
      </c>
      <c r="AJ29" s="74" t="b">
        <f t="shared" si="19"/>
        <v>0</v>
      </c>
      <c r="AK29" s="73" t="str">
        <f t="shared" si="20"/>
        <v xml:space="preserve"> </v>
      </c>
      <c r="AL29" s="73" t="str">
        <f t="shared" si="21"/>
        <v xml:space="preserve"> </v>
      </c>
      <c r="AM29" s="74" t="str">
        <f t="shared" si="22"/>
        <v xml:space="preserve"> </v>
      </c>
    </row>
    <row r="30" spans="1:39" ht="18.75" customHeight="1" thickBot="1" x14ac:dyDescent="0.25">
      <c r="A30" t="str">
        <f t="shared" si="23"/>
        <v>/</v>
      </c>
      <c r="B30" s="134">
        <v>27</v>
      </c>
      <c r="C30" s="135"/>
      <c r="D30" s="135"/>
      <c r="E30" s="106"/>
      <c r="F30" s="5"/>
      <c r="G30" s="103" t="str">
        <f t="shared" si="0"/>
        <v xml:space="preserve"> </v>
      </c>
      <c r="H30" s="160"/>
      <c r="I30" s="153" t="str">
        <f>IF(H30="Y",IFERROR(VLOOKUP(CONCATENATE(C30,"/",D30),'Time Open'!A$4:F$165,5,FALSE),"Can't find in Open"),"")</f>
        <v/>
      </c>
      <c r="J30" s="153" t="str">
        <f>IF(H30="Y",IFERROR(VLOOKUP(CONCATENATE(C30,"/",D30),'Time Open'!A$4:F$165,6,FALSE),"Can't find in Open"),"")</f>
        <v/>
      </c>
      <c r="K30" s="34" t="str">
        <f t="shared" si="1"/>
        <v>n/a</v>
      </c>
      <c r="L30" s="36">
        <f t="shared" si="2"/>
        <v>0</v>
      </c>
      <c r="M30" s="36">
        <f t="shared" si="3"/>
        <v>0</v>
      </c>
      <c r="N30" s="36">
        <f t="shared" si="4"/>
        <v>0</v>
      </c>
      <c r="O30" s="103">
        <f t="shared" si="5"/>
        <v>0</v>
      </c>
      <c r="P30" s="118" t="str">
        <f t="shared" si="24"/>
        <v xml:space="preserve"> </v>
      </c>
      <c r="S30">
        <f t="shared" si="25"/>
        <v>0</v>
      </c>
      <c r="T30" s="70" t="str">
        <f t="shared" si="6"/>
        <v>n/a</v>
      </c>
      <c r="U30" s="71" t="b">
        <f t="shared" si="7"/>
        <v>0</v>
      </c>
      <c r="V30" s="70" t="str">
        <f t="shared" si="26"/>
        <v xml:space="preserve"> </v>
      </c>
      <c r="W30" s="70" t="str">
        <f t="shared" si="27"/>
        <v xml:space="preserve"> </v>
      </c>
      <c r="X30" s="71" t="str">
        <f t="shared" si="28"/>
        <v xml:space="preserve"> </v>
      </c>
      <c r="Y30" s="73" t="str">
        <f t="shared" si="8"/>
        <v>n/a</v>
      </c>
      <c r="Z30" s="74" t="b">
        <f t="shared" si="9"/>
        <v>0</v>
      </c>
      <c r="AA30" s="73" t="str">
        <f t="shared" si="10"/>
        <v xml:space="preserve"> </v>
      </c>
      <c r="AB30" s="73" t="str">
        <f t="shared" si="11"/>
        <v xml:space="preserve"> </v>
      </c>
      <c r="AC30" s="74" t="str">
        <f t="shared" si="12"/>
        <v xml:space="preserve"> </v>
      </c>
      <c r="AD30" s="70" t="str">
        <f t="shared" si="13"/>
        <v>n/a</v>
      </c>
      <c r="AE30" s="71" t="b">
        <f t="shared" si="14"/>
        <v>0</v>
      </c>
      <c r="AF30" s="70" t="str">
        <f t="shared" si="15"/>
        <v xml:space="preserve"> </v>
      </c>
      <c r="AG30" s="70" t="str">
        <f t="shared" si="16"/>
        <v xml:space="preserve"> </v>
      </c>
      <c r="AH30" s="71" t="str">
        <f t="shared" si="17"/>
        <v xml:space="preserve"> </v>
      </c>
      <c r="AI30" s="73" t="str">
        <f t="shared" si="18"/>
        <v>n/a</v>
      </c>
      <c r="AJ30" s="74" t="b">
        <f t="shared" si="19"/>
        <v>0</v>
      </c>
      <c r="AK30" s="73" t="str">
        <f t="shared" si="20"/>
        <v xml:space="preserve"> </v>
      </c>
      <c r="AL30" s="73" t="str">
        <f t="shared" si="21"/>
        <v xml:space="preserve"> </v>
      </c>
      <c r="AM30" s="74" t="str">
        <f t="shared" si="22"/>
        <v xml:space="preserve"> </v>
      </c>
    </row>
    <row r="31" spans="1:39" ht="18.75" customHeight="1" thickBot="1" x14ac:dyDescent="0.25">
      <c r="A31" t="str">
        <f t="shared" si="23"/>
        <v>/</v>
      </c>
      <c r="B31" s="134">
        <v>28</v>
      </c>
      <c r="C31" s="135"/>
      <c r="D31" s="135"/>
      <c r="E31" s="106"/>
      <c r="F31" s="5"/>
      <c r="G31" s="103" t="str">
        <f t="shared" si="0"/>
        <v xml:space="preserve"> </v>
      </c>
      <c r="H31" s="160"/>
      <c r="I31" s="153" t="str">
        <f>IF(H31="Y",IFERROR(VLOOKUP(CONCATENATE(C31,"/",D31),'Time Open'!A$4:F$165,5,FALSE),"Can't find in Open"),"")</f>
        <v/>
      </c>
      <c r="J31" s="153" t="str">
        <f>IF(H31="Y",IFERROR(VLOOKUP(CONCATENATE(C31,"/",D31),'Time Open'!A$4:F$165,6,FALSE),"Can't find in Open"),"")</f>
        <v/>
      </c>
      <c r="K31" s="34" t="str">
        <f t="shared" si="1"/>
        <v>n/a</v>
      </c>
      <c r="L31" s="36">
        <f t="shared" si="2"/>
        <v>0</v>
      </c>
      <c r="M31" s="36">
        <f t="shared" si="3"/>
        <v>0</v>
      </c>
      <c r="N31" s="36">
        <f t="shared" si="4"/>
        <v>0</v>
      </c>
      <c r="O31" s="103">
        <f t="shared" si="5"/>
        <v>0</v>
      </c>
      <c r="P31" s="118" t="str">
        <f t="shared" si="24"/>
        <v xml:space="preserve"> </v>
      </c>
      <c r="S31">
        <f t="shared" si="25"/>
        <v>0</v>
      </c>
      <c r="T31" s="70" t="str">
        <f t="shared" si="6"/>
        <v>n/a</v>
      </c>
      <c r="U31" s="71" t="b">
        <f t="shared" si="7"/>
        <v>0</v>
      </c>
      <c r="V31" s="70" t="str">
        <f t="shared" si="26"/>
        <v xml:space="preserve"> </v>
      </c>
      <c r="W31" s="70" t="str">
        <f t="shared" si="27"/>
        <v xml:space="preserve"> </v>
      </c>
      <c r="X31" s="71" t="str">
        <f t="shared" si="28"/>
        <v xml:space="preserve"> </v>
      </c>
      <c r="Y31" s="73" t="str">
        <f t="shared" si="8"/>
        <v>n/a</v>
      </c>
      <c r="Z31" s="74" t="b">
        <f t="shared" si="9"/>
        <v>0</v>
      </c>
      <c r="AA31" s="73" t="str">
        <f t="shared" si="10"/>
        <v xml:space="preserve"> </v>
      </c>
      <c r="AB31" s="73" t="str">
        <f t="shared" si="11"/>
        <v xml:space="preserve"> </v>
      </c>
      <c r="AC31" s="74" t="str">
        <f t="shared" si="12"/>
        <v xml:space="preserve"> </v>
      </c>
      <c r="AD31" s="70" t="str">
        <f t="shared" si="13"/>
        <v>n/a</v>
      </c>
      <c r="AE31" s="71" t="b">
        <f t="shared" si="14"/>
        <v>0</v>
      </c>
      <c r="AF31" s="70" t="str">
        <f t="shared" si="15"/>
        <v xml:space="preserve"> </v>
      </c>
      <c r="AG31" s="70" t="str">
        <f t="shared" si="16"/>
        <v xml:space="preserve"> </v>
      </c>
      <c r="AH31" s="71" t="str">
        <f t="shared" si="17"/>
        <v xml:space="preserve"> </v>
      </c>
      <c r="AI31" s="73" t="str">
        <f t="shared" si="18"/>
        <v>n/a</v>
      </c>
      <c r="AJ31" s="74" t="b">
        <f t="shared" si="19"/>
        <v>0</v>
      </c>
      <c r="AK31" s="73" t="str">
        <f t="shared" si="20"/>
        <v xml:space="preserve"> </v>
      </c>
      <c r="AL31" s="73" t="str">
        <f t="shared" si="21"/>
        <v xml:space="preserve"> </v>
      </c>
      <c r="AM31" s="74" t="str">
        <f t="shared" si="22"/>
        <v xml:space="preserve"> </v>
      </c>
    </row>
    <row r="32" spans="1:39" ht="18.75" customHeight="1" thickBot="1" x14ac:dyDescent="0.25">
      <c r="A32" t="str">
        <f t="shared" si="23"/>
        <v>/</v>
      </c>
      <c r="B32" s="134">
        <v>29</v>
      </c>
      <c r="C32" s="135"/>
      <c r="D32" s="135"/>
      <c r="E32" s="106"/>
      <c r="F32" s="5"/>
      <c r="G32" s="103" t="str">
        <f t="shared" si="0"/>
        <v xml:space="preserve"> </v>
      </c>
      <c r="H32" s="160"/>
      <c r="I32" s="153" t="str">
        <f>IF(H32="Y",IFERROR(VLOOKUP(CONCATENATE(C32,"/",D32),'Time Open'!A$4:F$165,5,FALSE),"Can't find in Open"),"")</f>
        <v/>
      </c>
      <c r="J32" s="153" t="str">
        <f>IF(H32="Y",IFERROR(VLOOKUP(CONCATENATE(C32,"/",D32),'Time Open'!A$4:F$165,6,FALSE),"Can't find in Open"),"")</f>
        <v/>
      </c>
      <c r="K32" s="34" t="str">
        <f t="shared" si="1"/>
        <v>n/a</v>
      </c>
      <c r="L32" s="36">
        <f t="shared" si="2"/>
        <v>0</v>
      </c>
      <c r="M32" s="36">
        <f t="shared" si="3"/>
        <v>0</v>
      </c>
      <c r="N32" s="36">
        <f t="shared" si="4"/>
        <v>0</v>
      </c>
      <c r="O32" s="103">
        <f t="shared" si="5"/>
        <v>0</v>
      </c>
      <c r="P32" s="118" t="str">
        <f t="shared" si="24"/>
        <v xml:space="preserve"> </v>
      </c>
      <c r="S32">
        <f t="shared" si="25"/>
        <v>0</v>
      </c>
      <c r="T32" s="70" t="str">
        <f t="shared" si="6"/>
        <v>n/a</v>
      </c>
      <c r="U32" s="71" t="b">
        <f t="shared" si="7"/>
        <v>0</v>
      </c>
      <c r="V32" s="70" t="str">
        <f t="shared" si="26"/>
        <v xml:space="preserve"> </v>
      </c>
      <c r="W32" s="70" t="str">
        <f t="shared" si="27"/>
        <v xml:space="preserve"> </v>
      </c>
      <c r="X32" s="71" t="str">
        <f t="shared" si="28"/>
        <v xml:space="preserve"> </v>
      </c>
      <c r="Y32" s="73" t="str">
        <f t="shared" si="8"/>
        <v>n/a</v>
      </c>
      <c r="Z32" s="74" t="b">
        <f t="shared" si="9"/>
        <v>0</v>
      </c>
      <c r="AA32" s="73" t="str">
        <f t="shared" si="10"/>
        <v xml:space="preserve"> </v>
      </c>
      <c r="AB32" s="73" t="str">
        <f t="shared" si="11"/>
        <v xml:space="preserve"> </v>
      </c>
      <c r="AC32" s="74" t="str">
        <f t="shared" si="12"/>
        <v xml:space="preserve"> </v>
      </c>
      <c r="AD32" s="70" t="str">
        <f t="shared" si="13"/>
        <v>n/a</v>
      </c>
      <c r="AE32" s="71" t="b">
        <f t="shared" si="14"/>
        <v>0</v>
      </c>
      <c r="AF32" s="70" t="str">
        <f t="shared" si="15"/>
        <v xml:space="preserve"> </v>
      </c>
      <c r="AG32" s="70" t="str">
        <f t="shared" si="16"/>
        <v xml:space="preserve"> </v>
      </c>
      <c r="AH32" s="71" t="str">
        <f t="shared" si="17"/>
        <v xml:space="preserve"> </v>
      </c>
      <c r="AI32" s="73" t="str">
        <f t="shared" si="18"/>
        <v>n/a</v>
      </c>
      <c r="AJ32" s="74" t="b">
        <f t="shared" si="19"/>
        <v>0</v>
      </c>
      <c r="AK32" s="73" t="str">
        <f t="shared" si="20"/>
        <v xml:space="preserve"> </v>
      </c>
      <c r="AL32" s="73" t="str">
        <f t="shared" si="21"/>
        <v xml:space="preserve"> </v>
      </c>
      <c r="AM32" s="74" t="str">
        <f t="shared" si="22"/>
        <v xml:space="preserve"> </v>
      </c>
    </row>
    <row r="33" spans="1:39" ht="18.75" customHeight="1" thickBot="1" x14ac:dyDescent="0.25">
      <c r="A33" t="str">
        <f t="shared" si="23"/>
        <v>/</v>
      </c>
      <c r="B33" s="134">
        <v>30</v>
      </c>
      <c r="C33" s="135"/>
      <c r="D33" s="135"/>
      <c r="E33" s="106"/>
      <c r="F33" s="5"/>
      <c r="G33" s="103" t="str">
        <f t="shared" si="0"/>
        <v xml:space="preserve"> </v>
      </c>
      <c r="H33" s="160"/>
      <c r="I33" s="153" t="str">
        <f>IF(H33="Y",IFERROR(VLOOKUP(CONCATENATE(C33,"/",D33),'Time Open'!A$4:F$165,5,FALSE),"Can't find in Open"),"")</f>
        <v/>
      </c>
      <c r="J33" s="153" t="str">
        <f>IF(H33="Y",IFERROR(VLOOKUP(CONCATENATE(C33,"/",D33),'Time Open'!A$4:F$165,6,FALSE),"Can't find in Open"),"")</f>
        <v/>
      </c>
      <c r="K33" s="34" t="str">
        <f t="shared" si="1"/>
        <v>n/a</v>
      </c>
      <c r="L33" s="36">
        <f t="shared" si="2"/>
        <v>0</v>
      </c>
      <c r="M33" s="36">
        <f t="shared" si="3"/>
        <v>0</v>
      </c>
      <c r="N33" s="36">
        <f t="shared" si="4"/>
        <v>0</v>
      </c>
      <c r="O33" s="103">
        <f t="shared" si="5"/>
        <v>0</v>
      </c>
      <c r="P33" s="118" t="str">
        <f t="shared" si="24"/>
        <v xml:space="preserve"> </v>
      </c>
      <c r="S33">
        <f t="shared" si="25"/>
        <v>0</v>
      </c>
      <c r="T33" s="70" t="str">
        <f t="shared" si="6"/>
        <v>n/a</v>
      </c>
      <c r="U33" s="71" t="b">
        <f t="shared" si="7"/>
        <v>0</v>
      </c>
      <c r="V33" s="70" t="str">
        <f t="shared" si="26"/>
        <v xml:space="preserve"> </v>
      </c>
      <c r="W33" s="70" t="str">
        <f t="shared" si="27"/>
        <v xml:space="preserve"> </v>
      </c>
      <c r="X33" s="71" t="str">
        <f t="shared" si="28"/>
        <v xml:space="preserve"> </v>
      </c>
      <c r="Y33" s="73" t="str">
        <f t="shared" si="8"/>
        <v>n/a</v>
      </c>
      <c r="Z33" s="74" t="b">
        <f t="shared" si="9"/>
        <v>0</v>
      </c>
      <c r="AA33" s="73" t="str">
        <f t="shared" si="10"/>
        <v xml:space="preserve"> </v>
      </c>
      <c r="AB33" s="73" t="str">
        <f t="shared" si="11"/>
        <v xml:space="preserve"> </v>
      </c>
      <c r="AC33" s="74" t="str">
        <f t="shared" si="12"/>
        <v xml:space="preserve"> </v>
      </c>
      <c r="AD33" s="70" t="str">
        <f t="shared" si="13"/>
        <v>n/a</v>
      </c>
      <c r="AE33" s="71" t="b">
        <f t="shared" si="14"/>
        <v>0</v>
      </c>
      <c r="AF33" s="70" t="str">
        <f t="shared" si="15"/>
        <v xml:space="preserve"> </v>
      </c>
      <c r="AG33" s="70" t="str">
        <f t="shared" si="16"/>
        <v xml:space="preserve"> </v>
      </c>
      <c r="AH33" s="71" t="str">
        <f t="shared" si="17"/>
        <v xml:space="preserve"> </v>
      </c>
      <c r="AI33" s="73" t="str">
        <f t="shared" si="18"/>
        <v>n/a</v>
      </c>
      <c r="AJ33" s="74" t="b">
        <f t="shared" si="19"/>
        <v>0</v>
      </c>
      <c r="AK33" s="73" t="str">
        <f t="shared" si="20"/>
        <v xml:space="preserve"> </v>
      </c>
      <c r="AL33" s="73" t="str">
        <f t="shared" si="21"/>
        <v xml:space="preserve"> </v>
      </c>
      <c r="AM33" s="74" t="str">
        <f t="shared" si="22"/>
        <v xml:space="preserve"> </v>
      </c>
    </row>
    <row r="34" spans="1:39" ht="18.75" customHeight="1" thickBot="1" x14ac:dyDescent="0.25">
      <c r="A34" t="str">
        <f t="shared" si="23"/>
        <v>/</v>
      </c>
      <c r="B34" s="134">
        <v>31</v>
      </c>
      <c r="C34" s="135"/>
      <c r="D34" s="135"/>
      <c r="E34" s="106"/>
      <c r="F34" s="5"/>
      <c r="G34" s="103" t="str">
        <f t="shared" si="0"/>
        <v xml:space="preserve"> </v>
      </c>
      <c r="H34" s="160"/>
      <c r="I34" s="153" t="str">
        <f>IF(H34="Y",IFERROR(VLOOKUP(CONCATENATE(C34,"/",D34),'Time Open'!A$4:F$165,5,FALSE),"Can't find in Open"),"")</f>
        <v/>
      </c>
      <c r="J34" s="153" t="str">
        <f>IF(H34="Y",IFERROR(VLOOKUP(CONCATENATE(C34,"/",D34),'Time Open'!A$4:F$165,6,FALSE),"Can't find in Open"),"")</f>
        <v/>
      </c>
      <c r="K34" s="34" t="str">
        <f t="shared" si="1"/>
        <v>n/a</v>
      </c>
      <c r="L34" s="36">
        <f t="shared" si="2"/>
        <v>0</v>
      </c>
      <c r="M34" s="36">
        <f t="shared" si="3"/>
        <v>0</v>
      </c>
      <c r="N34" s="36">
        <f t="shared" si="4"/>
        <v>0</v>
      </c>
      <c r="O34" s="103">
        <f t="shared" si="5"/>
        <v>0</v>
      </c>
      <c r="P34" s="118" t="str">
        <f t="shared" si="24"/>
        <v xml:space="preserve"> </v>
      </c>
      <c r="S34">
        <f t="shared" si="25"/>
        <v>0</v>
      </c>
      <c r="T34" s="70" t="str">
        <f t="shared" si="6"/>
        <v>n/a</v>
      </c>
      <c r="U34" s="71" t="b">
        <f t="shared" si="7"/>
        <v>0</v>
      </c>
      <c r="V34" s="70" t="str">
        <f t="shared" si="26"/>
        <v xml:space="preserve"> </v>
      </c>
      <c r="W34" s="70" t="str">
        <f t="shared" si="27"/>
        <v xml:space="preserve"> </v>
      </c>
      <c r="X34" s="71" t="str">
        <f t="shared" si="28"/>
        <v xml:space="preserve"> </v>
      </c>
      <c r="Y34" s="73" t="str">
        <f t="shared" si="8"/>
        <v>n/a</v>
      </c>
      <c r="Z34" s="74" t="b">
        <f t="shared" si="9"/>
        <v>0</v>
      </c>
      <c r="AA34" s="73" t="str">
        <f t="shared" si="10"/>
        <v xml:space="preserve"> </v>
      </c>
      <c r="AB34" s="73" t="str">
        <f t="shared" si="11"/>
        <v xml:space="preserve"> </v>
      </c>
      <c r="AC34" s="74" t="str">
        <f t="shared" si="12"/>
        <v xml:space="preserve"> </v>
      </c>
      <c r="AD34" s="70" t="str">
        <f t="shared" si="13"/>
        <v>n/a</v>
      </c>
      <c r="AE34" s="71" t="b">
        <f t="shared" si="14"/>
        <v>0</v>
      </c>
      <c r="AF34" s="70" t="str">
        <f t="shared" si="15"/>
        <v xml:space="preserve"> </v>
      </c>
      <c r="AG34" s="70" t="str">
        <f t="shared" si="16"/>
        <v xml:space="preserve"> </v>
      </c>
      <c r="AH34" s="71" t="str">
        <f t="shared" si="17"/>
        <v xml:space="preserve"> </v>
      </c>
      <c r="AI34" s="73" t="str">
        <f t="shared" si="18"/>
        <v>n/a</v>
      </c>
      <c r="AJ34" s="74" t="b">
        <f t="shared" si="19"/>
        <v>0</v>
      </c>
      <c r="AK34" s="73" t="str">
        <f t="shared" si="20"/>
        <v xml:space="preserve"> </v>
      </c>
      <c r="AL34" s="73" t="str">
        <f t="shared" si="21"/>
        <v xml:space="preserve"> </v>
      </c>
      <c r="AM34" s="74" t="str">
        <f t="shared" si="22"/>
        <v xml:space="preserve"> </v>
      </c>
    </row>
    <row r="35" spans="1:39" ht="18.75" customHeight="1" thickBot="1" x14ac:dyDescent="0.25">
      <c r="A35" t="str">
        <f t="shared" si="23"/>
        <v>/</v>
      </c>
      <c r="B35" s="134">
        <v>32</v>
      </c>
      <c r="C35" s="135"/>
      <c r="D35" s="135"/>
      <c r="E35" s="106"/>
      <c r="F35" s="5"/>
      <c r="G35" s="103" t="str">
        <f t="shared" si="0"/>
        <v xml:space="preserve"> </v>
      </c>
      <c r="H35" s="160"/>
      <c r="I35" s="153" t="str">
        <f>IF(H35="Y",IFERROR(VLOOKUP(CONCATENATE(C35,"/",D35),'Time Open'!A$4:F$165,5,FALSE),"Can't find in Open"),"")</f>
        <v/>
      </c>
      <c r="J35" s="153" t="str">
        <f>IF(H35="Y",IFERROR(VLOOKUP(CONCATENATE(C35,"/",D35),'Time Open'!A$4:F$165,6,FALSE),"Can't find in Open"),"")</f>
        <v/>
      </c>
      <c r="K35" s="34" t="str">
        <f t="shared" si="1"/>
        <v>n/a</v>
      </c>
      <c r="L35" s="36">
        <f t="shared" si="2"/>
        <v>0</v>
      </c>
      <c r="M35" s="36">
        <f t="shared" si="3"/>
        <v>0</v>
      </c>
      <c r="N35" s="36">
        <f t="shared" si="4"/>
        <v>0</v>
      </c>
      <c r="O35" s="103">
        <f t="shared" si="5"/>
        <v>0</v>
      </c>
      <c r="P35" s="118" t="str">
        <f t="shared" si="24"/>
        <v xml:space="preserve"> </v>
      </c>
      <c r="S35">
        <f t="shared" si="25"/>
        <v>0</v>
      </c>
      <c r="T35" s="70" t="str">
        <f t="shared" si="6"/>
        <v>n/a</v>
      </c>
      <c r="U35" s="71" t="b">
        <f t="shared" si="7"/>
        <v>0</v>
      </c>
      <c r="V35" s="70" t="str">
        <f t="shared" si="26"/>
        <v xml:space="preserve"> </v>
      </c>
      <c r="W35" s="70" t="str">
        <f t="shared" si="27"/>
        <v xml:space="preserve"> </v>
      </c>
      <c r="X35" s="71" t="str">
        <f t="shared" si="28"/>
        <v xml:space="preserve"> </v>
      </c>
      <c r="Y35" s="73" t="str">
        <f t="shared" si="8"/>
        <v>n/a</v>
      </c>
      <c r="Z35" s="74" t="b">
        <f t="shared" si="9"/>
        <v>0</v>
      </c>
      <c r="AA35" s="73" t="str">
        <f t="shared" si="10"/>
        <v xml:space="preserve"> </v>
      </c>
      <c r="AB35" s="73" t="str">
        <f t="shared" si="11"/>
        <v xml:space="preserve"> </v>
      </c>
      <c r="AC35" s="74" t="str">
        <f t="shared" si="12"/>
        <v xml:space="preserve"> </v>
      </c>
      <c r="AD35" s="70" t="str">
        <f t="shared" si="13"/>
        <v>n/a</v>
      </c>
      <c r="AE35" s="71" t="b">
        <f t="shared" si="14"/>
        <v>0</v>
      </c>
      <c r="AF35" s="70" t="str">
        <f t="shared" si="15"/>
        <v xml:space="preserve"> </v>
      </c>
      <c r="AG35" s="70" t="str">
        <f t="shared" si="16"/>
        <v xml:space="preserve"> </v>
      </c>
      <c r="AH35" s="71" t="str">
        <f t="shared" si="17"/>
        <v xml:space="preserve"> </v>
      </c>
      <c r="AI35" s="73" t="str">
        <f t="shared" si="18"/>
        <v>n/a</v>
      </c>
      <c r="AJ35" s="74" t="b">
        <f t="shared" si="19"/>
        <v>0</v>
      </c>
      <c r="AK35" s="73" t="str">
        <f t="shared" si="20"/>
        <v xml:space="preserve"> </v>
      </c>
      <c r="AL35" s="73" t="str">
        <f t="shared" si="21"/>
        <v xml:space="preserve"> </v>
      </c>
      <c r="AM35" s="74" t="str">
        <f t="shared" si="22"/>
        <v xml:space="preserve"> </v>
      </c>
    </row>
    <row r="36" spans="1:39" ht="18.75" customHeight="1" thickBot="1" x14ac:dyDescent="0.25">
      <c r="A36" t="str">
        <f t="shared" si="23"/>
        <v>/</v>
      </c>
      <c r="B36" s="134">
        <v>33</v>
      </c>
      <c r="C36" s="135"/>
      <c r="D36" s="135"/>
      <c r="E36" s="106"/>
      <c r="F36" s="5"/>
      <c r="G36" s="103" t="str">
        <f t="shared" si="0"/>
        <v xml:space="preserve"> </v>
      </c>
      <c r="H36" s="160"/>
      <c r="I36" s="153" t="str">
        <f>IF(H36="Y",IFERROR(VLOOKUP(CONCATENATE(C36,"/",D36),'Time Open'!A$4:F$165,5,FALSE),"Can't find in Open"),"")</f>
        <v/>
      </c>
      <c r="J36" s="153" t="str">
        <f>IF(H36="Y",IFERROR(VLOOKUP(CONCATENATE(C36,"/",D36),'Time Open'!A$4:F$165,6,FALSE),"Can't find in Open"),"")</f>
        <v/>
      </c>
      <c r="K36" s="34" t="str">
        <f t="shared" si="1"/>
        <v>n/a</v>
      </c>
      <c r="L36" s="36">
        <f t="shared" si="2"/>
        <v>0</v>
      </c>
      <c r="M36" s="36">
        <f t="shared" si="3"/>
        <v>0</v>
      </c>
      <c r="N36" s="36">
        <f t="shared" si="4"/>
        <v>0</v>
      </c>
      <c r="O36" s="103">
        <f t="shared" si="5"/>
        <v>0</v>
      </c>
      <c r="P36" s="118" t="str">
        <f t="shared" si="24"/>
        <v xml:space="preserve"> </v>
      </c>
      <c r="S36">
        <f t="shared" si="25"/>
        <v>0</v>
      </c>
      <c r="T36" s="70" t="str">
        <f t="shared" si="6"/>
        <v>n/a</v>
      </c>
      <c r="U36" s="71" t="b">
        <f t="shared" si="7"/>
        <v>0</v>
      </c>
      <c r="V36" s="70" t="str">
        <f t="shared" si="26"/>
        <v xml:space="preserve"> </v>
      </c>
      <c r="W36" s="70" t="str">
        <f t="shared" si="27"/>
        <v xml:space="preserve"> </v>
      </c>
      <c r="X36" s="71" t="str">
        <f t="shared" si="28"/>
        <v xml:space="preserve"> </v>
      </c>
      <c r="Y36" s="73" t="str">
        <f t="shared" si="8"/>
        <v>n/a</v>
      </c>
      <c r="Z36" s="74" t="b">
        <f t="shared" si="9"/>
        <v>0</v>
      </c>
      <c r="AA36" s="73" t="str">
        <f t="shared" si="10"/>
        <v xml:space="preserve"> </v>
      </c>
      <c r="AB36" s="73" t="str">
        <f t="shared" si="11"/>
        <v xml:space="preserve"> </v>
      </c>
      <c r="AC36" s="74" t="str">
        <f t="shared" si="12"/>
        <v xml:space="preserve"> </v>
      </c>
      <c r="AD36" s="70" t="str">
        <f t="shared" si="13"/>
        <v>n/a</v>
      </c>
      <c r="AE36" s="71" t="b">
        <f t="shared" si="14"/>
        <v>0</v>
      </c>
      <c r="AF36" s="70" t="str">
        <f t="shared" si="15"/>
        <v xml:space="preserve"> </v>
      </c>
      <c r="AG36" s="70" t="str">
        <f t="shared" si="16"/>
        <v xml:space="preserve"> </v>
      </c>
      <c r="AH36" s="71" t="str">
        <f t="shared" si="17"/>
        <v xml:space="preserve"> </v>
      </c>
      <c r="AI36" s="73" t="str">
        <f t="shared" si="18"/>
        <v>n/a</v>
      </c>
      <c r="AJ36" s="74" t="b">
        <f t="shared" si="19"/>
        <v>0</v>
      </c>
      <c r="AK36" s="73" t="str">
        <f t="shared" si="20"/>
        <v xml:space="preserve"> </v>
      </c>
      <c r="AL36" s="73" t="str">
        <f t="shared" si="21"/>
        <v xml:space="preserve"> </v>
      </c>
      <c r="AM36" s="74" t="str">
        <f t="shared" si="22"/>
        <v xml:space="preserve"> </v>
      </c>
    </row>
    <row r="37" spans="1:39" ht="18.75" customHeight="1" thickBot="1" x14ac:dyDescent="0.25">
      <c r="A37" t="str">
        <f t="shared" si="23"/>
        <v>/</v>
      </c>
      <c r="B37" s="134">
        <v>34</v>
      </c>
      <c r="C37" s="135"/>
      <c r="D37" s="135"/>
      <c r="E37" s="106"/>
      <c r="F37" s="5"/>
      <c r="G37" s="103" t="str">
        <f t="shared" si="0"/>
        <v xml:space="preserve"> </v>
      </c>
      <c r="H37" s="160"/>
      <c r="I37" s="153" t="str">
        <f>IF(H37="Y",IFERROR(VLOOKUP(CONCATENATE(C37,"/",D37),'Time Open'!A$4:F$165,5,FALSE),"Can't find in Open"),"")</f>
        <v/>
      </c>
      <c r="J37" s="153" t="str">
        <f>IF(H37="Y",IFERROR(VLOOKUP(CONCATENATE(C37,"/",D37),'Time Open'!A$4:F$165,6,FALSE),"Can't find in Open"),"")</f>
        <v/>
      </c>
      <c r="K37" s="34" t="str">
        <f t="shared" si="1"/>
        <v>n/a</v>
      </c>
      <c r="L37" s="36">
        <f t="shared" si="2"/>
        <v>0</v>
      </c>
      <c r="M37" s="36">
        <f t="shared" si="3"/>
        <v>0</v>
      </c>
      <c r="N37" s="36">
        <f t="shared" si="4"/>
        <v>0</v>
      </c>
      <c r="O37" s="103">
        <f t="shared" si="5"/>
        <v>0</v>
      </c>
      <c r="P37" s="118" t="str">
        <f t="shared" si="24"/>
        <v xml:space="preserve"> </v>
      </c>
      <c r="S37">
        <f t="shared" si="25"/>
        <v>0</v>
      </c>
      <c r="T37" s="70" t="str">
        <f t="shared" si="6"/>
        <v>n/a</v>
      </c>
      <c r="U37" s="71" t="b">
        <f t="shared" si="7"/>
        <v>0</v>
      </c>
      <c r="V37" s="70" t="str">
        <f t="shared" si="26"/>
        <v xml:space="preserve"> </v>
      </c>
      <c r="W37" s="70" t="str">
        <f t="shared" si="27"/>
        <v xml:space="preserve"> </v>
      </c>
      <c r="X37" s="71" t="str">
        <f t="shared" si="28"/>
        <v xml:space="preserve"> </v>
      </c>
      <c r="Y37" s="73" t="str">
        <f t="shared" si="8"/>
        <v>n/a</v>
      </c>
      <c r="Z37" s="74" t="b">
        <f t="shared" si="9"/>
        <v>0</v>
      </c>
      <c r="AA37" s="73" t="str">
        <f t="shared" si="10"/>
        <v xml:space="preserve"> </v>
      </c>
      <c r="AB37" s="73" t="str">
        <f t="shared" si="11"/>
        <v xml:space="preserve"> </v>
      </c>
      <c r="AC37" s="74" t="str">
        <f t="shared" si="12"/>
        <v xml:space="preserve"> </v>
      </c>
      <c r="AD37" s="70" t="str">
        <f t="shared" si="13"/>
        <v>n/a</v>
      </c>
      <c r="AE37" s="71" t="b">
        <f t="shared" si="14"/>
        <v>0</v>
      </c>
      <c r="AF37" s="70" t="str">
        <f t="shared" si="15"/>
        <v xml:space="preserve"> </v>
      </c>
      <c r="AG37" s="70" t="str">
        <f t="shared" si="16"/>
        <v xml:space="preserve"> </v>
      </c>
      <c r="AH37" s="71" t="str">
        <f t="shared" si="17"/>
        <v xml:space="preserve"> </v>
      </c>
      <c r="AI37" s="73" t="str">
        <f t="shared" si="18"/>
        <v>n/a</v>
      </c>
      <c r="AJ37" s="74" t="b">
        <f t="shared" si="19"/>
        <v>0</v>
      </c>
      <c r="AK37" s="73" t="str">
        <f t="shared" si="20"/>
        <v xml:space="preserve"> </v>
      </c>
      <c r="AL37" s="73" t="str">
        <f t="shared" si="21"/>
        <v xml:space="preserve"> </v>
      </c>
      <c r="AM37" s="74" t="str">
        <f t="shared" si="22"/>
        <v xml:space="preserve"> </v>
      </c>
    </row>
    <row r="38" spans="1:39" ht="18.75" customHeight="1" thickBot="1" x14ac:dyDescent="0.25">
      <c r="A38" t="str">
        <f t="shared" si="23"/>
        <v>/</v>
      </c>
      <c r="B38" s="134">
        <v>35</v>
      </c>
      <c r="C38" s="135"/>
      <c r="D38" s="135"/>
      <c r="E38" s="106"/>
      <c r="F38" s="5"/>
      <c r="G38" s="103" t="str">
        <f t="shared" si="0"/>
        <v xml:space="preserve"> </v>
      </c>
      <c r="H38" s="160"/>
      <c r="I38" s="153" t="str">
        <f>IF(H38="Y",IFERROR(VLOOKUP(CONCATENATE(C38,"/",D38),'Time Open'!A$4:F$165,5,FALSE),"Can't find in Open"),"")</f>
        <v/>
      </c>
      <c r="J38" s="153" t="str">
        <f>IF(H38="Y",IFERROR(VLOOKUP(CONCATENATE(C38,"/",D38),'Time Open'!A$4:F$165,6,FALSE),"Can't find in Open"),"")</f>
        <v/>
      </c>
      <c r="K38" s="34" t="str">
        <f t="shared" si="1"/>
        <v>n/a</v>
      </c>
      <c r="L38" s="36">
        <f t="shared" si="2"/>
        <v>0</v>
      </c>
      <c r="M38" s="36">
        <f t="shared" si="3"/>
        <v>0</v>
      </c>
      <c r="N38" s="36">
        <f t="shared" si="4"/>
        <v>0</v>
      </c>
      <c r="O38" s="103">
        <f t="shared" si="5"/>
        <v>0</v>
      </c>
      <c r="P38" s="118" t="str">
        <f t="shared" si="24"/>
        <v xml:space="preserve"> </v>
      </c>
      <c r="S38">
        <f t="shared" si="25"/>
        <v>0</v>
      </c>
      <c r="T38" s="70" t="str">
        <f t="shared" si="6"/>
        <v>n/a</v>
      </c>
      <c r="U38" s="71" t="b">
        <f t="shared" si="7"/>
        <v>0</v>
      </c>
      <c r="V38" s="70" t="str">
        <f t="shared" si="26"/>
        <v xml:space="preserve"> </v>
      </c>
      <c r="W38" s="70" t="str">
        <f t="shared" si="27"/>
        <v xml:space="preserve"> </v>
      </c>
      <c r="X38" s="71" t="str">
        <f t="shared" si="28"/>
        <v xml:space="preserve"> </v>
      </c>
      <c r="Y38" s="73" t="str">
        <f t="shared" si="8"/>
        <v>n/a</v>
      </c>
      <c r="Z38" s="74" t="b">
        <f t="shared" si="9"/>
        <v>0</v>
      </c>
      <c r="AA38" s="73" t="str">
        <f t="shared" si="10"/>
        <v xml:space="preserve"> </v>
      </c>
      <c r="AB38" s="73" t="str">
        <f t="shared" si="11"/>
        <v xml:space="preserve"> </v>
      </c>
      <c r="AC38" s="74" t="str">
        <f t="shared" si="12"/>
        <v xml:space="preserve"> </v>
      </c>
      <c r="AD38" s="70" t="str">
        <f t="shared" si="13"/>
        <v>n/a</v>
      </c>
      <c r="AE38" s="71" t="b">
        <f t="shared" si="14"/>
        <v>0</v>
      </c>
      <c r="AF38" s="70" t="str">
        <f t="shared" si="15"/>
        <v xml:space="preserve"> </v>
      </c>
      <c r="AG38" s="70" t="str">
        <f t="shared" si="16"/>
        <v xml:space="preserve"> </v>
      </c>
      <c r="AH38" s="71" t="str">
        <f t="shared" si="17"/>
        <v xml:space="preserve"> </v>
      </c>
      <c r="AI38" s="73" t="str">
        <f t="shared" si="18"/>
        <v>n/a</v>
      </c>
      <c r="AJ38" s="74" t="b">
        <f t="shared" si="19"/>
        <v>0</v>
      </c>
      <c r="AK38" s="73" t="str">
        <f t="shared" si="20"/>
        <v xml:space="preserve"> </v>
      </c>
      <c r="AL38" s="73" t="str">
        <f t="shared" si="21"/>
        <v xml:space="preserve"> </v>
      </c>
      <c r="AM38" s="74" t="str">
        <f t="shared" si="22"/>
        <v xml:space="preserve"> </v>
      </c>
    </row>
    <row r="39" spans="1:39" ht="18.75" customHeight="1" thickBot="1" x14ac:dyDescent="0.25">
      <c r="A39" t="str">
        <f t="shared" si="23"/>
        <v>/</v>
      </c>
      <c r="B39" s="134">
        <v>36</v>
      </c>
      <c r="C39" s="135"/>
      <c r="D39" s="135"/>
      <c r="E39" s="106"/>
      <c r="F39" s="5"/>
      <c r="G39" s="103" t="str">
        <f t="shared" si="0"/>
        <v xml:space="preserve"> </v>
      </c>
      <c r="H39" s="160"/>
      <c r="I39" s="153" t="str">
        <f>IF(H39="Y",IFERROR(VLOOKUP(CONCATENATE(C39,"/",D39),'Time Open'!A$4:F$165,5,FALSE),"Can't find in Open"),"")</f>
        <v/>
      </c>
      <c r="J39" s="153" t="str">
        <f>IF(H39="Y",IFERROR(VLOOKUP(CONCATENATE(C39,"/",D39),'Time Open'!A$4:F$165,6,FALSE),"Can't find in Open"),"")</f>
        <v/>
      </c>
      <c r="K39" s="34" t="str">
        <f t="shared" si="1"/>
        <v>n/a</v>
      </c>
      <c r="L39" s="36">
        <f t="shared" si="2"/>
        <v>0</v>
      </c>
      <c r="M39" s="36">
        <f t="shared" si="3"/>
        <v>0</v>
      </c>
      <c r="N39" s="36">
        <f t="shared" si="4"/>
        <v>0</v>
      </c>
      <c r="O39" s="103">
        <f t="shared" si="5"/>
        <v>0</v>
      </c>
      <c r="P39" s="118" t="str">
        <f t="shared" si="24"/>
        <v xml:space="preserve"> </v>
      </c>
      <c r="S39">
        <f t="shared" si="25"/>
        <v>0</v>
      </c>
      <c r="T39" s="70" t="str">
        <f t="shared" si="6"/>
        <v>n/a</v>
      </c>
      <c r="U39" s="71" t="b">
        <f t="shared" si="7"/>
        <v>0</v>
      </c>
      <c r="V39" s="70" t="str">
        <f t="shared" si="26"/>
        <v xml:space="preserve"> </v>
      </c>
      <c r="W39" s="70" t="str">
        <f t="shared" si="27"/>
        <v xml:space="preserve"> </v>
      </c>
      <c r="X39" s="71" t="str">
        <f t="shared" si="28"/>
        <v xml:space="preserve"> </v>
      </c>
      <c r="Y39" s="73" t="str">
        <f t="shared" si="8"/>
        <v>n/a</v>
      </c>
      <c r="Z39" s="74" t="b">
        <f t="shared" si="9"/>
        <v>0</v>
      </c>
      <c r="AA39" s="73" t="str">
        <f t="shared" si="10"/>
        <v xml:space="preserve"> </v>
      </c>
      <c r="AB39" s="73" t="str">
        <f t="shared" si="11"/>
        <v xml:space="preserve"> </v>
      </c>
      <c r="AC39" s="74" t="str">
        <f t="shared" si="12"/>
        <v xml:space="preserve"> </v>
      </c>
      <c r="AD39" s="70" t="str">
        <f t="shared" si="13"/>
        <v>n/a</v>
      </c>
      <c r="AE39" s="71" t="b">
        <f t="shared" si="14"/>
        <v>0</v>
      </c>
      <c r="AF39" s="70" t="str">
        <f t="shared" si="15"/>
        <v xml:space="preserve"> </v>
      </c>
      <c r="AG39" s="70" t="str">
        <f t="shared" si="16"/>
        <v xml:space="preserve"> </v>
      </c>
      <c r="AH39" s="71" t="str">
        <f t="shared" si="17"/>
        <v xml:space="preserve"> </v>
      </c>
      <c r="AI39" s="73" t="str">
        <f t="shared" si="18"/>
        <v>n/a</v>
      </c>
      <c r="AJ39" s="74" t="b">
        <f t="shared" si="19"/>
        <v>0</v>
      </c>
      <c r="AK39" s="73" t="str">
        <f t="shared" si="20"/>
        <v xml:space="preserve"> </v>
      </c>
      <c r="AL39" s="73" t="str">
        <f t="shared" si="21"/>
        <v xml:space="preserve"> </v>
      </c>
      <c r="AM39" s="74" t="str">
        <f t="shared" si="22"/>
        <v xml:space="preserve"> </v>
      </c>
    </row>
    <row r="40" spans="1:39" ht="18.75" customHeight="1" thickBot="1" x14ac:dyDescent="0.25">
      <c r="A40" t="str">
        <f t="shared" si="23"/>
        <v>/</v>
      </c>
      <c r="B40" s="134">
        <v>37</v>
      </c>
      <c r="C40" s="135"/>
      <c r="D40" s="135"/>
      <c r="E40" s="106"/>
      <c r="F40" s="5"/>
      <c r="G40" s="103" t="str">
        <f t="shared" si="0"/>
        <v xml:space="preserve"> </v>
      </c>
      <c r="H40" s="160"/>
      <c r="I40" s="153" t="str">
        <f>IF(H40="Y",IFERROR(VLOOKUP(CONCATENATE(C40,"/",D40),'Time Open'!A$4:F$165,5,FALSE),"Can't find in Open"),"")</f>
        <v/>
      </c>
      <c r="J40" s="153" t="str">
        <f>IF(H40="Y",IFERROR(VLOOKUP(CONCATENATE(C40,"/",D40),'Time Open'!A$4:F$165,6,FALSE),"Can't find in Open"),"")</f>
        <v/>
      </c>
      <c r="K40" s="34" t="str">
        <f t="shared" si="1"/>
        <v>n/a</v>
      </c>
      <c r="L40" s="36">
        <f t="shared" si="2"/>
        <v>0</v>
      </c>
      <c r="M40" s="36">
        <f t="shared" si="3"/>
        <v>0</v>
      </c>
      <c r="N40" s="36">
        <f t="shared" si="4"/>
        <v>0</v>
      </c>
      <c r="O40" s="103">
        <f t="shared" si="5"/>
        <v>0</v>
      </c>
      <c r="P40" s="118" t="str">
        <f t="shared" si="24"/>
        <v xml:space="preserve"> </v>
      </c>
      <c r="S40">
        <f t="shared" si="25"/>
        <v>0</v>
      </c>
      <c r="T40" s="70" t="str">
        <f t="shared" si="6"/>
        <v>n/a</v>
      </c>
      <c r="U40" s="71" t="b">
        <f t="shared" si="7"/>
        <v>0</v>
      </c>
      <c r="V40" s="70" t="str">
        <f t="shared" si="26"/>
        <v xml:space="preserve"> </v>
      </c>
      <c r="W40" s="70" t="str">
        <f t="shared" si="27"/>
        <v xml:space="preserve"> </v>
      </c>
      <c r="X40" s="71" t="str">
        <f t="shared" si="28"/>
        <v xml:space="preserve"> </v>
      </c>
      <c r="Y40" s="73" t="str">
        <f t="shared" si="8"/>
        <v>n/a</v>
      </c>
      <c r="Z40" s="74" t="b">
        <f t="shared" si="9"/>
        <v>0</v>
      </c>
      <c r="AA40" s="73" t="str">
        <f t="shared" si="10"/>
        <v xml:space="preserve"> </v>
      </c>
      <c r="AB40" s="73" t="str">
        <f t="shared" si="11"/>
        <v xml:space="preserve"> </v>
      </c>
      <c r="AC40" s="74" t="str">
        <f t="shared" si="12"/>
        <v xml:space="preserve"> </v>
      </c>
      <c r="AD40" s="70" t="str">
        <f t="shared" si="13"/>
        <v>n/a</v>
      </c>
      <c r="AE40" s="71" t="b">
        <f t="shared" si="14"/>
        <v>0</v>
      </c>
      <c r="AF40" s="70" t="str">
        <f t="shared" si="15"/>
        <v xml:space="preserve"> </v>
      </c>
      <c r="AG40" s="70" t="str">
        <f t="shared" si="16"/>
        <v xml:space="preserve"> </v>
      </c>
      <c r="AH40" s="71" t="str">
        <f t="shared" si="17"/>
        <v xml:space="preserve"> </v>
      </c>
      <c r="AI40" s="73" t="str">
        <f t="shared" si="18"/>
        <v>n/a</v>
      </c>
      <c r="AJ40" s="74" t="b">
        <f t="shared" si="19"/>
        <v>0</v>
      </c>
      <c r="AK40" s="73" t="str">
        <f t="shared" si="20"/>
        <v xml:space="preserve"> </v>
      </c>
      <c r="AL40" s="73" t="str">
        <f t="shared" si="21"/>
        <v xml:space="preserve"> </v>
      </c>
      <c r="AM40" s="74" t="str">
        <f t="shared" si="22"/>
        <v xml:space="preserve"> </v>
      </c>
    </row>
    <row r="41" spans="1:39" ht="18.75" customHeight="1" thickBot="1" x14ac:dyDescent="0.25">
      <c r="A41" t="str">
        <f t="shared" si="23"/>
        <v>/</v>
      </c>
      <c r="B41" s="134">
        <v>38</v>
      </c>
      <c r="C41" s="135"/>
      <c r="D41" s="135"/>
      <c r="E41" s="106"/>
      <c r="F41" s="5"/>
      <c r="G41" s="103" t="str">
        <f t="shared" si="0"/>
        <v xml:space="preserve"> </v>
      </c>
      <c r="H41" s="160"/>
      <c r="I41" s="153" t="str">
        <f>IF(H41="Y",IFERROR(VLOOKUP(CONCATENATE(C41,"/",D41),'Time Open'!A$4:F$165,5,FALSE),"Can't find in Open"),"")</f>
        <v/>
      </c>
      <c r="J41" s="153" t="str">
        <f>IF(H41="Y",IFERROR(VLOOKUP(CONCATENATE(C41,"/",D41),'Time Open'!A$4:F$165,6,FALSE),"Can't find in Open"),"")</f>
        <v/>
      </c>
      <c r="K41" s="34" t="str">
        <f t="shared" si="1"/>
        <v>n/a</v>
      </c>
      <c r="L41" s="36">
        <f t="shared" si="2"/>
        <v>0</v>
      </c>
      <c r="M41" s="36">
        <f t="shared" si="3"/>
        <v>0</v>
      </c>
      <c r="N41" s="36">
        <f t="shared" si="4"/>
        <v>0</v>
      </c>
      <c r="O41" s="103">
        <f t="shared" si="5"/>
        <v>0</v>
      </c>
      <c r="P41" s="118" t="str">
        <f t="shared" si="24"/>
        <v xml:space="preserve"> </v>
      </c>
      <c r="S41">
        <f t="shared" si="25"/>
        <v>0</v>
      </c>
      <c r="T41" s="70" t="str">
        <f t="shared" si="6"/>
        <v>n/a</v>
      </c>
      <c r="U41" s="71" t="b">
        <f t="shared" si="7"/>
        <v>0</v>
      </c>
      <c r="V41" s="70" t="str">
        <f t="shared" si="26"/>
        <v xml:space="preserve"> </v>
      </c>
      <c r="W41" s="70" t="str">
        <f t="shared" si="27"/>
        <v xml:space="preserve"> </v>
      </c>
      <c r="X41" s="71" t="str">
        <f t="shared" si="28"/>
        <v xml:space="preserve"> </v>
      </c>
      <c r="Y41" s="73" t="str">
        <f t="shared" si="8"/>
        <v>n/a</v>
      </c>
      <c r="Z41" s="74" t="b">
        <f t="shared" si="9"/>
        <v>0</v>
      </c>
      <c r="AA41" s="73" t="str">
        <f t="shared" si="10"/>
        <v xml:space="preserve"> </v>
      </c>
      <c r="AB41" s="73" t="str">
        <f t="shared" si="11"/>
        <v xml:space="preserve"> </v>
      </c>
      <c r="AC41" s="74" t="str">
        <f t="shared" si="12"/>
        <v xml:space="preserve"> </v>
      </c>
      <c r="AD41" s="70" t="str">
        <f t="shared" si="13"/>
        <v>n/a</v>
      </c>
      <c r="AE41" s="71" t="b">
        <f t="shared" si="14"/>
        <v>0</v>
      </c>
      <c r="AF41" s="70" t="str">
        <f t="shared" si="15"/>
        <v xml:space="preserve"> </v>
      </c>
      <c r="AG41" s="70" t="str">
        <f t="shared" si="16"/>
        <v xml:space="preserve"> </v>
      </c>
      <c r="AH41" s="71" t="str">
        <f t="shared" si="17"/>
        <v xml:space="preserve"> </v>
      </c>
      <c r="AI41" s="73" t="str">
        <f t="shared" si="18"/>
        <v>n/a</v>
      </c>
      <c r="AJ41" s="74" t="b">
        <f t="shared" si="19"/>
        <v>0</v>
      </c>
      <c r="AK41" s="73" t="str">
        <f t="shared" si="20"/>
        <v xml:space="preserve"> </v>
      </c>
      <c r="AL41" s="73" t="str">
        <f t="shared" si="21"/>
        <v xml:space="preserve"> </v>
      </c>
      <c r="AM41" s="74" t="str">
        <f t="shared" si="22"/>
        <v xml:space="preserve"> </v>
      </c>
    </row>
    <row r="42" spans="1:39" ht="18.75" customHeight="1" thickBot="1" x14ac:dyDescent="0.25">
      <c r="A42" t="str">
        <f t="shared" si="23"/>
        <v>/</v>
      </c>
      <c r="B42" s="134">
        <v>39</v>
      </c>
      <c r="C42" s="6"/>
      <c r="D42" s="6"/>
      <c r="E42" s="106"/>
      <c r="F42" s="5"/>
      <c r="G42" s="103" t="str">
        <f t="shared" si="0"/>
        <v xml:space="preserve"> </v>
      </c>
      <c r="H42" s="160"/>
      <c r="I42" s="153" t="str">
        <f>IF(H42="Y",IFERROR(VLOOKUP(CONCATENATE(C42,"/",D42),'Time Open'!A$4:F$165,5,FALSE),"Can't find in Open"),"")</f>
        <v/>
      </c>
      <c r="J42" s="153" t="str">
        <f>IF(H42="Y",IFERROR(VLOOKUP(CONCATENATE(C42,"/",D42),'Time Open'!A$4:F$165,6,FALSE),"Can't find in Open"),"")</f>
        <v/>
      </c>
      <c r="K42" s="34" t="str">
        <f t="shared" si="1"/>
        <v>n/a</v>
      </c>
      <c r="L42" s="36">
        <f t="shared" si="2"/>
        <v>0</v>
      </c>
      <c r="M42" s="36">
        <f t="shared" si="3"/>
        <v>0</v>
      </c>
      <c r="N42" s="36">
        <f t="shared" si="4"/>
        <v>0</v>
      </c>
      <c r="O42" s="103">
        <f t="shared" si="5"/>
        <v>0</v>
      </c>
      <c r="P42" s="118" t="str">
        <f t="shared" si="24"/>
        <v xml:space="preserve"> </v>
      </c>
      <c r="S42">
        <f t="shared" si="25"/>
        <v>0</v>
      </c>
      <c r="T42" s="70" t="str">
        <f t="shared" si="6"/>
        <v>n/a</v>
      </c>
      <c r="U42" s="71" t="b">
        <f t="shared" si="7"/>
        <v>0</v>
      </c>
      <c r="V42" s="70" t="str">
        <f t="shared" si="26"/>
        <v xml:space="preserve"> </v>
      </c>
      <c r="W42" s="70" t="str">
        <f t="shared" si="27"/>
        <v xml:space="preserve"> </v>
      </c>
      <c r="X42" s="71" t="str">
        <f t="shared" si="28"/>
        <v xml:space="preserve"> </v>
      </c>
      <c r="Y42" s="73" t="str">
        <f t="shared" si="8"/>
        <v>n/a</v>
      </c>
      <c r="Z42" s="74" t="b">
        <f t="shared" si="9"/>
        <v>0</v>
      </c>
      <c r="AA42" s="73" t="str">
        <f t="shared" si="10"/>
        <v xml:space="preserve"> </v>
      </c>
      <c r="AB42" s="73" t="str">
        <f t="shared" si="11"/>
        <v xml:space="preserve"> </v>
      </c>
      <c r="AC42" s="74" t="str">
        <f t="shared" si="12"/>
        <v xml:space="preserve"> </v>
      </c>
      <c r="AD42" s="70" t="str">
        <f t="shared" si="13"/>
        <v>n/a</v>
      </c>
      <c r="AE42" s="71" t="b">
        <f t="shared" si="14"/>
        <v>0</v>
      </c>
      <c r="AF42" s="70" t="str">
        <f t="shared" si="15"/>
        <v xml:space="preserve"> </v>
      </c>
      <c r="AG42" s="70" t="str">
        <f t="shared" si="16"/>
        <v xml:space="preserve"> </v>
      </c>
      <c r="AH42" s="71" t="str">
        <f t="shared" si="17"/>
        <v xml:space="preserve"> </v>
      </c>
      <c r="AI42" s="73" t="str">
        <f t="shared" si="18"/>
        <v>n/a</v>
      </c>
      <c r="AJ42" s="74" t="b">
        <f t="shared" si="19"/>
        <v>0</v>
      </c>
      <c r="AK42" s="73" t="str">
        <f t="shared" si="20"/>
        <v xml:space="preserve"> </v>
      </c>
      <c r="AL42" s="73" t="str">
        <f t="shared" si="21"/>
        <v xml:space="preserve"> </v>
      </c>
      <c r="AM42" s="74" t="str">
        <f t="shared" si="22"/>
        <v xml:space="preserve"> </v>
      </c>
    </row>
    <row r="43" spans="1:39" ht="18.75" customHeight="1" thickBot="1" x14ac:dyDescent="0.25">
      <c r="A43" t="str">
        <f t="shared" si="23"/>
        <v>/</v>
      </c>
      <c r="B43" s="134">
        <v>40</v>
      </c>
      <c r="C43" s="6"/>
      <c r="D43" s="6"/>
      <c r="E43" s="106"/>
      <c r="F43" s="5"/>
      <c r="G43" s="103" t="str">
        <f t="shared" si="0"/>
        <v xml:space="preserve"> </v>
      </c>
      <c r="H43" s="160"/>
      <c r="I43" s="153" t="str">
        <f>IF(H43="Y",IFERROR(VLOOKUP(CONCATENATE(C43,"/",D43),'Time Open'!A$4:F$165,5,FALSE),"Can't find in Open"),"")</f>
        <v/>
      </c>
      <c r="J43" s="153" t="str">
        <f>IF(H43="Y",IFERROR(VLOOKUP(CONCATENATE(C43,"/",D43),'Time Open'!A$4:F$165,6,FALSE),"Can't find in Open"),"")</f>
        <v/>
      </c>
      <c r="K43" s="34" t="str">
        <f t="shared" si="1"/>
        <v>n/a</v>
      </c>
      <c r="L43" s="36">
        <f t="shared" si="2"/>
        <v>0</v>
      </c>
      <c r="M43" s="36">
        <f t="shared" si="3"/>
        <v>0</v>
      </c>
      <c r="N43" s="36">
        <f t="shared" si="4"/>
        <v>0</v>
      </c>
      <c r="O43" s="103">
        <f t="shared" si="5"/>
        <v>0</v>
      </c>
      <c r="P43" s="118" t="str">
        <f t="shared" si="24"/>
        <v xml:space="preserve"> </v>
      </c>
      <c r="S43">
        <f t="shared" si="25"/>
        <v>0</v>
      </c>
      <c r="T43" s="70" t="str">
        <f t="shared" si="6"/>
        <v>n/a</v>
      </c>
      <c r="U43" s="71" t="b">
        <f t="shared" si="7"/>
        <v>0</v>
      </c>
      <c r="V43" s="70" t="str">
        <f t="shared" si="26"/>
        <v xml:space="preserve"> </v>
      </c>
      <c r="W43" s="70" t="str">
        <f t="shared" si="27"/>
        <v xml:space="preserve"> </v>
      </c>
      <c r="X43" s="71" t="str">
        <f t="shared" si="28"/>
        <v xml:space="preserve"> </v>
      </c>
      <c r="Y43" s="73" t="str">
        <f t="shared" si="8"/>
        <v>n/a</v>
      </c>
      <c r="Z43" s="74" t="b">
        <f t="shared" si="9"/>
        <v>0</v>
      </c>
      <c r="AA43" s="73" t="str">
        <f t="shared" si="10"/>
        <v xml:space="preserve"> </v>
      </c>
      <c r="AB43" s="73" t="str">
        <f t="shared" si="11"/>
        <v xml:space="preserve"> </v>
      </c>
      <c r="AC43" s="74" t="str">
        <f t="shared" si="12"/>
        <v xml:space="preserve"> </v>
      </c>
      <c r="AD43" s="70" t="str">
        <f t="shared" si="13"/>
        <v>n/a</v>
      </c>
      <c r="AE43" s="71" t="b">
        <f t="shared" si="14"/>
        <v>0</v>
      </c>
      <c r="AF43" s="70" t="str">
        <f t="shared" si="15"/>
        <v xml:space="preserve"> </v>
      </c>
      <c r="AG43" s="70" t="str">
        <f t="shared" si="16"/>
        <v xml:space="preserve"> </v>
      </c>
      <c r="AH43" s="71" t="str">
        <f t="shared" si="17"/>
        <v xml:space="preserve"> </v>
      </c>
      <c r="AI43" s="73" t="str">
        <f t="shared" si="18"/>
        <v>n/a</v>
      </c>
      <c r="AJ43" s="74" t="b">
        <f t="shared" si="19"/>
        <v>0</v>
      </c>
      <c r="AK43" s="73" t="str">
        <f t="shared" si="20"/>
        <v xml:space="preserve"> </v>
      </c>
      <c r="AL43" s="73" t="str">
        <f t="shared" si="21"/>
        <v xml:space="preserve"> </v>
      </c>
      <c r="AM43" s="74" t="str">
        <f t="shared" si="22"/>
        <v xml:space="preserve"> </v>
      </c>
    </row>
    <row r="44" spans="1:39" ht="18.75" customHeight="1" thickBot="1" x14ac:dyDescent="0.25">
      <c r="A44" t="str">
        <f t="shared" si="23"/>
        <v>/</v>
      </c>
      <c r="B44" s="134">
        <v>41</v>
      </c>
      <c r="C44" s="6"/>
      <c r="D44" s="6"/>
      <c r="E44" s="106"/>
      <c r="F44" s="5"/>
      <c r="G44" s="103" t="str">
        <f t="shared" si="0"/>
        <v xml:space="preserve"> </v>
      </c>
      <c r="H44" s="160"/>
      <c r="I44" s="153" t="str">
        <f>IF(H44="Y",IFERROR(VLOOKUP(CONCATENATE(C44,"/",D44),'Time Open'!A$4:F$165,5,FALSE),"Can't find in Open"),"")</f>
        <v/>
      </c>
      <c r="J44" s="153" t="str">
        <f>IF(H44="Y",IFERROR(VLOOKUP(CONCATENATE(C44,"/",D44),'Time Open'!A$4:F$165,6,FALSE),"Can't find in Open"),"")</f>
        <v/>
      </c>
      <c r="K44" s="34" t="str">
        <f t="shared" si="1"/>
        <v>n/a</v>
      </c>
      <c r="L44" s="36">
        <f t="shared" si="2"/>
        <v>0</v>
      </c>
      <c r="M44" s="36">
        <f t="shared" si="3"/>
        <v>0</v>
      </c>
      <c r="N44" s="36">
        <f t="shared" si="4"/>
        <v>0</v>
      </c>
      <c r="O44" s="103">
        <f t="shared" si="5"/>
        <v>0</v>
      </c>
      <c r="P44" s="118" t="str">
        <f t="shared" si="24"/>
        <v xml:space="preserve"> </v>
      </c>
      <c r="S44">
        <f t="shared" si="25"/>
        <v>0</v>
      </c>
      <c r="T44" s="70" t="str">
        <f t="shared" si="6"/>
        <v>n/a</v>
      </c>
      <c r="U44" s="71" t="b">
        <f t="shared" si="7"/>
        <v>0</v>
      </c>
      <c r="V44" s="70" t="str">
        <f t="shared" si="26"/>
        <v xml:space="preserve"> </v>
      </c>
      <c r="W44" s="70" t="str">
        <f t="shared" si="27"/>
        <v xml:space="preserve"> </v>
      </c>
      <c r="X44" s="71" t="str">
        <f t="shared" si="28"/>
        <v xml:space="preserve"> </v>
      </c>
      <c r="Y44" s="73" t="str">
        <f t="shared" si="8"/>
        <v>n/a</v>
      </c>
      <c r="Z44" s="74" t="b">
        <f t="shared" si="9"/>
        <v>0</v>
      </c>
      <c r="AA44" s="73" t="str">
        <f t="shared" si="10"/>
        <v xml:space="preserve"> </v>
      </c>
      <c r="AB44" s="73" t="str">
        <f t="shared" si="11"/>
        <v xml:space="preserve"> </v>
      </c>
      <c r="AC44" s="74" t="str">
        <f t="shared" si="12"/>
        <v xml:space="preserve"> </v>
      </c>
      <c r="AD44" s="70" t="str">
        <f t="shared" si="13"/>
        <v>n/a</v>
      </c>
      <c r="AE44" s="71" t="b">
        <f t="shared" si="14"/>
        <v>0</v>
      </c>
      <c r="AF44" s="70" t="str">
        <f t="shared" si="15"/>
        <v xml:space="preserve"> </v>
      </c>
      <c r="AG44" s="70" t="str">
        <f t="shared" si="16"/>
        <v xml:space="preserve"> </v>
      </c>
      <c r="AH44" s="71" t="str">
        <f t="shared" si="17"/>
        <v xml:space="preserve"> </v>
      </c>
      <c r="AI44" s="73" t="str">
        <f t="shared" si="18"/>
        <v>n/a</v>
      </c>
      <c r="AJ44" s="74" t="b">
        <f t="shared" si="19"/>
        <v>0</v>
      </c>
      <c r="AK44" s="73" t="str">
        <f t="shared" si="20"/>
        <v xml:space="preserve"> </v>
      </c>
      <c r="AL44" s="73" t="str">
        <f t="shared" si="21"/>
        <v xml:space="preserve"> </v>
      </c>
      <c r="AM44" s="74" t="str">
        <f t="shared" si="22"/>
        <v xml:space="preserve"> </v>
      </c>
    </row>
    <row r="45" spans="1:39" ht="18.75" customHeight="1" thickBot="1" x14ac:dyDescent="0.25">
      <c r="A45" t="str">
        <f t="shared" si="23"/>
        <v>/</v>
      </c>
      <c r="B45" s="134">
        <v>42</v>
      </c>
      <c r="C45" s="6"/>
      <c r="D45" s="6"/>
      <c r="E45" s="106"/>
      <c r="F45" s="5"/>
      <c r="G45" s="103" t="str">
        <f t="shared" si="0"/>
        <v xml:space="preserve"> </v>
      </c>
      <c r="H45" s="160"/>
      <c r="I45" s="153" t="str">
        <f>IF(H45="Y",IFERROR(VLOOKUP(CONCATENATE(C45,"/",D45),'Time Open'!A$4:F$165,5,FALSE),"Can't find in Open"),"")</f>
        <v/>
      </c>
      <c r="J45" s="153" t="str">
        <f>IF(H45="Y",IFERROR(VLOOKUP(CONCATENATE(C45,"/",D45),'Time Open'!A$4:F$165,6,FALSE),"Can't find in Open"),"")</f>
        <v/>
      </c>
      <c r="K45" s="34" t="str">
        <f t="shared" si="1"/>
        <v>n/a</v>
      </c>
      <c r="L45" s="36">
        <f t="shared" si="2"/>
        <v>0</v>
      </c>
      <c r="M45" s="36">
        <f t="shared" si="3"/>
        <v>0</v>
      </c>
      <c r="N45" s="36">
        <f t="shared" si="4"/>
        <v>0</v>
      </c>
      <c r="O45" s="103">
        <f t="shared" si="5"/>
        <v>0</v>
      </c>
      <c r="P45" s="118" t="str">
        <f t="shared" si="24"/>
        <v xml:space="preserve"> </v>
      </c>
      <c r="S45">
        <f t="shared" si="25"/>
        <v>0</v>
      </c>
      <c r="T45" s="70" t="str">
        <f t="shared" si="6"/>
        <v>n/a</v>
      </c>
      <c r="U45" s="71" t="b">
        <f t="shared" si="7"/>
        <v>0</v>
      </c>
      <c r="V45" s="70" t="str">
        <f t="shared" si="26"/>
        <v xml:space="preserve"> </v>
      </c>
      <c r="W45" s="70" t="str">
        <f t="shared" si="27"/>
        <v xml:space="preserve"> </v>
      </c>
      <c r="X45" s="71" t="str">
        <f t="shared" si="28"/>
        <v xml:space="preserve"> </v>
      </c>
      <c r="Y45" s="73" t="str">
        <f t="shared" si="8"/>
        <v>n/a</v>
      </c>
      <c r="Z45" s="74" t="b">
        <f t="shared" si="9"/>
        <v>0</v>
      </c>
      <c r="AA45" s="73" t="str">
        <f t="shared" si="10"/>
        <v xml:space="preserve"> </v>
      </c>
      <c r="AB45" s="73" t="str">
        <f t="shared" si="11"/>
        <v xml:space="preserve"> </v>
      </c>
      <c r="AC45" s="74" t="str">
        <f t="shared" si="12"/>
        <v xml:space="preserve"> </v>
      </c>
      <c r="AD45" s="70" t="str">
        <f t="shared" si="13"/>
        <v>n/a</v>
      </c>
      <c r="AE45" s="71" t="b">
        <f t="shared" si="14"/>
        <v>0</v>
      </c>
      <c r="AF45" s="70" t="str">
        <f t="shared" si="15"/>
        <v xml:space="preserve"> </v>
      </c>
      <c r="AG45" s="70" t="str">
        <f t="shared" si="16"/>
        <v xml:space="preserve"> </v>
      </c>
      <c r="AH45" s="71" t="str">
        <f t="shared" si="17"/>
        <v xml:space="preserve"> </v>
      </c>
      <c r="AI45" s="73" t="str">
        <f t="shared" si="18"/>
        <v>n/a</v>
      </c>
      <c r="AJ45" s="74" t="b">
        <f t="shared" si="19"/>
        <v>0</v>
      </c>
      <c r="AK45" s="73" t="str">
        <f t="shared" si="20"/>
        <v xml:space="preserve"> </v>
      </c>
      <c r="AL45" s="73" t="str">
        <f t="shared" si="21"/>
        <v xml:space="preserve"> </v>
      </c>
      <c r="AM45" s="74" t="str">
        <f t="shared" si="22"/>
        <v xml:space="preserve"> </v>
      </c>
    </row>
    <row r="46" spans="1:39" ht="18.75" customHeight="1" thickBot="1" x14ac:dyDescent="0.25">
      <c r="A46" t="str">
        <f t="shared" si="23"/>
        <v>/</v>
      </c>
      <c r="B46" s="134">
        <v>43</v>
      </c>
      <c r="C46" s="6"/>
      <c r="D46" s="6"/>
      <c r="E46" s="106"/>
      <c r="F46" s="5"/>
      <c r="G46" s="103" t="str">
        <f t="shared" si="0"/>
        <v xml:space="preserve"> </v>
      </c>
      <c r="H46" s="160"/>
      <c r="I46" s="153" t="str">
        <f>IF(H46="Y",IFERROR(VLOOKUP(CONCATENATE(C46,"/",D46),'Time Open'!A$4:F$165,5,FALSE),"Can't find in Open"),"")</f>
        <v/>
      </c>
      <c r="J46" s="153" t="str">
        <f>IF(H46="Y",IFERROR(VLOOKUP(CONCATENATE(C46,"/",D46),'Time Open'!A$4:F$165,6,FALSE),"Can't find in Open"),"")</f>
        <v/>
      </c>
      <c r="K46" s="34" t="str">
        <f t="shared" si="1"/>
        <v>n/a</v>
      </c>
      <c r="L46" s="36">
        <f t="shared" si="2"/>
        <v>0</v>
      </c>
      <c r="M46" s="36">
        <f t="shared" si="3"/>
        <v>0</v>
      </c>
      <c r="N46" s="36">
        <f t="shared" si="4"/>
        <v>0</v>
      </c>
      <c r="O46" s="103">
        <f t="shared" si="5"/>
        <v>0</v>
      </c>
      <c r="P46" s="118" t="str">
        <f t="shared" si="24"/>
        <v xml:space="preserve"> </v>
      </c>
      <c r="S46">
        <f t="shared" si="25"/>
        <v>0</v>
      </c>
      <c r="T46" s="70" t="str">
        <f t="shared" si="6"/>
        <v>n/a</v>
      </c>
      <c r="U46" s="71" t="b">
        <f t="shared" si="7"/>
        <v>0</v>
      </c>
      <c r="V46" s="70" t="str">
        <f t="shared" si="26"/>
        <v xml:space="preserve"> </v>
      </c>
      <c r="W46" s="70" t="str">
        <f t="shared" si="27"/>
        <v xml:space="preserve"> </v>
      </c>
      <c r="X46" s="71" t="str">
        <f t="shared" si="28"/>
        <v xml:space="preserve"> </v>
      </c>
      <c r="Y46" s="73" t="str">
        <f t="shared" si="8"/>
        <v>n/a</v>
      </c>
      <c r="Z46" s="74" t="b">
        <f t="shared" si="9"/>
        <v>0</v>
      </c>
      <c r="AA46" s="73" t="str">
        <f t="shared" si="10"/>
        <v xml:space="preserve"> </v>
      </c>
      <c r="AB46" s="73" t="str">
        <f t="shared" si="11"/>
        <v xml:space="preserve"> </v>
      </c>
      <c r="AC46" s="74" t="str">
        <f t="shared" si="12"/>
        <v xml:space="preserve"> </v>
      </c>
      <c r="AD46" s="70" t="str">
        <f t="shared" si="13"/>
        <v>n/a</v>
      </c>
      <c r="AE46" s="71" t="b">
        <f t="shared" si="14"/>
        <v>0</v>
      </c>
      <c r="AF46" s="70" t="str">
        <f t="shared" si="15"/>
        <v xml:space="preserve"> </v>
      </c>
      <c r="AG46" s="70" t="str">
        <f t="shared" si="16"/>
        <v xml:space="preserve"> </v>
      </c>
      <c r="AH46" s="71" t="str">
        <f t="shared" si="17"/>
        <v xml:space="preserve"> </v>
      </c>
      <c r="AI46" s="73" t="str">
        <f t="shared" si="18"/>
        <v>n/a</v>
      </c>
      <c r="AJ46" s="74" t="b">
        <f t="shared" si="19"/>
        <v>0</v>
      </c>
      <c r="AK46" s="73" t="str">
        <f t="shared" si="20"/>
        <v xml:space="preserve"> </v>
      </c>
      <c r="AL46" s="73" t="str">
        <f t="shared" si="21"/>
        <v xml:space="preserve"> </v>
      </c>
      <c r="AM46" s="74" t="str">
        <f t="shared" si="22"/>
        <v xml:space="preserve"> </v>
      </c>
    </row>
    <row r="47" spans="1:39" ht="18.75" customHeight="1" thickBot="1" x14ac:dyDescent="0.25">
      <c r="A47" t="str">
        <f t="shared" si="23"/>
        <v>/</v>
      </c>
      <c r="B47" s="134">
        <v>44</v>
      </c>
      <c r="C47" s="6"/>
      <c r="D47" s="6"/>
      <c r="E47" s="106"/>
      <c r="F47" s="5"/>
      <c r="G47" s="103" t="str">
        <f t="shared" si="0"/>
        <v xml:space="preserve"> </v>
      </c>
      <c r="H47" s="160"/>
      <c r="I47" s="153" t="str">
        <f>IF(H47="Y",IFERROR(VLOOKUP(CONCATENATE(C47,"/",D47),'Time Open'!A$4:F$165,5,FALSE),"Can't find in Open"),"")</f>
        <v/>
      </c>
      <c r="J47" s="153" t="str">
        <f>IF(H47="Y",IFERROR(VLOOKUP(CONCATENATE(C47,"/",D47),'Time Open'!A$4:F$165,6,FALSE),"Can't find in Open"),"")</f>
        <v/>
      </c>
      <c r="K47" s="34" t="str">
        <f t="shared" si="1"/>
        <v>n/a</v>
      </c>
      <c r="L47" s="36">
        <f t="shared" si="2"/>
        <v>0</v>
      </c>
      <c r="M47" s="36">
        <f t="shared" si="3"/>
        <v>0</v>
      </c>
      <c r="N47" s="36">
        <f t="shared" si="4"/>
        <v>0</v>
      </c>
      <c r="O47" s="103">
        <f t="shared" si="5"/>
        <v>0</v>
      </c>
      <c r="P47" s="118" t="str">
        <f t="shared" si="24"/>
        <v xml:space="preserve"> </v>
      </c>
      <c r="S47">
        <f t="shared" si="25"/>
        <v>0</v>
      </c>
      <c r="T47" s="70" t="str">
        <f t="shared" si="6"/>
        <v>n/a</v>
      </c>
      <c r="U47" s="71" t="b">
        <f t="shared" si="7"/>
        <v>0</v>
      </c>
      <c r="V47" s="70" t="str">
        <f t="shared" si="26"/>
        <v xml:space="preserve"> </v>
      </c>
      <c r="W47" s="70" t="str">
        <f t="shared" si="27"/>
        <v xml:space="preserve"> </v>
      </c>
      <c r="X47" s="71" t="str">
        <f t="shared" si="28"/>
        <v xml:space="preserve"> </v>
      </c>
      <c r="Y47" s="73" t="str">
        <f t="shared" si="8"/>
        <v>n/a</v>
      </c>
      <c r="Z47" s="74" t="b">
        <f t="shared" si="9"/>
        <v>0</v>
      </c>
      <c r="AA47" s="73" t="str">
        <f t="shared" si="10"/>
        <v xml:space="preserve"> </v>
      </c>
      <c r="AB47" s="73" t="str">
        <f t="shared" si="11"/>
        <v xml:space="preserve"> </v>
      </c>
      <c r="AC47" s="74" t="str">
        <f t="shared" si="12"/>
        <v xml:space="preserve"> </v>
      </c>
      <c r="AD47" s="70" t="str">
        <f t="shared" si="13"/>
        <v>n/a</v>
      </c>
      <c r="AE47" s="71" t="b">
        <f t="shared" si="14"/>
        <v>0</v>
      </c>
      <c r="AF47" s="70" t="str">
        <f t="shared" si="15"/>
        <v xml:space="preserve"> </v>
      </c>
      <c r="AG47" s="70" t="str">
        <f t="shared" si="16"/>
        <v xml:space="preserve"> </v>
      </c>
      <c r="AH47" s="71" t="str">
        <f t="shared" si="17"/>
        <v xml:space="preserve"> </v>
      </c>
      <c r="AI47" s="73" t="str">
        <f t="shared" si="18"/>
        <v>n/a</v>
      </c>
      <c r="AJ47" s="74" t="b">
        <f t="shared" si="19"/>
        <v>0</v>
      </c>
      <c r="AK47" s="73" t="str">
        <f t="shared" si="20"/>
        <v xml:space="preserve"> </v>
      </c>
      <c r="AL47" s="73" t="str">
        <f t="shared" si="21"/>
        <v xml:space="preserve"> </v>
      </c>
      <c r="AM47" s="74" t="str">
        <f t="shared" si="22"/>
        <v xml:space="preserve"> </v>
      </c>
    </row>
    <row r="48" spans="1:39" ht="18.75" customHeight="1" thickBot="1" x14ac:dyDescent="0.25">
      <c r="A48" t="str">
        <f t="shared" si="23"/>
        <v>/</v>
      </c>
      <c r="B48" s="134">
        <v>45</v>
      </c>
      <c r="C48" s="6"/>
      <c r="D48" s="6"/>
      <c r="E48" s="106"/>
      <c r="F48" s="5"/>
      <c r="G48" s="103" t="str">
        <f t="shared" si="0"/>
        <v xml:space="preserve"> </v>
      </c>
      <c r="H48" s="160"/>
      <c r="I48" s="153" t="str">
        <f>IF(H48="Y",IFERROR(VLOOKUP(CONCATENATE(C48,"/",D48),'Time Open'!A$4:F$165,5,FALSE),"Can't find in Open"),"")</f>
        <v/>
      </c>
      <c r="J48" s="153" t="str">
        <f>IF(H48="Y",IFERROR(VLOOKUP(CONCATENATE(C48,"/",D48),'Time Open'!A$4:F$165,6,FALSE),"Can't find in Open"),"")</f>
        <v/>
      </c>
      <c r="K48" s="34" t="str">
        <f t="shared" si="1"/>
        <v>n/a</v>
      </c>
      <c r="L48" s="36">
        <f t="shared" si="2"/>
        <v>0</v>
      </c>
      <c r="M48" s="36">
        <f t="shared" si="3"/>
        <v>0</v>
      </c>
      <c r="N48" s="36">
        <f t="shared" si="4"/>
        <v>0</v>
      </c>
      <c r="O48" s="103">
        <f t="shared" si="5"/>
        <v>0</v>
      </c>
      <c r="P48" s="118" t="str">
        <f t="shared" si="24"/>
        <v xml:space="preserve"> </v>
      </c>
      <c r="S48">
        <f t="shared" si="25"/>
        <v>0</v>
      </c>
      <c r="T48" s="70" t="str">
        <f t="shared" si="6"/>
        <v>n/a</v>
      </c>
      <c r="U48" s="71" t="b">
        <f t="shared" si="7"/>
        <v>0</v>
      </c>
      <c r="V48" s="70" t="str">
        <f t="shared" si="26"/>
        <v xml:space="preserve"> </v>
      </c>
      <c r="W48" s="70" t="str">
        <f t="shared" si="27"/>
        <v xml:space="preserve"> </v>
      </c>
      <c r="X48" s="71" t="str">
        <f t="shared" si="28"/>
        <v xml:space="preserve"> </v>
      </c>
      <c r="Y48" s="73" t="str">
        <f t="shared" si="8"/>
        <v>n/a</v>
      </c>
      <c r="Z48" s="74" t="b">
        <f t="shared" si="9"/>
        <v>0</v>
      </c>
      <c r="AA48" s="73" t="str">
        <f t="shared" si="10"/>
        <v xml:space="preserve"> </v>
      </c>
      <c r="AB48" s="73" t="str">
        <f t="shared" si="11"/>
        <v xml:space="preserve"> </v>
      </c>
      <c r="AC48" s="74" t="str">
        <f t="shared" si="12"/>
        <v xml:space="preserve"> </v>
      </c>
      <c r="AD48" s="70" t="str">
        <f t="shared" si="13"/>
        <v>n/a</v>
      </c>
      <c r="AE48" s="71" t="b">
        <f t="shared" si="14"/>
        <v>0</v>
      </c>
      <c r="AF48" s="70" t="str">
        <f t="shared" si="15"/>
        <v xml:space="preserve"> </v>
      </c>
      <c r="AG48" s="70" t="str">
        <f t="shared" si="16"/>
        <v xml:space="preserve"> </v>
      </c>
      <c r="AH48" s="71" t="str">
        <f t="shared" si="17"/>
        <v xml:space="preserve"> </v>
      </c>
      <c r="AI48" s="73" t="str">
        <f t="shared" si="18"/>
        <v>n/a</v>
      </c>
      <c r="AJ48" s="74" t="b">
        <f t="shared" si="19"/>
        <v>0</v>
      </c>
      <c r="AK48" s="73" t="str">
        <f t="shared" si="20"/>
        <v xml:space="preserve"> </v>
      </c>
      <c r="AL48" s="73" t="str">
        <f t="shared" si="21"/>
        <v xml:space="preserve"> </v>
      </c>
      <c r="AM48" s="74" t="str">
        <f t="shared" si="22"/>
        <v xml:space="preserve"> </v>
      </c>
    </row>
    <row r="49" spans="1:39" ht="18.75" customHeight="1" thickBot="1" x14ac:dyDescent="0.25">
      <c r="A49" t="str">
        <f t="shared" si="23"/>
        <v>/</v>
      </c>
      <c r="B49" s="134">
        <v>46</v>
      </c>
      <c r="C49" s="6"/>
      <c r="D49" s="6"/>
      <c r="E49" s="106"/>
      <c r="F49" s="5"/>
      <c r="G49" s="103" t="str">
        <f t="shared" si="0"/>
        <v xml:space="preserve"> </v>
      </c>
      <c r="H49" s="160"/>
      <c r="I49" s="153" t="str">
        <f>IF(H49="Y",IFERROR(VLOOKUP(CONCATENATE(C49,"/",D49),'Time Open'!A$4:F$165,5,FALSE),"Can't find in Open"),"")</f>
        <v/>
      </c>
      <c r="J49" s="153" t="str">
        <f>IF(H49="Y",IFERROR(VLOOKUP(CONCATENATE(C49,"/",D49),'Time Open'!A$4:F$165,6,FALSE),"Can't find in Open"),"")</f>
        <v/>
      </c>
      <c r="K49" s="34" t="str">
        <f t="shared" si="1"/>
        <v>n/a</v>
      </c>
      <c r="L49" s="36">
        <f t="shared" si="2"/>
        <v>0</v>
      </c>
      <c r="M49" s="36">
        <f t="shared" si="3"/>
        <v>0</v>
      </c>
      <c r="N49" s="36">
        <f t="shared" si="4"/>
        <v>0</v>
      </c>
      <c r="O49" s="103">
        <f t="shared" si="5"/>
        <v>0</v>
      </c>
      <c r="P49" s="118" t="str">
        <f t="shared" si="24"/>
        <v xml:space="preserve"> </v>
      </c>
      <c r="S49">
        <f t="shared" si="25"/>
        <v>0</v>
      </c>
      <c r="T49" s="70" t="str">
        <f t="shared" si="6"/>
        <v>n/a</v>
      </c>
      <c r="U49" s="71" t="b">
        <f t="shared" si="7"/>
        <v>0</v>
      </c>
      <c r="V49" s="70" t="str">
        <f t="shared" si="26"/>
        <v xml:space="preserve"> </v>
      </c>
      <c r="W49" s="70" t="str">
        <f t="shared" si="27"/>
        <v xml:space="preserve"> </v>
      </c>
      <c r="X49" s="71" t="str">
        <f t="shared" si="28"/>
        <v xml:space="preserve"> </v>
      </c>
      <c r="Y49" s="73" t="str">
        <f t="shared" si="8"/>
        <v>n/a</v>
      </c>
      <c r="Z49" s="74" t="b">
        <f t="shared" si="9"/>
        <v>0</v>
      </c>
      <c r="AA49" s="73" t="str">
        <f t="shared" si="10"/>
        <v xml:space="preserve"> </v>
      </c>
      <c r="AB49" s="73" t="str">
        <f t="shared" si="11"/>
        <v xml:space="preserve"> </v>
      </c>
      <c r="AC49" s="74" t="str">
        <f t="shared" si="12"/>
        <v xml:space="preserve"> </v>
      </c>
      <c r="AD49" s="70" t="str">
        <f t="shared" si="13"/>
        <v>n/a</v>
      </c>
      <c r="AE49" s="71" t="b">
        <f t="shared" si="14"/>
        <v>0</v>
      </c>
      <c r="AF49" s="70" t="str">
        <f t="shared" si="15"/>
        <v xml:space="preserve"> </v>
      </c>
      <c r="AG49" s="70" t="str">
        <f t="shared" si="16"/>
        <v xml:space="preserve"> </v>
      </c>
      <c r="AH49" s="71" t="str">
        <f t="shared" si="17"/>
        <v xml:space="preserve"> </v>
      </c>
      <c r="AI49" s="73" t="str">
        <f t="shared" si="18"/>
        <v>n/a</v>
      </c>
      <c r="AJ49" s="74" t="b">
        <f t="shared" si="19"/>
        <v>0</v>
      </c>
      <c r="AK49" s="73" t="str">
        <f t="shared" si="20"/>
        <v xml:space="preserve"> </v>
      </c>
      <c r="AL49" s="73" t="str">
        <f t="shared" si="21"/>
        <v xml:space="preserve"> </v>
      </c>
      <c r="AM49" s="74" t="str">
        <f t="shared" si="22"/>
        <v xml:space="preserve"> </v>
      </c>
    </row>
    <row r="50" spans="1:39" ht="18.75" customHeight="1" thickBot="1" x14ac:dyDescent="0.25">
      <c r="A50" t="str">
        <f t="shared" si="23"/>
        <v>/</v>
      </c>
      <c r="B50" s="134">
        <v>47</v>
      </c>
      <c r="C50" s="6"/>
      <c r="D50" s="6"/>
      <c r="E50" s="106"/>
      <c r="F50" s="5"/>
      <c r="G50" s="103" t="str">
        <f t="shared" si="0"/>
        <v xml:space="preserve"> </v>
      </c>
      <c r="H50" s="160"/>
      <c r="I50" s="153" t="str">
        <f>IF(H50="Y",IFERROR(VLOOKUP(CONCATENATE(C50,"/",D50),'Time Open'!A$4:F$165,5,FALSE),"Can't find in Open"),"")</f>
        <v/>
      </c>
      <c r="J50" s="153" t="str">
        <f>IF(H50="Y",IFERROR(VLOOKUP(CONCATENATE(C50,"/",D50),'Time Open'!A$4:F$165,6,FALSE),"Can't find in Open"),"")</f>
        <v/>
      </c>
      <c r="K50" s="34" t="str">
        <f t="shared" si="1"/>
        <v>n/a</v>
      </c>
      <c r="L50" s="36">
        <f t="shared" si="2"/>
        <v>0</v>
      </c>
      <c r="M50" s="36">
        <f t="shared" si="3"/>
        <v>0</v>
      </c>
      <c r="N50" s="36">
        <f t="shared" si="4"/>
        <v>0</v>
      </c>
      <c r="O50" s="103">
        <f t="shared" si="5"/>
        <v>0</v>
      </c>
      <c r="P50" s="118" t="str">
        <f t="shared" si="24"/>
        <v xml:space="preserve"> </v>
      </c>
      <c r="S50">
        <f t="shared" si="25"/>
        <v>0</v>
      </c>
      <c r="T50" s="70" t="str">
        <f t="shared" si="6"/>
        <v>n/a</v>
      </c>
      <c r="U50" s="71" t="b">
        <f t="shared" si="7"/>
        <v>0</v>
      </c>
      <c r="V50" s="70" t="str">
        <f t="shared" si="26"/>
        <v xml:space="preserve"> </v>
      </c>
      <c r="W50" s="70" t="str">
        <f t="shared" si="27"/>
        <v xml:space="preserve"> </v>
      </c>
      <c r="X50" s="71" t="str">
        <f t="shared" si="28"/>
        <v xml:space="preserve"> </v>
      </c>
      <c r="Y50" s="73" t="str">
        <f t="shared" si="8"/>
        <v>n/a</v>
      </c>
      <c r="Z50" s="74" t="b">
        <f t="shared" si="9"/>
        <v>0</v>
      </c>
      <c r="AA50" s="73" t="str">
        <f t="shared" si="10"/>
        <v xml:space="preserve"> </v>
      </c>
      <c r="AB50" s="73" t="str">
        <f t="shared" si="11"/>
        <v xml:space="preserve"> </v>
      </c>
      <c r="AC50" s="74" t="str">
        <f t="shared" si="12"/>
        <v xml:space="preserve"> </v>
      </c>
      <c r="AD50" s="70" t="str">
        <f t="shared" si="13"/>
        <v>n/a</v>
      </c>
      <c r="AE50" s="71" t="b">
        <f t="shared" si="14"/>
        <v>0</v>
      </c>
      <c r="AF50" s="70" t="str">
        <f t="shared" si="15"/>
        <v xml:space="preserve"> </v>
      </c>
      <c r="AG50" s="70" t="str">
        <f t="shared" si="16"/>
        <v xml:space="preserve"> </v>
      </c>
      <c r="AH50" s="71" t="str">
        <f t="shared" si="17"/>
        <v xml:space="preserve"> </v>
      </c>
      <c r="AI50" s="73" t="str">
        <f t="shared" si="18"/>
        <v>n/a</v>
      </c>
      <c r="AJ50" s="74" t="b">
        <f t="shared" si="19"/>
        <v>0</v>
      </c>
      <c r="AK50" s="73" t="str">
        <f t="shared" si="20"/>
        <v xml:space="preserve"> </v>
      </c>
      <c r="AL50" s="73" t="str">
        <f t="shared" si="21"/>
        <v xml:space="preserve"> </v>
      </c>
      <c r="AM50" s="74" t="str">
        <f t="shared" si="22"/>
        <v xml:space="preserve"> </v>
      </c>
    </row>
    <row r="51" spans="1:39" ht="18.75" customHeight="1" thickBot="1" x14ac:dyDescent="0.25">
      <c r="A51" t="str">
        <f t="shared" si="23"/>
        <v>/</v>
      </c>
      <c r="B51" s="134">
        <v>48</v>
      </c>
      <c r="C51" s="6"/>
      <c r="D51" s="6"/>
      <c r="E51" s="106"/>
      <c r="F51" s="5"/>
      <c r="G51" s="103" t="str">
        <f t="shared" si="0"/>
        <v xml:space="preserve"> </v>
      </c>
      <c r="H51" s="160"/>
      <c r="I51" s="153" t="str">
        <f>IF(H51="Y",IFERROR(VLOOKUP(CONCATENATE(C51,"/",D51),'Time Open'!A$4:F$165,5,FALSE),"Can't find in Open"),"")</f>
        <v/>
      </c>
      <c r="J51" s="153" t="str">
        <f>IF(H51="Y",IFERROR(VLOOKUP(CONCATENATE(C51,"/",D51),'Time Open'!A$4:F$165,6,FALSE),"Can't find in Open"),"")</f>
        <v/>
      </c>
      <c r="K51" s="34" t="str">
        <f t="shared" si="1"/>
        <v>n/a</v>
      </c>
      <c r="L51" s="36">
        <f t="shared" si="2"/>
        <v>0</v>
      </c>
      <c r="M51" s="36">
        <f t="shared" si="3"/>
        <v>0</v>
      </c>
      <c r="N51" s="36">
        <f t="shared" si="4"/>
        <v>0</v>
      </c>
      <c r="O51" s="103">
        <f t="shared" si="5"/>
        <v>0</v>
      </c>
      <c r="P51" s="118" t="str">
        <f t="shared" si="24"/>
        <v xml:space="preserve"> </v>
      </c>
      <c r="S51">
        <f t="shared" si="25"/>
        <v>0</v>
      </c>
      <c r="T51" s="70" t="str">
        <f t="shared" si="6"/>
        <v>n/a</v>
      </c>
      <c r="U51" s="71" t="b">
        <f t="shared" si="7"/>
        <v>0</v>
      </c>
      <c r="V51" s="70" t="str">
        <f t="shared" si="26"/>
        <v xml:space="preserve"> </v>
      </c>
      <c r="W51" s="70" t="str">
        <f t="shared" si="27"/>
        <v xml:space="preserve"> </v>
      </c>
      <c r="X51" s="71" t="str">
        <f t="shared" si="28"/>
        <v xml:space="preserve"> </v>
      </c>
      <c r="Y51" s="73" t="str">
        <f t="shared" si="8"/>
        <v>n/a</v>
      </c>
      <c r="Z51" s="74" t="b">
        <f t="shared" si="9"/>
        <v>0</v>
      </c>
      <c r="AA51" s="73" t="str">
        <f t="shared" si="10"/>
        <v xml:space="preserve"> </v>
      </c>
      <c r="AB51" s="73" t="str">
        <f t="shared" si="11"/>
        <v xml:space="preserve"> </v>
      </c>
      <c r="AC51" s="74" t="str">
        <f t="shared" si="12"/>
        <v xml:space="preserve"> </v>
      </c>
      <c r="AD51" s="70" t="str">
        <f t="shared" si="13"/>
        <v>n/a</v>
      </c>
      <c r="AE51" s="71" t="b">
        <f t="shared" si="14"/>
        <v>0</v>
      </c>
      <c r="AF51" s="70" t="str">
        <f t="shared" si="15"/>
        <v xml:space="preserve"> </v>
      </c>
      <c r="AG51" s="70" t="str">
        <f t="shared" si="16"/>
        <v xml:space="preserve"> </v>
      </c>
      <c r="AH51" s="71" t="str">
        <f t="shared" si="17"/>
        <v xml:space="preserve"> </v>
      </c>
      <c r="AI51" s="73" t="str">
        <f t="shared" si="18"/>
        <v>n/a</v>
      </c>
      <c r="AJ51" s="74" t="b">
        <f t="shared" si="19"/>
        <v>0</v>
      </c>
      <c r="AK51" s="73" t="str">
        <f t="shared" si="20"/>
        <v xml:space="preserve"> </v>
      </c>
      <c r="AL51" s="73" t="str">
        <f t="shared" si="21"/>
        <v xml:space="preserve"> </v>
      </c>
      <c r="AM51" s="74" t="str">
        <f t="shared" si="22"/>
        <v xml:space="preserve"> </v>
      </c>
    </row>
    <row r="52" spans="1:39" ht="18.75" customHeight="1" thickBot="1" x14ac:dyDescent="0.25">
      <c r="A52" t="str">
        <f t="shared" si="23"/>
        <v>/</v>
      </c>
      <c r="B52" s="134">
        <v>49</v>
      </c>
      <c r="C52" s="6"/>
      <c r="D52" s="6"/>
      <c r="E52" s="106"/>
      <c r="F52" s="5"/>
      <c r="G52" s="103" t="str">
        <f t="shared" si="0"/>
        <v xml:space="preserve"> </v>
      </c>
      <c r="H52" s="160"/>
      <c r="I52" s="153" t="str">
        <f>IF(H52="Y",IFERROR(VLOOKUP(CONCATENATE(C52,"/",D52),'Time Open'!A$4:F$165,5,FALSE),"Can't find in Open"),"")</f>
        <v/>
      </c>
      <c r="J52" s="153" t="str">
        <f>IF(H52="Y",IFERROR(VLOOKUP(CONCATENATE(C52,"/",D52),'Time Open'!A$4:F$165,6,FALSE),"Can't find in Open"),"")</f>
        <v/>
      </c>
      <c r="K52" s="34" t="str">
        <f t="shared" si="1"/>
        <v>n/a</v>
      </c>
      <c r="L52" s="36">
        <f t="shared" si="2"/>
        <v>0</v>
      </c>
      <c r="M52" s="36">
        <f t="shared" si="3"/>
        <v>0</v>
      </c>
      <c r="N52" s="36">
        <f t="shared" si="4"/>
        <v>0</v>
      </c>
      <c r="O52" s="103">
        <f t="shared" si="5"/>
        <v>0</v>
      </c>
      <c r="P52" s="118" t="str">
        <f t="shared" si="24"/>
        <v xml:space="preserve"> </v>
      </c>
      <c r="S52">
        <f t="shared" si="25"/>
        <v>0</v>
      </c>
      <c r="T52" s="70" t="str">
        <f t="shared" si="6"/>
        <v>n/a</v>
      </c>
      <c r="U52" s="71" t="b">
        <f t="shared" si="7"/>
        <v>0</v>
      </c>
      <c r="V52" s="70" t="str">
        <f t="shared" si="26"/>
        <v xml:space="preserve"> </v>
      </c>
      <c r="W52" s="70" t="str">
        <f t="shared" si="27"/>
        <v xml:space="preserve"> </v>
      </c>
      <c r="X52" s="71" t="str">
        <f t="shared" si="28"/>
        <v xml:space="preserve"> </v>
      </c>
      <c r="Y52" s="73" t="str">
        <f t="shared" si="8"/>
        <v>n/a</v>
      </c>
      <c r="Z52" s="74" t="b">
        <f t="shared" si="9"/>
        <v>0</v>
      </c>
      <c r="AA52" s="73" t="str">
        <f t="shared" si="10"/>
        <v xml:space="preserve"> </v>
      </c>
      <c r="AB52" s="73" t="str">
        <f t="shared" si="11"/>
        <v xml:space="preserve"> </v>
      </c>
      <c r="AC52" s="74" t="str">
        <f t="shared" si="12"/>
        <v xml:space="preserve"> </v>
      </c>
      <c r="AD52" s="70" t="str">
        <f t="shared" si="13"/>
        <v>n/a</v>
      </c>
      <c r="AE52" s="71" t="b">
        <f t="shared" si="14"/>
        <v>0</v>
      </c>
      <c r="AF52" s="70" t="str">
        <f t="shared" si="15"/>
        <v xml:space="preserve"> </v>
      </c>
      <c r="AG52" s="70" t="str">
        <f t="shared" si="16"/>
        <v xml:space="preserve"> </v>
      </c>
      <c r="AH52" s="71" t="str">
        <f t="shared" si="17"/>
        <v xml:space="preserve"> </v>
      </c>
      <c r="AI52" s="73" t="str">
        <f t="shared" si="18"/>
        <v>n/a</v>
      </c>
      <c r="AJ52" s="74" t="b">
        <f t="shared" si="19"/>
        <v>0</v>
      </c>
      <c r="AK52" s="73" t="str">
        <f t="shared" si="20"/>
        <v xml:space="preserve"> </v>
      </c>
      <c r="AL52" s="73" t="str">
        <f t="shared" si="21"/>
        <v xml:space="preserve"> </v>
      </c>
      <c r="AM52" s="74" t="str">
        <f t="shared" si="22"/>
        <v xml:space="preserve"> </v>
      </c>
    </row>
    <row r="53" spans="1:39" ht="18.75" customHeight="1" thickBot="1" x14ac:dyDescent="0.25">
      <c r="A53" t="str">
        <f t="shared" si="23"/>
        <v>/</v>
      </c>
      <c r="B53" s="134">
        <v>50</v>
      </c>
      <c r="C53" s="6"/>
      <c r="D53" s="6"/>
      <c r="E53" s="106"/>
      <c r="F53" s="5"/>
      <c r="G53" s="103" t="str">
        <f t="shared" si="0"/>
        <v xml:space="preserve"> </v>
      </c>
      <c r="H53" s="160"/>
      <c r="I53" s="153" t="str">
        <f>IF(H53="Y",IFERROR(VLOOKUP(CONCATENATE(C53,"/",D53),'Time Open'!A$4:F$165,5,FALSE),"Can't find in Open"),"")</f>
        <v/>
      </c>
      <c r="J53" s="153" t="str">
        <f>IF(H53="Y",IFERROR(VLOOKUP(CONCATENATE(C53,"/",D53),'Time Open'!A$4:F$165,6,FALSE),"Can't find in Open"),"")</f>
        <v/>
      </c>
      <c r="K53" s="34" t="str">
        <f t="shared" si="1"/>
        <v>n/a</v>
      </c>
      <c r="L53" s="36">
        <f t="shared" si="2"/>
        <v>0</v>
      </c>
      <c r="M53" s="36">
        <f t="shared" si="3"/>
        <v>0</v>
      </c>
      <c r="N53" s="36">
        <f t="shared" si="4"/>
        <v>0</v>
      </c>
      <c r="O53" s="103">
        <f t="shared" si="5"/>
        <v>0</v>
      </c>
      <c r="P53" s="118" t="str">
        <f t="shared" si="24"/>
        <v xml:space="preserve"> </v>
      </c>
      <c r="S53">
        <f t="shared" si="25"/>
        <v>0</v>
      </c>
      <c r="T53" s="70" t="str">
        <f t="shared" si="6"/>
        <v>n/a</v>
      </c>
      <c r="U53" s="71" t="b">
        <f t="shared" si="7"/>
        <v>0</v>
      </c>
      <c r="V53" s="70" t="str">
        <f t="shared" si="26"/>
        <v xml:space="preserve"> </v>
      </c>
      <c r="W53" s="70" t="str">
        <f t="shared" si="27"/>
        <v xml:space="preserve"> </v>
      </c>
      <c r="X53" s="71" t="str">
        <f t="shared" si="28"/>
        <v xml:space="preserve"> </v>
      </c>
      <c r="Y53" s="73" t="str">
        <f t="shared" si="8"/>
        <v>n/a</v>
      </c>
      <c r="Z53" s="74" t="b">
        <f t="shared" si="9"/>
        <v>0</v>
      </c>
      <c r="AA53" s="73" t="str">
        <f t="shared" si="10"/>
        <v xml:space="preserve"> </v>
      </c>
      <c r="AB53" s="73" t="str">
        <f t="shared" si="11"/>
        <v xml:space="preserve"> </v>
      </c>
      <c r="AC53" s="74" t="str">
        <f t="shared" si="12"/>
        <v xml:space="preserve"> </v>
      </c>
      <c r="AD53" s="70" t="str">
        <f t="shared" si="13"/>
        <v>n/a</v>
      </c>
      <c r="AE53" s="71" t="b">
        <f t="shared" si="14"/>
        <v>0</v>
      </c>
      <c r="AF53" s="70" t="str">
        <f t="shared" si="15"/>
        <v xml:space="preserve"> </v>
      </c>
      <c r="AG53" s="70" t="str">
        <f t="shared" si="16"/>
        <v xml:space="preserve"> </v>
      </c>
      <c r="AH53" s="71" t="str">
        <f t="shared" si="17"/>
        <v xml:space="preserve"> </v>
      </c>
      <c r="AI53" s="73" t="str">
        <f t="shared" si="18"/>
        <v>n/a</v>
      </c>
      <c r="AJ53" s="74" t="b">
        <f t="shared" si="19"/>
        <v>0</v>
      </c>
      <c r="AK53" s="73" t="str">
        <f t="shared" si="20"/>
        <v xml:space="preserve"> </v>
      </c>
      <c r="AL53" s="73" t="str">
        <f t="shared" si="21"/>
        <v xml:space="preserve"> </v>
      </c>
      <c r="AM53" s="74" t="str">
        <f t="shared" si="22"/>
        <v xml:space="preserve"> </v>
      </c>
    </row>
    <row r="54" spans="1:39" ht="18.75" customHeight="1" thickBot="1" x14ac:dyDescent="0.25">
      <c r="A54" t="str">
        <f t="shared" si="23"/>
        <v>/</v>
      </c>
      <c r="B54" s="134">
        <v>51</v>
      </c>
      <c r="C54" s="6"/>
      <c r="D54" s="6"/>
      <c r="E54" s="106"/>
      <c r="F54" s="5"/>
      <c r="G54" s="103" t="str">
        <f t="shared" si="0"/>
        <v xml:space="preserve"> </v>
      </c>
      <c r="H54" s="160"/>
      <c r="I54" s="153" t="str">
        <f>IF(H54="Y",IFERROR(VLOOKUP(CONCATENATE(C54,"/",D54),'Time Open'!A$4:F$165,5,FALSE),"Can't find in Open"),"")</f>
        <v/>
      </c>
      <c r="J54" s="153" t="str">
        <f>IF(H54="Y",IFERROR(VLOOKUP(CONCATENATE(C54,"/",D54),'Time Open'!A$4:F$165,6,FALSE),"Can't find in Open"),"")</f>
        <v/>
      </c>
      <c r="K54" s="34" t="str">
        <f t="shared" si="1"/>
        <v>n/a</v>
      </c>
      <c r="L54" s="36">
        <f t="shared" si="2"/>
        <v>0</v>
      </c>
      <c r="M54" s="36">
        <f t="shared" si="3"/>
        <v>0</v>
      </c>
      <c r="N54" s="36">
        <f t="shared" si="4"/>
        <v>0</v>
      </c>
      <c r="O54" s="103">
        <f t="shared" si="5"/>
        <v>0</v>
      </c>
      <c r="P54" s="118" t="str">
        <f t="shared" si="24"/>
        <v xml:space="preserve"> </v>
      </c>
      <c r="S54">
        <f t="shared" si="25"/>
        <v>0</v>
      </c>
      <c r="T54" s="70" t="str">
        <f t="shared" si="6"/>
        <v>n/a</v>
      </c>
      <c r="U54" s="71" t="b">
        <f t="shared" si="7"/>
        <v>0</v>
      </c>
      <c r="V54" s="70" t="str">
        <f t="shared" si="26"/>
        <v xml:space="preserve"> </v>
      </c>
      <c r="W54" s="70" t="str">
        <f t="shared" si="27"/>
        <v xml:space="preserve"> </v>
      </c>
      <c r="X54" s="71" t="str">
        <f t="shared" si="28"/>
        <v xml:space="preserve"> </v>
      </c>
      <c r="Y54" s="73" t="str">
        <f t="shared" si="8"/>
        <v>n/a</v>
      </c>
      <c r="Z54" s="74" t="b">
        <f t="shared" si="9"/>
        <v>0</v>
      </c>
      <c r="AA54" s="73" t="str">
        <f t="shared" si="10"/>
        <v xml:space="preserve"> </v>
      </c>
      <c r="AB54" s="73" t="str">
        <f t="shared" si="11"/>
        <v xml:space="preserve"> </v>
      </c>
      <c r="AC54" s="74" t="str">
        <f t="shared" si="12"/>
        <v xml:space="preserve"> </v>
      </c>
      <c r="AD54" s="70" t="str">
        <f t="shared" si="13"/>
        <v>n/a</v>
      </c>
      <c r="AE54" s="71" t="b">
        <f t="shared" si="14"/>
        <v>0</v>
      </c>
      <c r="AF54" s="70" t="str">
        <f t="shared" si="15"/>
        <v xml:space="preserve"> </v>
      </c>
      <c r="AG54" s="70" t="str">
        <f t="shared" si="16"/>
        <v xml:space="preserve"> </v>
      </c>
      <c r="AH54" s="71" t="str">
        <f t="shared" si="17"/>
        <v xml:space="preserve"> </v>
      </c>
      <c r="AI54" s="73" t="str">
        <f t="shared" si="18"/>
        <v>n/a</v>
      </c>
      <c r="AJ54" s="74" t="b">
        <f t="shared" si="19"/>
        <v>0</v>
      </c>
      <c r="AK54" s="73" t="str">
        <f t="shared" si="20"/>
        <v xml:space="preserve"> </v>
      </c>
      <c r="AL54" s="73" t="str">
        <f t="shared" si="21"/>
        <v xml:space="preserve"> </v>
      </c>
      <c r="AM54" s="74" t="str">
        <f t="shared" si="22"/>
        <v xml:space="preserve"> </v>
      </c>
    </row>
    <row r="55" spans="1:39" ht="18.75" customHeight="1" thickBot="1" x14ac:dyDescent="0.25">
      <c r="A55" t="str">
        <f t="shared" si="23"/>
        <v>/</v>
      </c>
      <c r="B55" s="134">
        <v>52</v>
      </c>
      <c r="C55" s="6"/>
      <c r="D55" s="6"/>
      <c r="E55" s="106"/>
      <c r="F55" s="5"/>
      <c r="G55" s="103" t="str">
        <f t="shared" si="0"/>
        <v xml:space="preserve"> </v>
      </c>
      <c r="H55" s="160"/>
      <c r="I55" s="153" t="str">
        <f>IF(H55="Y",IFERROR(VLOOKUP(CONCATENATE(C55,"/",D55),'Time Open'!A$4:F$165,5,FALSE),"Can't find in Open"),"")</f>
        <v/>
      </c>
      <c r="J55" s="153" t="str">
        <f>IF(H55="Y",IFERROR(VLOOKUP(CONCATENATE(C55,"/",D55),'Time Open'!A$4:F$165,6,FALSE),"Can't find in Open"),"")</f>
        <v/>
      </c>
      <c r="K55" s="34" t="str">
        <f t="shared" si="1"/>
        <v>n/a</v>
      </c>
      <c r="L55" s="36">
        <f t="shared" si="2"/>
        <v>0</v>
      </c>
      <c r="M55" s="36">
        <f t="shared" si="3"/>
        <v>0</v>
      </c>
      <c r="N55" s="36">
        <f t="shared" si="4"/>
        <v>0</v>
      </c>
      <c r="O55" s="103">
        <f t="shared" si="5"/>
        <v>0</v>
      </c>
      <c r="P55" s="118" t="str">
        <f t="shared" si="24"/>
        <v xml:space="preserve"> </v>
      </c>
      <c r="S55">
        <f t="shared" si="25"/>
        <v>0</v>
      </c>
      <c r="T55" s="70" t="str">
        <f t="shared" si="6"/>
        <v>n/a</v>
      </c>
      <c r="U55" s="71" t="b">
        <f t="shared" si="7"/>
        <v>0</v>
      </c>
      <c r="V55" s="70" t="str">
        <f t="shared" si="26"/>
        <v xml:space="preserve"> </v>
      </c>
      <c r="W55" s="70" t="str">
        <f t="shared" si="27"/>
        <v xml:space="preserve"> </v>
      </c>
      <c r="X55" s="71" t="str">
        <f t="shared" si="28"/>
        <v xml:space="preserve"> </v>
      </c>
      <c r="Y55" s="73" t="str">
        <f t="shared" si="8"/>
        <v>n/a</v>
      </c>
      <c r="Z55" s="74" t="b">
        <f t="shared" si="9"/>
        <v>0</v>
      </c>
      <c r="AA55" s="73" t="str">
        <f t="shared" si="10"/>
        <v xml:space="preserve"> </v>
      </c>
      <c r="AB55" s="73" t="str">
        <f t="shared" si="11"/>
        <v xml:space="preserve"> </v>
      </c>
      <c r="AC55" s="74" t="str">
        <f t="shared" si="12"/>
        <v xml:space="preserve"> </v>
      </c>
      <c r="AD55" s="70" t="str">
        <f t="shared" si="13"/>
        <v>n/a</v>
      </c>
      <c r="AE55" s="71" t="b">
        <f t="shared" si="14"/>
        <v>0</v>
      </c>
      <c r="AF55" s="70" t="str">
        <f t="shared" si="15"/>
        <v xml:space="preserve"> </v>
      </c>
      <c r="AG55" s="70" t="str">
        <f t="shared" si="16"/>
        <v xml:space="preserve"> </v>
      </c>
      <c r="AH55" s="71" t="str">
        <f t="shared" si="17"/>
        <v xml:space="preserve"> </v>
      </c>
      <c r="AI55" s="73" t="str">
        <f t="shared" si="18"/>
        <v>n/a</v>
      </c>
      <c r="AJ55" s="74" t="b">
        <f t="shared" si="19"/>
        <v>0</v>
      </c>
      <c r="AK55" s="73" t="str">
        <f t="shared" si="20"/>
        <v xml:space="preserve"> </v>
      </c>
      <c r="AL55" s="73" t="str">
        <f t="shared" si="21"/>
        <v xml:space="preserve"> </v>
      </c>
      <c r="AM55" s="74" t="str">
        <f t="shared" si="22"/>
        <v xml:space="preserve"> </v>
      </c>
    </row>
    <row r="56" spans="1:39" ht="18.75" customHeight="1" thickBot="1" x14ac:dyDescent="0.25">
      <c r="A56" t="str">
        <f t="shared" si="23"/>
        <v>/</v>
      </c>
      <c r="B56" s="134">
        <v>53</v>
      </c>
      <c r="C56" s="6"/>
      <c r="D56" s="6"/>
      <c r="E56" s="106"/>
      <c r="F56" s="5"/>
      <c r="G56" s="103" t="str">
        <f t="shared" si="0"/>
        <v xml:space="preserve"> </v>
      </c>
      <c r="H56" s="160"/>
      <c r="I56" s="153" t="str">
        <f>IF(H56="Y",IFERROR(VLOOKUP(CONCATENATE(C56,"/",D56),'Time Open'!A$4:F$165,5,FALSE),"Can't find in Open"),"")</f>
        <v/>
      </c>
      <c r="J56" s="153" t="str">
        <f>IF(H56="Y",IFERROR(VLOOKUP(CONCATENATE(C56,"/",D56),'Time Open'!A$4:F$165,6,FALSE),"Can't find in Open"),"")</f>
        <v/>
      </c>
      <c r="K56" s="34" t="str">
        <f t="shared" si="1"/>
        <v>n/a</v>
      </c>
      <c r="L56" s="36">
        <f t="shared" si="2"/>
        <v>0</v>
      </c>
      <c r="M56" s="36">
        <f t="shared" si="3"/>
        <v>0</v>
      </c>
      <c r="N56" s="36">
        <f t="shared" si="4"/>
        <v>0</v>
      </c>
      <c r="O56" s="103">
        <f t="shared" si="5"/>
        <v>0</v>
      </c>
      <c r="P56" s="118" t="str">
        <f t="shared" si="24"/>
        <v xml:space="preserve"> </v>
      </c>
      <c r="S56">
        <f t="shared" si="25"/>
        <v>0</v>
      </c>
      <c r="T56" s="70" t="str">
        <f t="shared" si="6"/>
        <v>n/a</v>
      </c>
      <c r="U56" s="71" t="b">
        <f t="shared" si="7"/>
        <v>0</v>
      </c>
      <c r="V56" s="70" t="str">
        <f t="shared" si="26"/>
        <v xml:space="preserve"> </v>
      </c>
      <c r="W56" s="70" t="str">
        <f t="shared" si="27"/>
        <v xml:space="preserve"> </v>
      </c>
      <c r="X56" s="71" t="str">
        <f t="shared" si="28"/>
        <v xml:space="preserve"> </v>
      </c>
      <c r="Y56" s="73" t="str">
        <f t="shared" si="8"/>
        <v>n/a</v>
      </c>
      <c r="Z56" s="74" t="b">
        <f t="shared" si="9"/>
        <v>0</v>
      </c>
      <c r="AA56" s="73" t="str">
        <f t="shared" si="10"/>
        <v xml:space="preserve"> </v>
      </c>
      <c r="AB56" s="73" t="str">
        <f t="shared" si="11"/>
        <v xml:space="preserve"> </v>
      </c>
      <c r="AC56" s="74" t="str">
        <f t="shared" si="12"/>
        <v xml:space="preserve"> </v>
      </c>
      <c r="AD56" s="70" t="str">
        <f t="shared" si="13"/>
        <v>n/a</v>
      </c>
      <c r="AE56" s="71" t="b">
        <f t="shared" si="14"/>
        <v>0</v>
      </c>
      <c r="AF56" s="70" t="str">
        <f t="shared" si="15"/>
        <v xml:space="preserve"> </v>
      </c>
      <c r="AG56" s="70" t="str">
        <f t="shared" si="16"/>
        <v xml:space="preserve"> </v>
      </c>
      <c r="AH56" s="71" t="str">
        <f t="shared" si="17"/>
        <v xml:space="preserve"> </v>
      </c>
      <c r="AI56" s="73" t="str">
        <f t="shared" si="18"/>
        <v>n/a</v>
      </c>
      <c r="AJ56" s="74" t="b">
        <f t="shared" si="19"/>
        <v>0</v>
      </c>
      <c r="AK56" s="73" t="str">
        <f t="shared" si="20"/>
        <v xml:space="preserve"> </v>
      </c>
      <c r="AL56" s="73" t="str">
        <f t="shared" si="21"/>
        <v xml:space="preserve"> </v>
      </c>
      <c r="AM56" s="74" t="str">
        <f t="shared" si="22"/>
        <v xml:space="preserve"> </v>
      </c>
    </row>
    <row r="57" spans="1:39" ht="18.75" customHeight="1" thickBot="1" x14ac:dyDescent="0.25">
      <c r="A57" t="str">
        <f t="shared" si="23"/>
        <v>/</v>
      </c>
      <c r="B57" s="134">
        <v>54</v>
      </c>
      <c r="C57" s="6"/>
      <c r="D57" s="6"/>
      <c r="E57" s="106"/>
      <c r="F57" s="5"/>
      <c r="G57" s="103" t="str">
        <f t="shared" si="0"/>
        <v xml:space="preserve"> </v>
      </c>
      <c r="H57" s="160"/>
      <c r="I57" s="153" t="str">
        <f>IF(H57="Y",IFERROR(VLOOKUP(CONCATENATE(C57,"/",D57),'Time Open'!A$4:F$165,5,FALSE),"Can't find in Open"),"")</f>
        <v/>
      </c>
      <c r="J57" s="153" t="str">
        <f>IF(H57="Y",IFERROR(VLOOKUP(CONCATENATE(C57,"/",D57),'Time Open'!A$4:F$165,6,FALSE),"Can't find in Open"),"")</f>
        <v/>
      </c>
      <c r="K57" s="34" t="str">
        <f t="shared" si="1"/>
        <v>n/a</v>
      </c>
      <c r="L57" s="36">
        <f t="shared" si="2"/>
        <v>0</v>
      </c>
      <c r="M57" s="36">
        <f t="shared" si="3"/>
        <v>0</v>
      </c>
      <c r="N57" s="36">
        <f t="shared" si="4"/>
        <v>0</v>
      </c>
      <c r="O57" s="103">
        <f t="shared" si="5"/>
        <v>0</v>
      </c>
      <c r="P57" s="118" t="str">
        <f t="shared" si="24"/>
        <v xml:space="preserve"> </v>
      </c>
      <c r="S57">
        <f t="shared" si="25"/>
        <v>0</v>
      </c>
      <c r="T57" s="70" t="str">
        <f t="shared" si="6"/>
        <v>n/a</v>
      </c>
      <c r="U57" s="71" t="b">
        <f t="shared" si="7"/>
        <v>0</v>
      </c>
      <c r="V57" s="70" t="str">
        <f t="shared" si="26"/>
        <v xml:space="preserve"> </v>
      </c>
      <c r="W57" s="70" t="str">
        <f t="shared" si="27"/>
        <v xml:space="preserve"> </v>
      </c>
      <c r="X57" s="71" t="str">
        <f t="shared" si="28"/>
        <v xml:space="preserve"> </v>
      </c>
      <c r="Y57" s="73" t="str">
        <f t="shared" si="8"/>
        <v>n/a</v>
      </c>
      <c r="Z57" s="74" t="b">
        <f t="shared" si="9"/>
        <v>0</v>
      </c>
      <c r="AA57" s="73" t="str">
        <f t="shared" si="10"/>
        <v xml:space="preserve"> </v>
      </c>
      <c r="AB57" s="73" t="str">
        <f t="shared" si="11"/>
        <v xml:space="preserve"> </v>
      </c>
      <c r="AC57" s="74" t="str">
        <f t="shared" si="12"/>
        <v xml:space="preserve"> </v>
      </c>
      <c r="AD57" s="70" t="str">
        <f t="shared" si="13"/>
        <v>n/a</v>
      </c>
      <c r="AE57" s="71" t="b">
        <f t="shared" si="14"/>
        <v>0</v>
      </c>
      <c r="AF57" s="70" t="str">
        <f t="shared" si="15"/>
        <v xml:space="preserve"> </v>
      </c>
      <c r="AG57" s="70" t="str">
        <f t="shared" si="16"/>
        <v xml:space="preserve"> </v>
      </c>
      <c r="AH57" s="71" t="str">
        <f t="shared" si="17"/>
        <v xml:space="preserve"> </v>
      </c>
      <c r="AI57" s="73" t="str">
        <f t="shared" si="18"/>
        <v>n/a</v>
      </c>
      <c r="AJ57" s="74" t="b">
        <f t="shared" si="19"/>
        <v>0</v>
      </c>
      <c r="AK57" s="73" t="str">
        <f t="shared" si="20"/>
        <v xml:space="preserve"> </v>
      </c>
      <c r="AL57" s="73" t="str">
        <f t="shared" si="21"/>
        <v xml:space="preserve"> </v>
      </c>
      <c r="AM57" s="74" t="str">
        <f t="shared" si="22"/>
        <v xml:space="preserve"> </v>
      </c>
    </row>
    <row r="58" spans="1:39" ht="18.75" customHeight="1" thickBot="1" x14ac:dyDescent="0.25">
      <c r="A58" t="str">
        <f t="shared" si="23"/>
        <v>/</v>
      </c>
      <c r="B58" s="134">
        <v>55</v>
      </c>
      <c r="C58" s="6"/>
      <c r="D58" s="6"/>
      <c r="E58" s="106"/>
      <c r="F58" s="5"/>
      <c r="G58" s="103" t="str">
        <f t="shared" si="0"/>
        <v xml:space="preserve"> </v>
      </c>
      <c r="H58" s="160"/>
      <c r="I58" s="153" t="str">
        <f>IF(H58="Y",IFERROR(VLOOKUP(CONCATENATE(C58,"/",D58),'Time Open'!A$4:F$165,5,FALSE),"Can't find in Open"),"")</f>
        <v/>
      </c>
      <c r="J58" s="153" t="str">
        <f>IF(H58="Y",IFERROR(VLOOKUP(CONCATENATE(C58,"/",D58),'Time Open'!A$4:F$165,6,FALSE),"Can't find in Open"),"")</f>
        <v/>
      </c>
      <c r="K58" s="34" t="str">
        <f t="shared" si="1"/>
        <v>n/a</v>
      </c>
      <c r="L58" s="36">
        <f t="shared" si="2"/>
        <v>0</v>
      </c>
      <c r="M58" s="36">
        <f t="shared" si="3"/>
        <v>0</v>
      </c>
      <c r="N58" s="36">
        <f t="shared" si="4"/>
        <v>0</v>
      </c>
      <c r="O58" s="103">
        <f t="shared" si="5"/>
        <v>0</v>
      </c>
      <c r="P58" s="118" t="str">
        <f t="shared" si="24"/>
        <v xml:space="preserve"> </v>
      </c>
      <c r="S58">
        <f t="shared" si="25"/>
        <v>0</v>
      </c>
      <c r="T58" s="70" t="str">
        <f t="shared" si="6"/>
        <v>n/a</v>
      </c>
      <c r="U58" s="71" t="b">
        <f t="shared" si="7"/>
        <v>0</v>
      </c>
      <c r="V58" s="70" t="str">
        <f t="shared" si="26"/>
        <v xml:space="preserve"> </v>
      </c>
      <c r="W58" s="70" t="str">
        <f t="shared" si="27"/>
        <v xml:space="preserve"> </v>
      </c>
      <c r="X58" s="71" t="str">
        <f t="shared" si="28"/>
        <v xml:space="preserve"> </v>
      </c>
      <c r="Y58" s="73" t="str">
        <f t="shared" si="8"/>
        <v>n/a</v>
      </c>
      <c r="Z58" s="74" t="b">
        <f t="shared" si="9"/>
        <v>0</v>
      </c>
      <c r="AA58" s="73" t="str">
        <f t="shared" si="10"/>
        <v xml:space="preserve"> </v>
      </c>
      <c r="AB58" s="73" t="str">
        <f t="shared" si="11"/>
        <v xml:space="preserve"> </v>
      </c>
      <c r="AC58" s="74" t="str">
        <f t="shared" si="12"/>
        <v xml:space="preserve"> </v>
      </c>
      <c r="AD58" s="70" t="str">
        <f t="shared" si="13"/>
        <v>n/a</v>
      </c>
      <c r="AE58" s="71" t="b">
        <f t="shared" si="14"/>
        <v>0</v>
      </c>
      <c r="AF58" s="70" t="str">
        <f t="shared" si="15"/>
        <v xml:space="preserve"> </v>
      </c>
      <c r="AG58" s="70" t="str">
        <f t="shared" si="16"/>
        <v xml:space="preserve"> </v>
      </c>
      <c r="AH58" s="71" t="str">
        <f t="shared" si="17"/>
        <v xml:space="preserve"> </v>
      </c>
      <c r="AI58" s="73" t="str">
        <f t="shared" si="18"/>
        <v>n/a</v>
      </c>
      <c r="AJ58" s="74" t="b">
        <f t="shared" si="19"/>
        <v>0</v>
      </c>
      <c r="AK58" s="73" t="str">
        <f t="shared" si="20"/>
        <v xml:space="preserve"> </v>
      </c>
      <c r="AL58" s="73" t="str">
        <f t="shared" si="21"/>
        <v xml:space="preserve"> </v>
      </c>
      <c r="AM58" s="74" t="str">
        <f t="shared" si="22"/>
        <v xml:space="preserve"> </v>
      </c>
    </row>
    <row r="59" spans="1:39" ht="18.75" customHeight="1" thickBot="1" x14ac:dyDescent="0.25">
      <c r="A59" t="str">
        <f t="shared" si="23"/>
        <v>/</v>
      </c>
      <c r="B59" s="134">
        <v>56</v>
      </c>
      <c r="C59" s="6"/>
      <c r="D59" s="6"/>
      <c r="E59" s="106"/>
      <c r="F59" s="5"/>
      <c r="G59" s="103" t="str">
        <f t="shared" si="0"/>
        <v xml:space="preserve"> </v>
      </c>
      <c r="H59" s="160"/>
      <c r="I59" s="153" t="str">
        <f>IF(H59="Y",IFERROR(VLOOKUP(CONCATENATE(C59,"/",D59),'Time Open'!A$4:F$165,5,FALSE),"Can't find in Open"),"")</f>
        <v/>
      </c>
      <c r="J59" s="153" t="str">
        <f>IF(H59="Y",IFERROR(VLOOKUP(CONCATENATE(C59,"/",D59),'Time Open'!A$4:F$165,6,FALSE),"Can't find in Open"),"")</f>
        <v/>
      </c>
      <c r="K59" s="34" t="str">
        <f t="shared" si="1"/>
        <v>n/a</v>
      </c>
      <c r="L59" s="36">
        <f t="shared" si="2"/>
        <v>0</v>
      </c>
      <c r="M59" s="36">
        <f t="shared" si="3"/>
        <v>0</v>
      </c>
      <c r="N59" s="36">
        <f t="shared" si="4"/>
        <v>0</v>
      </c>
      <c r="O59" s="103">
        <f t="shared" si="5"/>
        <v>0</v>
      </c>
      <c r="P59" s="118" t="str">
        <f t="shared" si="24"/>
        <v xml:space="preserve"> </v>
      </c>
      <c r="S59">
        <f t="shared" si="25"/>
        <v>0</v>
      </c>
      <c r="T59" s="70" t="str">
        <f t="shared" si="6"/>
        <v>n/a</v>
      </c>
      <c r="U59" s="71" t="b">
        <f t="shared" si="7"/>
        <v>0</v>
      </c>
      <c r="V59" s="70" t="str">
        <f t="shared" si="26"/>
        <v xml:space="preserve"> </v>
      </c>
      <c r="W59" s="70" t="str">
        <f t="shared" si="27"/>
        <v xml:space="preserve"> </v>
      </c>
      <c r="X59" s="71" t="str">
        <f t="shared" si="28"/>
        <v xml:space="preserve"> </v>
      </c>
      <c r="Y59" s="73" t="str">
        <f t="shared" si="8"/>
        <v>n/a</v>
      </c>
      <c r="Z59" s="74" t="b">
        <f t="shared" si="9"/>
        <v>0</v>
      </c>
      <c r="AA59" s="73" t="str">
        <f t="shared" si="10"/>
        <v xml:space="preserve"> </v>
      </c>
      <c r="AB59" s="73" t="str">
        <f t="shared" si="11"/>
        <v xml:space="preserve"> </v>
      </c>
      <c r="AC59" s="74" t="str">
        <f t="shared" si="12"/>
        <v xml:space="preserve"> </v>
      </c>
      <c r="AD59" s="70" t="str">
        <f t="shared" si="13"/>
        <v>n/a</v>
      </c>
      <c r="AE59" s="71" t="b">
        <f t="shared" si="14"/>
        <v>0</v>
      </c>
      <c r="AF59" s="70" t="str">
        <f t="shared" si="15"/>
        <v xml:space="preserve"> </v>
      </c>
      <c r="AG59" s="70" t="str">
        <f t="shared" si="16"/>
        <v xml:space="preserve"> </v>
      </c>
      <c r="AH59" s="71" t="str">
        <f t="shared" si="17"/>
        <v xml:space="preserve"> </v>
      </c>
      <c r="AI59" s="73" t="str">
        <f t="shared" si="18"/>
        <v>n/a</v>
      </c>
      <c r="AJ59" s="74" t="b">
        <f t="shared" si="19"/>
        <v>0</v>
      </c>
      <c r="AK59" s="73" t="str">
        <f t="shared" si="20"/>
        <v xml:space="preserve"> </v>
      </c>
      <c r="AL59" s="73" t="str">
        <f t="shared" si="21"/>
        <v xml:space="preserve"> </v>
      </c>
      <c r="AM59" s="74" t="str">
        <f t="shared" si="22"/>
        <v xml:space="preserve"> </v>
      </c>
    </row>
    <row r="60" spans="1:39" ht="18.75" customHeight="1" thickBot="1" x14ac:dyDescent="0.25">
      <c r="A60" t="str">
        <f t="shared" si="23"/>
        <v>/</v>
      </c>
      <c r="B60" s="134">
        <v>57</v>
      </c>
      <c r="C60" s="6"/>
      <c r="D60" s="6"/>
      <c r="E60" s="106"/>
      <c r="F60" s="5"/>
      <c r="G60" s="103" t="str">
        <f t="shared" si="0"/>
        <v xml:space="preserve"> </v>
      </c>
      <c r="H60" s="160"/>
      <c r="I60" s="153" t="str">
        <f>IF(H60="Y",IFERROR(VLOOKUP(CONCATENATE(C60,"/",D60),'Time Open'!A$4:F$165,5,FALSE),"Can't find in Open"),"")</f>
        <v/>
      </c>
      <c r="J60" s="153" t="str">
        <f>IF(H60="Y",IFERROR(VLOOKUP(CONCATENATE(C60,"/",D60),'Time Open'!A$4:F$165,6,FALSE),"Can't find in Open"),"")</f>
        <v/>
      </c>
      <c r="K60" s="34" t="str">
        <f t="shared" si="1"/>
        <v>n/a</v>
      </c>
      <c r="L60" s="36">
        <f t="shared" si="2"/>
        <v>0</v>
      </c>
      <c r="M60" s="36">
        <f t="shared" si="3"/>
        <v>0</v>
      </c>
      <c r="N60" s="36">
        <f t="shared" si="4"/>
        <v>0</v>
      </c>
      <c r="O60" s="103">
        <f t="shared" si="5"/>
        <v>0</v>
      </c>
      <c r="P60" s="118" t="str">
        <f t="shared" si="24"/>
        <v xml:space="preserve"> </v>
      </c>
      <c r="S60">
        <f t="shared" si="25"/>
        <v>0</v>
      </c>
      <c r="T60" s="70" t="str">
        <f t="shared" si="6"/>
        <v>n/a</v>
      </c>
      <c r="U60" s="71" t="b">
        <f t="shared" si="7"/>
        <v>0</v>
      </c>
      <c r="V60" s="70" t="str">
        <f t="shared" si="26"/>
        <v xml:space="preserve"> </v>
      </c>
      <c r="W60" s="70" t="str">
        <f t="shared" si="27"/>
        <v xml:space="preserve"> </v>
      </c>
      <c r="X60" s="71" t="str">
        <f t="shared" si="28"/>
        <v xml:space="preserve"> </v>
      </c>
      <c r="Y60" s="73" t="str">
        <f t="shared" si="8"/>
        <v>n/a</v>
      </c>
      <c r="Z60" s="74" t="b">
        <f t="shared" si="9"/>
        <v>0</v>
      </c>
      <c r="AA60" s="73" t="str">
        <f t="shared" si="10"/>
        <v xml:space="preserve"> </v>
      </c>
      <c r="AB60" s="73" t="str">
        <f t="shared" si="11"/>
        <v xml:space="preserve"> </v>
      </c>
      <c r="AC60" s="74" t="str">
        <f t="shared" si="12"/>
        <v xml:space="preserve"> </v>
      </c>
      <c r="AD60" s="70" t="str">
        <f t="shared" si="13"/>
        <v>n/a</v>
      </c>
      <c r="AE60" s="71" t="b">
        <f t="shared" si="14"/>
        <v>0</v>
      </c>
      <c r="AF60" s="70" t="str">
        <f t="shared" si="15"/>
        <v xml:space="preserve"> </v>
      </c>
      <c r="AG60" s="70" t="str">
        <f t="shared" si="16"/>
        <v xml:space="preserve"> </v>
      </c>
      <c r="AH60" s="71" t="str">
        <f t="shared" si="17"/>
        <v xml:space="preserve"> </v>
      </c>
      <c r="AI60" s="73" t="str">
        <f t="shared" si="18"/>
        <v>n/a</v>
      </c>
      <c r="AJ60" s="74" t="b">
        <f t="shared" si="19"/>
        <v>0</v>
      </c>
      <c r="AK60" s="73" t="str">
        <f t="shared" si="20"/>
        <v xml:space="preserve"> </v>
      </c>
      <c r="AL60" s="73" t="str">
        <f t="shared" si="21"/>
        <v xml:space="preserve"> </v>
      </c>
      <c r="AM60" s="74" t="str">
        <f t="shared" si="22"/>
        <v xml:space="preserve"> </v>
      </c>
    </row>
    <row r="61" spans="1:39" ht="18.75" customHeight="1" thickBot="1" x14ac:dyDescent="0.25">
      <c r="A61" t="str">
        <f t="shared" si="23"/>
        <v>/</v>
      </c>
      <c r="B61" s="134">
        <v>58</v>
      </c>
      <c r="C61" s="6"/>
      <c r="D61" s="6"/>
      <c r="E61" s="106"/>
      <c r="F61" s="5"/>
      <c r="G61" s="103" t="str">
        <f t="shared" si="0"/>
        <v xml:space="preserve"> </v>
      </c>
      <c r="H61" s="160"/>
      <c r="I61" s="153" t="str">
        <f>IF(H61="Y",IFERROR(VLOOKUP(CONCATENATE(C61,"/",D61),'Time Open'!A$4:F$165,5,FALSE),"Can't find in Open"),"")</f>
        <v/>
      </c>
      <c r="J61" s="153" t="str">
        <f>IF(H61="Y",IFERROR(VLOOKUP(CONCATENATE(C61,"/",D61),'Time Open'!A$4:F$165,6,FALSE),"Can't find in Open"),"")</f>
        <v/>
      </c>
      <c r="K61" s="34" t="str">
        <f t="shared" si="1"/>
        <v>n/a</v>
      </c>
      <c r="L61" s="36">
        <f t="shared" si="2"/>
        <v>0</v>
      </c>
      <c r="M61" s="36">
        <f t="shared" si="3"/>
        <v>0</v>
      </c>
      <c r="N61" s="36">
        <f t="shared" si="4"/>
        <v>0</v>
      </c>
      <c r="O61" s="103">
        <f t="shared" si="5"/>
        <v>0</v>
      </c>
      <c r="P61" s="118" t="str">
        <f t="shared" si="24"/>
        <v xml:space="preserve"> </v>
      </c>
      <c r="S61">
        <f t="shared" si="25"/>
        <v>0</v>
      </c>
      <c r="T61" s="70" t="str">
        <f t="shared" si="6"/>
        <v>n/a</v>
      </c>
      <c r="U61" s="71" t="b">
        <f t="shared" si="7"/>
        <v>0</v>
      </c>
      <c r="V61" s="70" t="str">
        <f t="shared" si="26"/>
        <v xml:space="preserve"> </v>
      </c>
      <c r="W61" s="70" t="str">
        <f t="shared" si="27"/>
        <v xml:space="preserve"> </v>
      </c>
      <c r="X61" s="71" t="str">
        <f t="shared" si="28"/>
        <v xml:space="preserve"> </v>
      </c>
      <c r="Y61" s="73" t="str">
        <f t="shared" si="8"/>
        <v>n/a</v>
      </c>
      <c r="Z61" s="74" t="b">
        <f t="shared" si="9"/>
        <v>0</v>
      </c>
      <c r="AA61" s="73" t="str">
        <f t="shared" si="10"/>
        <v xml:space="preserve"> </v>
      </c>
      <c r="AB61" s="73" t="str">
        <f t="shared" si="11"/>
        <v xml:space="preserve"> </v>
      </c>
      <c r="AC61" s="74" t="str">
        <f t="shared" si="12"/>
        <v xml:space="preserve"> </v>
      </c>
      <c r="AD61" s="70" t="str">
        <f t="shared" si="13"/>
        <v>n/a</v>
      </c>
      <c r="AE61" s="71" t="b">
        <f t="shared" si="14"/>
        <v>0</v>
      </c>
      <c r="AF61" s="70" t="str">
        <f t="shared" si="15"/>
        <v xml:space="preserve"> </v>
      </c>
      <c r="AG61" s="70" t="str">
        <f t="shared" si="16"/>
        <v xml:space="preserve"> </v>
      </c>
      <c r="AH61" s="71" t="str">
        <f t="shared" si="17"/>
        <v xml:space="preserve"> </v>
      </c>
      <c r="AI61" s="73" t="str">
        <f t="shared" si="18"/>
        <v>n/a</v>
      </c>
      <c r="AJ61" s="74" t="b">
        <f t="shared" si="19"/>
        <v>0</v>
      </c>
      <c r="AK61" s="73" t="str">
        <f t="shared" si="20"/>
        <v xml:space="preserve"> </v>
      </c>
      <c r="AL61" s="73" t="str">
        <f t="shared" si="21"/>
        <v xml:space="preserve"> </v>
      </c>
      <c r="AM61" s="74" t="str">
        <f t="shared" si="22"/>
        <v xml:space="preserve"> </v>
      </c>
    </row>
    <row r="62" spans="1:39" ht="18.75" customHeight="1" thickBot="1" x14ac:dyDescent="0.25">
      <c r="A62" t="str">
        <f t="shared" si="23"/>
        <v>/</v>
      </c>
      <c r="B62" s="134">
        <v>59</v>
      </c>
      <c r="C62" s="6"/>
      <c r="D62" s="6"/>
      <c r="E62" s="106"/>
      <c r="F62" s="5"/>
      <c r="G62" s="103" t="str">
        <f t="shared" si="0"/>
        <v xml:space="preserve"> </v>
      </c>
      <c r="H62" s="160"/>
      <c r="I62" s="153" t="str">
        <f>IF(H62="Y",IFERROR(VLOOKUP(CONCATENATE(C62,"/",D62),'Time Open'!A$4:F$165,5,FALSE),"Can't find in Open"),"")</f>
        <v/>
      </c>
      <c r="J62" s="153" t="str">
        <f>IF(H62="Y",IFERROR(VLOOKUP(CONCATENATE(C62,"/",D62),'Time Open'!A$4:F$165,6,FALSE),"Can't find in Open"),"")</f>
        <v/>
      </c>
      <c r="K62" s="34" t="str">
        <f t="shared" si="1"/>
        <v>n/a</v>
      </c>
      <c r="L62" s="36">
        <f t="shared" si="2"/>
        <v>0</v>
      </c>
      <c r="M62" s="36">
        <f t="shared" si="3"/>
        <v>0</v>
      </c>
      <c r="N62" s="36">
        <f t="shared" si="4"/>
        <v>0</v>
      </c>
      <c r="O62" s="103">
        <f t="shared" si="5"/>
        <v>0</v>
      </c>
      <c r="P62" s="118" t="str">
        <f t="shared" si="24"/>
        <v xml:space="preserve"> </v>
      </c>
      <c r="S62">
        <f t="shared" si="25"/>
        <v>0</v>
      </c>
      <c r="T62" s="70" t="str">
        <f t="shared" si="6"/>
        <v>n/a</v>
      </c>
      <c r="U62" s="71" t="b">
        <f t="shared" si="7"/>
        <v>0</v>
      </c>
      <c r="V62" s="70" t="str">
        <f t="shared" si="26"/>
        <v xml:space="preserve"> </v>
      </c>
      <c r="W62" s="70" t="str">
        <f t="shared" si="27"/>
        <v xml:space="preserve"> </v>
      </c>
      <c r="X62" s="71" t="str">
        <f t="shared" si="28"/>
        <v xml:space="preserve"> </v>
      </c>
      <c r="Y62" s="73" t="str">
        <f t="shared" si="8"/>
        <v>n/a</v>
      </c>
      <c r="Z62" s="74" t="b">
        <f t="shared" si="9"/>
        <v>0</v>
      </c>
      <c r="AA62" s="73" t="str">
        <f t="shared" si="10"/>
        <v xml:space="preserve"> </v>
      </c>
      <c r="AB62" s="73" t="str">
        <f t="shared" si="11"/>
        <v xml:space="preserve"> </v>
      </c>
      <c r="AC62" s="74" t="str">
        <f t="shared" si="12"/>
        <v xml:space="preserve"> </v>
      </c>
      <c r="AD62" s="70" t="str">
        <f t="shared" si="13"/>
        <v>n/a</v>
      </c>
      <c r="AE62" s="71" t="b">
        <f t="shared" si="14"/>
        <v>0</v>
      </c>
      <c r="AF62" s="70" t="str">
        <f t="shared" si="15"/>
        <v xml:space="preserve"> </v>
      </c>
      <c r="AG62" s="70" t="str">
        <f t="shared" si="16"/>
        <v xml:space="preserve"> </v>
      </c>
      <c r="AH62" s="71" t="str">
        <f t="shared" si="17"/>
        <v xml:space="preserve"> </v>
      </c>
      <c r="AI62" s="73" t="str">
        <f t="shared" si="18"/>
        <v>n/a</v>
      </c>
      <c r="AJ62" s="74" t="b">
        <f t="shared" si="19"/>
        <v>0</v>
      </c>
      <c r="AK62" s="73" t="str">
        <f t="shared" si="20"/>
        <v xml:space="preserve"> </v>
      </c>
      <c r="AL62" s="73" t="str">
        <f t="shared" si="21"/>
        <v xml:space="preserve"> </v>
      </c>
      <c r="AM62" s="74" t="str">
        <f t="shared" si="22"/>
        <v xml:space="preserve"> </v>
      </c>
    </row>
    <row r="63" spans="1:39" ht="18.75" customHeight="1" thickBot="1" x14ac:dyDescent="0.25">
      <c r="A63" t="str">
        <f t="shared" si="23"/>
        <v>/</v>
      </c>
      <c r="B63" s="134">
        <v>60</v>
      </c>
      <c r="C63" s="6"/>
      <c r="D63" s="6"/>
      <c r="E63" s="106"/>
      <c r="F63" s="5"/>
      <c r="G63" s="103" t="str">
        <f t="shared" si="0"/>
        <v xml:space="preserve"> </v>
      </c>
      <c r="H63" s="160"/>
      <c r="I63" s="153" t="str">
        <f>IF(H63="Y",IFERROR(VLOOKUP(CONCATENATE(C63,"/",D63),'Time Open'!A$4:F$165,5,FALSE),"Can't find in Open"),"")</f>
        <v/>
      </c>
      <c r="J63" s="153" t="str">
        <f>IF(H63="Y",IFERROR(VLOOKUP(CONCATENATE(C63,"/",D63),'Time Open'!A$4:F$165,6,FALSE),"Can't find in Open"),"")</f>
        <v/>
      </c>
      <c r="K63" s="34" t="str">
        <f t="shared" si="1"/>
        <v>n/a</v>
      </c>
      <c r="L63" s="36">
        <f t="shared" si="2"/>
        <v>0</v>
      </c>
      <c r="M63" s="36">
        <f t="shared" si="3"/>
        <v>0</v>
      </c>
      <c r="N63" s="36">
        <f t="shared" si="4"/>
        <v>0</v>
      </c>
      <c r="O63" s="103">
        <f t="shared" si="5"/>
        <v>0</v>
      </c>
      <c r="P63" s="118" t="str">
        <f t="shared" si="24"/>
        <v xml:space="preserve"> </v>
      </c>
      <c r="S63">
        <f t="shared" si="25"/>
        <v>0</v>
      </c>
      <c r="T63" s="70" t="str">
        <f t="shared" si="6"/>
        <v>n/a</v>
      </c>
      <c r="U63" s="71" t="b">
        <f t="shared" si="7"/>
        <v>0</v>
      </c>
      <c r="V63" s="70" t="str">
        <f t="shared" si="26"/>
        <v xml:space="preserve"> </v>
      </c>
      <c r="W63" s="70" t="str">
        <f t="shared" si="27"/>
        <v xml:space="preserve"> </v>
      </c>
      <c r="X63" s="71" t="str">
        <f t="shared" si="28"/>
        <v xml:space="preserve"> </v>
      </c>
      <c r="Y63" s="73" t="str">
        <f t="shared" si="8"/>
        <v>n/a</v>
      </c>
      <c r="Z63" s="74" t="b">
        <f t="shared" si="9"/>
        <v>0</v>
      </c>
      <c r="AA63" s="73" t="str">
        <f t="shared" si="10"/>
        <v xml:space="preserve"> </v>
      </c>
      <c r="AB63" s="73" t="str">
        <f t="shared" si="11"/>
        <v xml:space="preserve"> </v>
      </c>
      <c r="AC63" s="74" t="str">
        <f t="shared" si="12"/>
        <v xml:space="preserve"> </v>
      </c>
      <c r="AD63" s="70" t="str">
        <f t="shared" si="13"/>
        <v>n/a</v>
      </c>
      <c r="AE63" s="71" t="b">
        <f t="shared" si="14"/>
        <v>0</v>
      </c>
      <c r="AF63" s="70" t="str">
        <f t="shared" si="15"/>
        <v xml:space="preserve"> </v>
      </c>
      <c r="AG63" s="70" t="str">
        <f t="shared" si="16"/>
        <v xml:space="preserve"> </v>
      </c>
      <c r="AH63" s="71" t="str">
        <f t="shared" si="17"/>
        <v xml:space="preserve"> </v>
      </c>
      <c r="AI63" s="73" t="str">
        <f t="shared" si="18"/>
        <v>n/a</v>
      </c>
      <c r="AJ63" s="74" t="b">
        <f t="shared" si="19"/>
        <v>0</v>
      </c>
      <c r="AK63" s="73" t="str">
        <f t="shared" si="20"/>
        <v xml:space="preserve"> </v>
      </c>
      <c r="AL63" s="73" t="str">
        <f t="shared" si="21"/>
        <v xml:space="preserve"> </v>
      </c>
      <c r="AM63" s="74" t="str">
        <f t="shared" si="22"/>
        <v xml:space="preserve"> </v>
      </c>
    </row>
    <row r="64" spans="1:39" ht="18.75" customHeight="1" thickBot="1" x14ac:dyDescent="0.25">
      <c r="A64" t="str">
        <f t="shared" si="23"/>
        <v>/</v>
      </c>
      <c r="B64" s="134">
        <v>61</v>
      </c>
      <c r="C64" s="6"/>
      <c r="D64" s="6"/>
      <c r="E64" s="106"/>
      <c r="F64" s="5"/>
      <c r="G64" s="103" t="str">
        <f t="shared" si="0"/>
        <v xml:space="preserve"> </v>
      </c>
      <c r="H64" s="160"/>
      <c r="I64" s="153" t="str">
        <f>IF(H64="Y",IFERROR(VLOOKUP(CONCATENATE(C64,"/",D64),'Time Open'!A$4:F$165,5,FALSE),"Can't find in Open"),"")</f>
        <v/>
      </c>
      <c r="J64" s="153" t="str">
        <f>IF(H64="Y",IFERROR(VLOOKUP(CONCATENATE(C64,"/",D64),'Time Open'!A$4:F$165,6,FALSE),"Can't find in Open"),"")</f>
        <v/>
      </c>
      <c r="K64" s="34" t="str">
        <f t="shared" si="1"/>
        <v>n/a</v>
      </c>
      <c r="L64" s="36">
        <f t="shared" si="2"/>
        <v>0</v>
      </c>
      <c r="M64" s="36">
        <f t="shared" si="3"/>
        <v>0</v>
      </c>
      <c r="N64" s="36">
        <f t="shared" si="4"/>
        <v>0</v>
      </c>
      <c r="O64" s="103">
        <f t="shared" si="5"/>
        <v>0</v>
      </c>
      <c r="P64" s="118" t="str">
        <f t="shared" si="24"/>
        <v xml:space="preserve"> </v>
      </c>
      <c r="S64">
        <f t="shared" si="25"/>
        <v>0</v>
      </c>
      <c r="T64" s="70" t="str">
        <f t="shared" si="6"/>
        <v>n/a</v>
      </c>
      <c r="U64" s="71" t="b">
        <f t="shared" si="7"/>
        <v>0</v>
      </c>
      <c r="V64" s="70" t="str">
        <f t="shared" si="26"/>
        <v xml:space="preserve"> </v>
      </c>
      <c r="W64" s="70" t="str">
        <f t="shared" si="27"/>
        <v xml:space="preserve"> </v>
      </c>
      <c r="X64" s="71" t="str">
        <f t="shared" si="28"/>
        <v xml:space="preserve"> </v>
      </c>
      <c r="Y64" s="73" t="str">
        <f t="shared" si="8"/>
        <v>n/a</v>
      </c>
      <c r="Z64" s="74" t="b">
        <f t="shared" si="9"/>
        <v>0</v>
      </c>
      <c r="AA64" s="73" t="str">
        <f t="shared" si="10"/>
        <v xml:space="preserve"> </v>
      </c>
      <c r="AB64" s="73" t="str">
        <f t="shared" si="11"/>
        <v xml:space="preserve"> </v>
      </c>
      <c r="AC64" s="74" t="str">
        <f t="shared" si="12"/>
        <v xml:space="preserve"> </v>
      </c>
      <c r="AD64" s="70" t="str">
        <f t="shared" si="13"/>
        <v>n/a</v>
      </c>
      <c r="AE64" s="71" t="b">
        <f t="shared" si="14"/>
        <v>0</v>
      </c>
      <c r="AF64" s="70" t="str">
        <f t="shared" si="15"/>
        <v xml:space="preserve"> </v>
      </c>
      <c r="AG64" s="70" t="str">
        <f t="shared" si="16"/>
        <v xml:space="preserve"> </v>
      </c>
      <c r="AH64" s="71" t="str">
        <f t="shared" si="17"/>
        <v xml:space="preserve"> </v>
      </c>
      <c r="AI64" s="73" t="str">
        <f t="shared" si="18"/>
        <v>n/a</v>
      </c>
      <c r="AJ64" s="74" t="b">
        <f t="shared" si="19"/>
        <v>0</v>
      </c>
      <c r="AK64" s="73" t="str">
        <f t="shared" si="20"/>
        <v xml:space="preserve"> </v>
      </c>
      <c r="AL64" s="73" t="str">
        <f t="shared" si="21"/>
        <v xml:space="preserve"> </v>
      </c>
      <c r="AM64" s="74" t="str">
        <f t="shared" si="22"/>
        <v xml:space="preserve"> </v>
      </c>
    </row>
    <row r="65" spans="1:39" ht="18.75" customHeight="1" thickBot="1" x14ac:dyDescent="0.25">
      <c r="A65" t="str">
        <f t="shared" si="23"/>
        <v>/</v>
      </c>
      <c r="B65" s="134">
        <v>62</v>
      </c>
      <c r="C65" s="6"/>
      <c r="D65" s="6"/>
      <c r="E65" s="106"/>
      <c r="F65" s="5"/>
      <c r="G65" s="103" t="str">
        <f t="shared" si="0"/>
        <v xml:space="preserve"> </v>
      </c>
      <c r="H65" s="160"/>
      <c r="I65" s="153" t="str">
        <f>IF(H65="Y",IFERROR(VLOOKUP(CONCATENATE(C65,"/",D65),'Time Open'!A$4:F$165,5,FALSE),"Can't find in Open"),"")</f>
        <v/>
      </c>
      <c r="J65" s="153" t="str">
        <f>IF(H65="Y",IFERROR(VLOOKUP(CONCATENATE(C65,"/",D65),'Time Open'!A$4:F$165,6,FALSE),"Can't find in Open"),"")</f>
        <v/>
      </c>
      <c r="K65" s="34" t="str">
        <f t="shared" si="1"/>
        <v>n/a</v>
      </c>
      <c r="L65" s="36">
        <f t="shared" si="2"/>
        <v>0</v>
      </c>
      <c r="M65" s="36">
        <f t="shared" si="3"/>
        <v>0</v>
      </c>
      <c r="N65" s="36">
        <f t="shared" si="4"/>
        <v>0</v>
      </c>
      <c r="O65" s="103">
        <f t="shared" si="5"/>
        <v>0</v>
      </c>
      <c r="P65" s="118" t="str">
        <f t="shared" si="24"/>
        <v xml:space="preserve"> </v>
      </c>
      <c r="S65">
        <f t="shared" si="25"/>
        <v>0</v>
      </c>
      <c r="T65" s="70" t="str">
        <f t="shared" si="6"/>
        <v>n/a</v>
      </c>
      <c r="U65" s="71" t="b">
        <f t="shared" si="7"/>
        <v>0</v>
      </c>
      <c r="V65" s="70" t="str">
        <f t="shared" si="26"/>
        <v xml:space="preserve"> </v>
      </c>
      <c r="W65" s="70" t="str">
        <f t="shared" si="27"/>
        <v xml:space="preserve"> </v>
      </c>
      <c r="X65" s="71" t="str">
        <f t="shared" si="28"/>
        <v xml:space="preserve"> </v>
      </c>
      <c r="Y65" s="73" t="str">
        <f t="shared" si="8"/>
        <v>n/a</v>
      </c>
      <c r="Z65" s="74" t="b">
        <f t="shared" si="9"/>
        <v>0</v>
      </c>
      <c r="AA65" s="73" t="str">
        <f t="shared" si="10"/>
        <v xml:space="preserve"> </v>
      </c>
      <c r="AB65" s="73" t="str">
        <f t="shared" si="11"/>
        <v xml:space="preserve"> </v>
      </c>
      <c r="AC65" s="74" t="str">
        <f t="shared" si="12"/>
        <v xml:space="preserve"> </v>
      </c>
      <c r="AD65" s="70" t="str">
        <f t="shared" si="13"/>
        <v>n/a</v>
      </c>
      <c r="AE65" s="71" t="b">
        <f t="shared" si="14"/>
        <v>0</v>
      </c>
      <c r="AF65" s="70" t="str">
        <f t="shared" si="15"/>
        <v xml:space="preserve"> </v>
      </c>
      <c r="AG65" s="70" t="str">
        <f t="shared" si="16"/>
        <v xml:space="preserve"> </v>
      </c>
      <c r="AH65" s="71" t="str">
        <f t="shared" si="17"/>
        <v xml:space="preserve"> </v>
      </c>
      <c r="AI65" s="73" t="str">
        <f t="shared" si="18"/>
        <v>n/a</v>
      </c>
      <c r="AJ65" s="74" t="b">
        <f t="shared" si="19"/>
        <v>0</v>
      </c>
      <c r="AK65" s="73" t="str">
        <f t="shared" si="20"/>
        <v xml:space="preserve"> </v>
      </c>
      <c r="AL65" s="73" t="str">
        <f t="shared" si="21"/>
        <v xml:space="preserve"> </v>
      </c>
      <c r="AM65" s="74" t="str">
        <f t="shared" si="22"/>
        <v xml:space="preserve"> </v>
      </c>
    </row>
    <row r="66" spans="1:39" ht="18.75" customHeight="1" thickBot="1" x14ac:dyDescent="0.25">
      <c r="A66" t="str">
        <f t="shared" si="23"/>
        <v>/</v>
      </c>
      <c r="B66" s="134">
        <v>63</v>
      </c>
      <c r="C66" s="6"/>
      <c r="D66" s="6"/>
      <c r="E66" s="106"/>
      <c r="F66" s="5"/>
      <c r="G66" s="103" t="str">
        <f t="shared" si="0"/>
        <v xml:space="preserve"> </v>
      </c>
      <c r="H66" s="160"/>
      <c r="I66" s="153" t="str">
        <f>IF(H66="Y",IFERROR(VLOOKUP(CONCATENATE(C66,"/",D66),'Time Open'!A$4:F$165,5,FALSE),"Can't find in Open"),"")</f>
        <v/>
      </c>
      <c r="J66" s="153" t="str">
        <f>IF(H66="Y",IFERROR(VLOOKUP(CONCATENATE(C66,"/",D66),'Time Open'!A$4:F$165,6,FALSE),"Can't find in Open"),"")</f>
        <v/>
      </c>
      <c r="K66" s="34" t="str">
        <f t="shared" si="1"/>
        <v>n/a</v>
      </c>
      <c r="L66" s="36">
        <f t="shared" si="2"/>
        <v>0</v>
      </c>
      <c r="M66" s="36">
        <f t="shared" si="3"/>
        <v>0</v>
      </c>
      <c r="N66" s="36">
        <f t="shared" si="4"/>
        <v>0</v>
      </c>
      <c r="O66" s="103">
        <f t="shared" si="5"/>
        <v>0</v>
      </c>
      <c r="P66" s="118" t="str">
        <f t="shared" si="24"/>
        <v xml:space="preserve"> </v>
      </c>
      <c r="S66">
        <f t="shared" si="25"/>
        <v>0</v>
      </c>
      <c r="T66" s="70" t="str">
        <f t="shared" si="6"/>
        <v>n/a</v>
      </c>
      <c r="U66" s="71" t="b">
        <f t="shared" si="7"/>
        <v>0</v>
      </c>
      <c r="V66" s="70" t="str">
        <f t="shared" si="26"/>
        <v xml:space="preserve"> </v>
      </c>
      <c r="W66" s="70" t="str">
        <f t="shared" si="27"/>
        <v xml:space="preserve"> </v>
      </c>
      <c r="X66" s="71" t="str">
        <f t="shared" si="28"/>
        <v xml:space="preserve"> </v>
      </c>
      <c r="Y66" s="73" t="str">
        <f t="shared" si="8"/>
        <v>n/a</v>
      </c>
      <c r="Z66" s="74" t="b">
        <f t="shared" si="9"/>
        <v>0</v>
      </c>
      <c r="AA66" s="73" t="str">
        <f t="shared" si="10"/>
        <v xml:space="preserve"> </v>
      </c>
      <c r="AB66" s="73" t="str">
        <f t="shared" si="11"/>
        <v xml:space="preserve"> </v>
      </c>
      <c r="AC66" s="74" t="str">
        <f t="shared" si="12"/>
        <v xml:space="preserve"> </v>
      </c>
      <c r="AD66" s="70" t="str">
        <f t="shared" si="13"/>
        <v>n/a</v>
      </c>
      <c r="AE66" s="71" t="b">
        <f t="shared" si="14"/>
        <v>0</v>
      </c>
      <c r="AF66" s="70" t="str">
        <f t="shared" si="15"/>
        <v xml:space="preserve"> </v>
      </c>
      <c r="AG66" s="70" t="str">
        <f t="shared" si="16"/>
        <v xml:space="preserve"> </v>
      </c>
      <c r="AH66" s="71" t="str">
        <f t="shared" si="17"/>
        <v xml:space="preserve"> </v>
      </c>
      <c r="AI66" s="73" t="str">
        <f t="shared" si="18"/>
        <v>n/a</v>
      </c>
      <c r="AJ66" s="74" t="b">
        <f t="shared" si="19"/>
        <v>0</v>
      </c>
      <c r="AK66" s="73" t="str">
        <f t="shared" si="20"/>
        <v xml:space="preserve"> </v>
      </c>
      <c r="AL66" s="73" t="str">
        <f t="shared" si="21"/>
        <v xml:space="preserve"> </v>
      </c>
      <c r="AM66" s="74" t="str">
        <f t="shared" si="22"/>
        <v xml:space="preserve"> </v>
      </c>
    </row>
    <row r="67" spans="1:39" ht="18.75" customHeight="1" thickBot="1" x14ac:dyDescent="0.25">
      <c r="A67" t="str">
        <f t="shared" si="23"/>
        <v>/</v>
      </c>
      <c r="B67" s="134">
        <v>64</v>
      </c>
      <c r="C67" s="6"/>
      <c r="D67" s="6"/>
      <c r="E67" s="106"/>
      <c r="F67" s="5"/>
      <c r="G67" s="103" t="str">
        <f t="shared" si="0"/>
        <v xml:space="preserve"> </v>
      </c>
      <c r="H67" s="160"/>
      <c r="I67" s="153" t="str">
        <f>IF(H67="Y",IFERROR(VLOOKUP(CONCATENATE(C67,"/",D67),'Time Open'!A$4:F$165,5,FALSE),"Can't find in Open"),"")</f>
        <v/>
      </c>
      <c r="J67" s="153" t="str">
        <f>IF(H67="Y",IFERROR(VLOOKUP(CONCATENATE(C67,"/",D67),'Time Open'!A$4:F$165,6,FALSE),"Can't find in Open"),"")</f>
        <v/>
      </c>
      <c r="K67" s="34" t="str">
        <f t="shared" si="1"/>
        <v>n/a</v>
      </c>
      <c r="L67" s="36">
        <f t="shared" si="2"/>
        <v>0</v>
      </c>
      <c r="M67" s="36">
        <f t="shared" si="3"/>
        <v>0</v>
      </c>
      <c r="N67" s="36">
        <f t="shared" si="4"/>
        <v>0</v>
      </c>
      <c r="O67" s="103">
        <f t="shared" si="5"/>
        <v>0</v>
      </c>
      <c r="P67" s="118" t="str">
        <f t="shared" si="24"/>
        <v xml:space="preserve"> </v>
      </c>
      <c r="S67">
        <f t="shared" si="25"/>
        <v>0</v>
      </c>
      <c r="T67" s="70" t="str">
        <f t="shared" si="6"/>
        <v>n/a</v>
      </c>
      <c r="U67" s="71" t="b">
        <f t="shared" si="7"/>
        <v>0</v>
      </c>
      <c r="V67" s="70" t="str">
        <f t="shared" si="26"/>
        <v xml:space="preserve"> </v>
      </c>
      <c r="W67" s="70" t="str">
        <f t="shared" si="27"/>
        <v xml:space="preserve"> </v>
      </c>
      <c r="X67" s="71" t="str">
        <f t="shared" si="28"/>
        <v xml:space="preserve"> </v>
      </c>
      <c r="Y67" s="73" t="str">
        <f t="shared" si="8"/>
        <v>n/a</v>
      </c>
      <c r="Z67" s="74" t="b">
        <f t="shared" si="9"/>
        <v>0</v>
      </c>
      <c r="AA67" s="73" t="str">
        <f t="shared" si="10"/>
        <v xml:space="preserve"> </v>
      </c>
      <c r="AB67" s="73" t="str">
        <f t="shared" si="11"/>
        <v xml:space="preserve"> </v>
      </c>
      <c r="AC67" s="74" t="str">
        <f t="shared" si="12"/>
        <v xml:space="preserve"> </v>
      </c>
      <c r="AD67" s="70" t="str">
        <f t="shared" si="13"/>
        <v>n/a</v>
      </c>
      <c r="AE67" s="71" t="b">
        <f t="shared" si="14"/>
        <v>0</v>
      </c>
      <c r="AF67" s="70" t="str">
        <f t="shared" si="15"/>
        <v xml:space="preserve"> </v>
      </c>
      <c r="AG67" s="70" t="str">
        <f t="shared" si="16"/>
        <v xml:space="preserve"> </v>
      </c>
      <c r="AH67" s="71" t="str">
        <f t="shared" si="17"/>
        <v xml:space="preserve"> </v>
      </c>
      <c r="AI67" s="73" t="str">
        <f t="shared" si="18"/>
        <v>n/a</v>
      </c>
      <c r="AJ67" s="74" t="b">
        <f t="shared" si="19"/>
        <v>0</v>
      </c>
      <c r="AK67" s="73" t="str">
        <f t="shared" si="20"/>
        <v xml:space="preserve"> </v>
      </c>
      <c r="AL67" s="73" t="str">
        <f t="shared" si="21"/>
        <v xml:space="preserve"> </v>
      </c>
      <c r="AM67" s="74" t="str">
        <f t="shared" si="22"/>
        <v xml:space="preserve"> </v>
      </c>
    </row>
    <row r="68" spans="1:39" ht="18.75" customHeight="1" thickBot="1" x14ac:dyDescent="0.25">
      <c r="A68" t="str">
        <f t="shared" si="23"/>
        <v>/</v>
      </c>
      <c r="B68" s="134">
        <v>65</v>
      </c>
      <c r="C68" s="6"/>
      <c r="D68" s="6"/>
      <c r="E68" s="106"/>
      <c r="F68" s="5"/>
      <c r="G68" s="103" t="str">
        <f t="shared" ref="G68:G131" si="29">IF(H68="Y",MIN(I68,J68),IF(MIN(E68:F68)=0," ",IF(MIN(E68:F68)&gt;=99.99,"No Time",MIN(E68:F68))))</f>
        <v xml:space="preserve"> </v>
      </c>
      <c r="H68" s="160"/>
      <c r="I68" s="153" t="str">
        <f>IF(H68="Y",IFERROR(VLOOKUP(CONCATENATE(C68,"/",D68),'Time Open'!A$4:F$165,5,FALSE),"Can't find in Open"),"")</f>
        <v/>
      </c>
      <c r="J68" s="153" t="str">
        <f>IF(H68="Y",IFERROR(VLOOKUP(CONCATENATE(C68,"/",D68),'Time Open'!A$4:F$165,6,FALSE),"Can't find in Open"),"")</f>
        <v/>
      </c>
      <c r="K68" s="34" t="str">
        <f t="shared" ref="K68:K131" si="30">IF(G68="No Time","5D",IF($G68=" ","n/a",IF($G68&lt;$Q$5,"1D",IF($G68&lt;$Q$6,"2D",IF($G68&lt;$Q$7,"3D",IF($G68&gt;=$Q$7,IF(YouthDivisions="4D","4D","3D")))))))</f>
        <v>n/a</v>
      </c>
      <c r="L68" s="36">
        <f t="shared" ref="L68:L131" si="31">IF(K68="1D",G68,0)</f>
        <v>0</v>
      </c>
      <c r="M68" s="36">
        <f t="shared" ref="M68:M131" si="32">IF(K68="2D",G68,0)</f>
        <v>0</v>
      </c>
      <c r="N68" s="36">
        <f t="shared" ref="N68:N131" si="33">IF(K68="3D",G68,0)</f>
        <v>0</v>
      </c>
      <c r="O68" s="103">
        <f t="shared" ref="O68:O131" si="34">IF(K68="4D",G68,0)</f>
        <v>0</v>
      </c>
      <c r="P68" s="118" t="str">
        <f t="shared" si="24"/>
        <v xml:space="preserve"> </v>
      </c>
      <c r="S68">
        <f t="shared" si="25"/>
        <v>0</v>
      </c>
      <c r="T68" s="70" t="str">
        <f t="shared" ref="T68:T131" si="35">IF(L68=0,"n/a",RANK(L68,$L$4:$L$165,40)-$Q$13)</f>
        <v>n/a</v>
      </c>
      <c r="U68" s="71" t="b">
        <f t="shared" ref="U68:U131" si="36">IF(L68&gt;0,(RANK(L68,L68:L229,1)+COUNTIF(L68,L68:L229)))</f>
        <v>0</v>
      </c>
      <c r="V68" s="70" t="str">
        <f t="shared" si="26"/>
        <v xml:space="preserve"> </v>
      </c>
      <c r="W68" s="70" t="str">
        <f t="shared" si="27"/>
        <v xml:space="preserve"> </v>
      </c>
      <c r="X68" s="71" t="str">
        <f t="shared" si="28"/>
        <v xml:space="preserve"> </v>
      </c>
      <c r="Y68" s="73" t="str">
        <f t="shared" ref="Y68:Y131" si="37">IF(M68=0,"n/a",RANK(M68,$M$4:$M$165,40)-$Q$22)</f>
        <v>n/a</v>
      </c>
      <c r="Z68" s="74" t="b">
        <f t="shared" ref="Z68:Z131" si="38">IF(M68&gt;0,(RANK(M68,$M$4:$M$165,1)+COUNTIF(M68,$M$4:$M$165)))</f>
        <v>0</v>
      </c>
      <c r="AA68" s="73" t="str">
        <f t="shared" ref="AA68:AA131" si="39">IF(Y68="n/a"," ",$C68)</f>
        <v xml:space="preserve"> </v>
      </c>
      <c r="AB68" s="73" t="str">
        <f t="shared" ref="AB68:AB131" si="40">IF(Y68="n/a"," ",$D68)</f>
        <v xml:space="preserve"> </v>
      </c>
      <c r="AC68" s="74" t="str">
        <f t="shared" ref="AC68:AC131" si="41">IF(Y68="n/a"," ",$G68)</f>
        <v xml:space="preserve"> </v>
      </c>
      <c r="AD68" s="70" t="str">
        <f t="shared" ref="AD68:AD131" si="42">IF(N68=0,"n/a",RANK(N68,$N$4:$N$165,40)-$Q$24)</f>
        <v>n/a</v>
      </c>
      <c r="AE68" s="71" t="b">
        <f t="shared" ref="AE68:AE131" si="43">IF(N68&gt;0,(RANK(N68,$N$4:$N$165,1)+COUNTIF(N68,$N$4:$N$165)))</f>
        <v>0</v>
      </c>
      <c r="AF68" s="70" t="str">
        <f t="shared" ref="AF68:AF131" si="44">IF(AD68="n/a"," ",$C68)</f>
        <v xml:space="preserve"> </v>
      </c>
      <c r="AG68" s="70" t="str">
        <f t="shared" ref="AG68:AG131" si="45">IF(AD68="n/a"," ",$D68)</f>
        <v xml:space="preserve"> </v>
      </c>
      <c r="AH68" s="71" t="str">
        <f t="shared" ref="AH68:AH131" si="46">IF(AD68="n/a"," ",$G68)</f>
        <v xml:space="preserve"> </v>
      </c>
      <c r="AI68" s="73" t="str">
        <f t="shared" ref="AI68:AI131" si="47">IF(O68=0,"n/a",RANK(O68,$O$4:$O$165,40)-$Q$26)</f>
        <v>n/a</v>
      </c>
      <c r="AJ68" s="74" t="b">
        <f t="shared" ref="AJ68:AJ131" si="48">IF(O68&gt;0,(RANK(O68,$O$4:$O$165,1)+COUNTIF(O68,$O$4:$O$165)))</f>
        <v>0</v>
      </c>
      <c r="AK68" s="73" t="str">
        <f t="shared" ref="AK68:AK131" si="49">IF(AI68="n/a"," ",$C68)</f>
        <v xml:space="preserve"> </v>
      </c>
      <c r="AL68" s="73" t="str">
        <f t="shared" ref="AL68:AL131" si="50">IF(AI68="n/a"," ",$D68)</f>
        <v xml:space="preserve"> </v>
      </c>
      <c r="AM68" s="74" t="str">
        <f t="shared" ref="AM68:AM131" si="51">IF(AI68="n/a"," ",$G68)</f>
        <v xml:space="preserve"> </v>
      </c>
    </row>
    <row r="69" spans="1:39" ht="18.75" customHeight="1" thickBot="1" x14ac:dyDescent="0.25">
      <c r="A69" t="str">
        <f t="shared" ref="A69:A132" si="52">CONCATENATE(C69,"/",D69)</f>
        <v>/</v>
      </c>
      <c r="B69" s="134">
        <v>66</v>
      </c>
      <c r="C69" s="6"/>
      <c r="D69" s="6"/>
      <c r="E69" s="106"/>
      <c r="F69" s="5"/>
      <c r="G69" s="103" t="str">
        <f t="shared" si="29"/>
        <v xml:space="preserve"> </v>
      </c>
      <c r="H69" s="160"/>
      <c r="I69" s="153" t="str">
        <f>IF(H69="Y",IFERROR(VLOOKUP(CONCATENATE(C69,"/",D69),'Time Open'!A$4:F$165,5,FALSE),"Can't find in Open"),"")</f>
        <v/>
      </c>
      <c r="J69" s="153" t="str">
        <f>IF(H69="Y",IFERROR(VLOOKUP(CONCATENATE(C69,"/",D69),'Time Open'!A$4:F$165,6,FALSE),"Can't find in Open"),"")</f>
        <v/>
      </c>
      <c r="K69" s="34" t="str">
        <f t="shared" si="30"/>
        <v>n/a</v>
      </c>
      <c r="L69" s="36">
        <f t="shared" si="31"/>
        <v>0</v>
      </c>
      <c r="M69" s="36">
        <f t="shared" si="32"/>
        <v>0</v>
      </c>
      <c r="N69" s="36">
        <f t="shared" si="33"/>
        <v>0</v>
      </c>
      <c r="O69" s="103">
        <f t="shared" si="34"/>
        <v>0</v>
      </c>
      <c r="P69" s="118" t="str">
        <f t="shared" ref="P69:P132" si="53">IF(S69=0," ",S69)</f>
        <v xml:space="preserve"> </v>
      </c>
      <c r="S69">
        <f t="shared" ref="S69:S132" si="54">IF(G69=0,0,IF(G69=" ",0,RANK(G69,$G$4:$G$165)))</f>
        <v>0</v>
      </c>
      <c r="T69" s="70" t="str">
        <f t="shared" si="35"/>
        <v>n/a</v>
      </c>
      <c r="U69" s="71" t="b">
        <f t="shared" si="36"/>
        <v>0</v>
      </c>
      <c r="V69" s="70" t="str">
        <f t="shared" ref="V69:V132" si="55">IF(T69="n/a"," ",C69)</f>
        <v xml:space="preserve"> </v>
      </c>
      <c r="W69" s="70" t="str">
        <f t="shared" ref="W69:W132" si="56">IF(T69="n/a"," ",D69)</f>
        <v xml:space="preserve"> </v>
      </c>
      <c r="X69" s="71" t="str">
        <f t="shared" ref="X69:X132" si="57">IF(T69="n/a"," ",G69)</f>
        <v xml:space="preserve"> </v>
      </c>
      <c r="Y69" s="73" t="str">
        <f t="shared" si="37"/>
        <v>n/a</v>
      </c>
      <c r="Z69" s="74" t="b">
        <f t="shared" si="38"/>
        <v>0</v>
      </c>
      <c r="AA69" s="73" t="str">
        <f t="shared" si="39"/>
        <v xml:space="preserve"> </v>
      </c>
      <c r="AB69" s="73" t="str">
        <f t="shared" si="40"/>
        <v xml:space="preserve"> </v>
      </c>
      <c r="AC69" s="74" t="str">
        <f t="shared" si="41"/>
        <v xml:space="preserve"> </v>
      </c>
      <c r="AD69" s="70" t="str">
        <f t="shared" si="42"/>
        <v>n/a</v>
      </c>
      <c r="AE69" s="71" t="b">
        <f t="shared" si="43"/>
        <v>0</v>
      </c>
      <c r="AF69" s="70" t="str">
        <f t="shared" si="44"/>
        <v xml:space="preserve"> </v>
      </c>
      <c r="AG69" s="70" t="str">
        <f t="shared" si="45"/>
        <v xml:space="preserve"> </v>
      </c>
      <c r="AH69" s="71" t="str">
        <f t="shared" si="46"/>
        <v xml:space="preserve"> </v>
      </c>
      <c r="AI69" s="73" t="str">
        <f t="shared" si="47"/>
        <v>n/a</v>
      </c>
      <c r="AJ69" s="74" t="b">
        <f t="shared" si="48"/>
        <v>0</v>
      </c>
      <c r="AK69" s="73" t="str">
        <f t="shared" si="49"/>
        <v xml:space="preserve"> </v>
      </c>
      <c r="AL69" s="73" t="str">
        <f t="shared" si="50"/>
        <v xml:space="preserve"> </v>
      </c>
      <c r="AM69" s="74" t="str">
        <f t="shared" si="51"/>
        <v xml:space="preserve"> </v>
      </c>
    </row>
    <row r="70" spans="1:39" ht="18.75" customHeight="1" thickBot="1" x14ac:dyDescent="0.25">
      <c r="A70" t="str">
        <f t="shared" si="52"/>
        <v>/</v>
      </c>
      <c r="B70" s="134">
        <v>67</v>
      </c>
      <c r="C70" s="6"/>
      <c r="D70" s="6"/>
      <c r="E70" s="106"/>
      <c r="F70" s="5"/>
      <c r="G70" s="103" t="str">
        <f t="shared" si="29"/>
        <v xml:space="preserve"> </v>
      </c>
      <c r="H70" s="160"/>
      <c r="I70" s="153" t="str">
        <f>IF(H70="Y",IFERROR(VLOOKUP(CONCATENATE(C70,"/",D70),'Time Open'!A$4:F$165,5,FALSE),"Can't find in Open"),"")</f>
        <v/>
      </c>
      <c r="J70" s="153" t="str">
        <f>IF(H70="Y",IFERROR(VLOOKUP(CONCATENATE(C70,"/",D70),'Time Open'!A$4:F$165,6,FALSE),"Can't find in Open"),"")</f>
        <v/>
      </c>
      <c r="K70" s="34" t="str">
        <f t="shared" si="30"/>
        <v>n/a</v>
      </c>
      <c r="L70" s="36">
        <f t="shared" si="31"/>
        <v>0</v>
      </c>
      <c r="M70" s="36">
        <f t="shared" si="32"/>
        <v>0</v>
      </c>
      <c r="N70" s="36">
        <f t="shared" si="33"/>
        <v>0</v>
      </c>
      <c r="O70" s="103">
        <f t="shared" si="34"/>
        <v>0</v>
      </c>
      <c r="P70" s="118" t="str">
        <f t="shared" si="53"/>
        <v xml:space="preserve"> </v>
      </c>
      <c r="S70">
        <f t="shared" si="54"/>
        <v>0</v>
      </c>
      <c r="T70" s="70" t="str">
        <f t="shared" si="35"/>
        <v>n/a</v>
      </c>
      <c r="U70" s="71" t="b">
        <f t="shared" si="36"/>
        <v>0</v>
      </c>
      <c r="V70" s="70" t="str">
        <f t="shared" si="55"/>
        <v xml:space="preserve"> </v>
      </c>
      <c r="W70" s="70" t="str">
        <f t="shared" si="56"/>
        <v xml:space="preserve"> </v>
      </c>
      <c r="X70" s="71" t="str">
        <f t="shared" si="57"/>
        <v xml:space="preserve"> </v>
      </c>
      <c r="Y70" s="73" t="str">
        <f t="shared" si="37"/>
        <v>n/a</v>
      </c>
      <c r="Z70" s="74" t="b">
        <f t="shared" si="38"/>
        <v>0</v>
      </c>
      <c r="AA70" s="73" t="str">
        <f t="shared" si="39"/>
        <v xml:space="preserve"> </v>
      </c>
      <c r="AB70" s="73" t="str">
        <f t="shared" si="40"/>
        <v xml:space="preserve"> </v>
      </c>
      <c r="AC70" s="74" t="str">
        <f t="shared" si="41"/>
        <v xml:space="preserve"> </v>
      </c>
      <c r="AD70" s="70" t="str">
        <f t="shared" si="42"/>
        <v>n/a</v>
      </c>
      <c r="AE70" s="71" t="b">
        <f t="shared" si="43"/>
        <v>0</v>
      </c>
      <c r="AF70" s="70" t="str">
        <f t="shared" si="44"/>
        <v xml:space="preserve"> </v>
      </c>
      <c r="AG70" s="70" t="str">
        <f t="shared" si="45"/>
        <v xml:space="preserve"> </v>
      </c>
      <c r="AH70" s="71" t="str">
        <f t="shared" si="46"/>
        <v xml:space="preserve"> </v>
      </c>
      <c r="AI70" s="73" t="str">
        <f t="shared" si="47"/>
        <v>n/a</v>
      </c>
      <c r="AJ70" s="74" t="b">
        <f t="shared" si="48"/>
        <v>0</v>
      </c>
      <c r="AK70" s="73" t="str">
        <f t="shared" si="49"/>
        <v xml:space="preserve"> </v>
      </c>
      <c r="AL70" s="73" t="str">
        <f t="shared" si="50"/>
        <v xml:space="preserve"> </v>
      </c>
      <c r="AM70" s="74" t="str">
        <f t="shared" si="51"/>
        <v xml:space="preserve"> </v>
      </c>
    </row>
    <row r="71" spans="1:39" ht="18.75" customHeight="1" thickBot="1" x14ac:dyDescent="0.25">
      <c r="A71" t="str">
        <f t="shared" si="52"/>
        <v>/</v>
      </c>
      <c r="B71" s="134">
        <v>68</v>
      </c>
      <c r="C71" s="6"/>
      <c r="D71" s="6"/>
      <c r="E71" s="106"/>
      <c r="F71" s="5"/>
      <c r="G71" s="103" t="str">
        <f t="shared" si="29"/>
        <v xml:space="preserve"> </v>
      </c>
      <c r="H71" s="160"/>
      <c r="I71" s="153" t="str">
        <f>IF(H71="Y",IFERROR(VLOOKUP(CONCATENATE(C71,"/",D71),'Time Open'!A$4:F$165,5,FALSE),"Can't find in Open"),"")</f>
        <v/>
      </c>
      <c r="J71" s="153" t="str">
        <f>IF(H71="Y",IFERROR(VLOOKUP(CONCATENATE(C71,"/",D71),'Time Open'!A$4:F$165,6,FALSE),"Can't find in Open"),"")</f>
        <v/>
      </c>
      <c r="K71" s="34" t="str">
        <f t="shared" si="30"/>
        <v>n/a</v>
      </c>
      <c r="L71" s="36">
        <f t="shared" si="31"/>
        <v>0</v>
      </c>
      <c r="M71" s="36">
        <f t="shared" si="32"/>
        <v>0</v>
      </c>
      <c r="N71" s="36">
        <f t="shared" si="33"/>
        <v>0</v>
      </c>
      <c r="O71" s="103">
        <f t="shared" si="34"/>
        <v>0</v>
      </c>
      <c r="P71" s="118" t="str">
        <f t="shared" si="53"/>
        <v xml:space="preserve"> </v>
      </c>
      <c r="S71">
        <f t="shared" si="54"/>
        <v>0</v>
      </c>
      <c r="T71" s="70" t="str">
        <f t="shared" si="35"/>
        <v>n/a</v>
      </c>
      <c r="U71" s="71" t="b">
        <f t="shared" si="36"/>
        <v>0</v>
      </c>
      <c r="V71" s="70" t="str">
        <f t="shared" si="55"/>
        <v xml:space="preserve"> </v>
      </c>
      <c r="W71" s="70" t="str">
        <f t="shared" si="56"/>
        <v xml:space="preserve"> </v>
      </c>
      <c r="X71" s="71" t="str">
        <f t="shared" si="57"/>
        <v xml:space="preserve"> </v>
      </c>
      <c r="Y71" s="73" t="str">
        <f t="shared" si="37"/>
        <v>n/a</v>
      </c>
      <c r="Z71" s="74" t="b">
        <f t="shared" si="38"/>
        <v>0</v>
      </c>
      <c r="AA71" s="73" t="str">
        <f t="shared" si="39"/>
        <v xml:space="preserve"> </v>
      </c>
      <c r="AB71" s="73" t="str">
        <f t="shared" si="40"/>
        <v xml:space="preserve"> </v>
      </c>
      <c r="AC71" s="74" t="str">
        <f t="shared" si="41"/>
        <v xml:space="preserve"> </v>
      </c>
      <c r="AD71" s="70" t="str">
        <f t="shared" si="42"/>
        <v>n/a</v>
      </c>
      <c r="AE71" s="71" t="b">
        <f t="shared" si="43"/>
        <v>0</v>
      </c>
      <c r="AF71" s="70" t="str">
        <f t="shared" si="44"/>
        <v xml:space="preserve"> </v>
      </c>
      <c r="AG71" s="70" t="str">
        <f t="shared" si="45"/>
        <v xml:space="preserve"> </v>
      </c>
      <c r="AH71" s="71" t="str">
        <f t="shared" si="46"/>
        <v xml:space="preserve"> </v>
      </c>
      <c r="AI71" s="73" t="str">
        <f t="shared" si="47"/>
        <v>n/a</v>
      </c>
      <c r="AJ71" s="74" t="b">
        <f t="shared" si="48"/>
        <v>0</v>
      </c>
      <c r="AK71" s="73" t="str">
        <f t="shared" si="49"/>
        <v xml:space="preserve"> </v>
      </c>
      <c r="AL71" s="73" t="str">
        <f t="shared" si="50"/>
        <v xml:space="preserve"> </v>
      </c>
      <c r="AM71" s="74" t="str">
        <f t="shared" si="51"/>
        <v xml:space="preserve"> </v>
      </c>
    </row>
    <row r="72" spans="1:39" ht="18.75" customHeight="1" thickBot="1" x14ac:dyDescent="0.25">
      <c r="A72" t="str">
        <f t="shared" si="52"/>
        <v>/</v>
      </c>
      <c r="B72" s="134">
        <v>69</v>
      </c>
      <c r="C72" s="6"/>
      <c r="D72" s="6"/>
      <c r="E72" s="106"/>
      <c r="F72" s="5"/>
      <c r="G72" s="103" t="str">
        <f t="shared" si="29"/>
        <v xml:space="preserve"> </v>
      </c>
      <c r="H72" s="160"/>
      <c r="I72" s="153" t="str">
        <f>IF(H72="Y",IFERROR(VLOOKUP(CONCATENATE(C72,"/",D72),'Time Open'!A$4:F$165,5,FALSE),"Can't find in Open"),"")</f>
        <v/>
      </c>
      <c r="J72" s="153" t="str">
        <f>IF(H72="Y",IFERROR(VLOOKUP(CONCATENATE(C72,"/",D72),'Time Open'!A$4:F$165,6,FALSE),"Can't find in Open"),"")</f>
        <v/>
      </c>
      <c r="K72" s="34" t="str">
        <f t="shared" si="30"/>
        <v>n/a</v>
      </c>
      <c r="L72" s="36">
        <f t="shared" si="31"/>
        <v>0</v>
      </c>
      <c r="M72" s="36">
        <f t="shared" si="32"/>
        <v>0</v>
      </c>
      <c r="N72" s="36">
        <f t="shared" si="33"/>
        <v>0</v>
      </c>
      <c r="O72" s="103">
        <f t="shared" si="34"/>
        <v>0</v>
      </c>
      <c r="P72" s="118" t="str">
        <f t="shared" si="53"/>
        <v xml:space="preserve"> </v>
      </c>
      <c r="S72">
        <f t="shared" si="54"/>
        <v>0</v>
      </c>
      <c r="T72" s="70" t="str">
        <f t="shared" si="35"/>
        <v>n/a</v>
      </c>
      <c r="U72" s="71" t="b">
        <f t="shared" si="36"/>
        <v>0</v>
      </c>
      <c r="V72" s="70" t="str">
        <f t="shared" si="55"/>
        <v xml:space="preserve"> </v>
      </c>
      <c r="W72" s="70" t="str">
        <f t="shared" si="56"/>
        <v xml:space="preserve"> </v>
      </c>
      <c r="X72" s="71" t="str">
        <f t="shared" si="57"/>
        <v xml:space="preserve"> </v>
      </c>
      <c r="Y72" s="73" t="str">
        <f t="shared" si="37"/>
        <v>n/a</v>
      </c>
      <c r="Z72" s="74" t="b">
        <f t="shared" si="38"/>
        <v>0</v>
      </c>
      <c r="AA72" s="73" t="str">
        <f t="shared" si="39"/>
        <v xml:space="preserve"> </v>
      </c>
      <c r="AB72" s="73" t="str">
        <f t="shared" si="40"/>
        <v xml:space="preserve"> </v>
      </c>
      <c r="AC72" s="74" t="str">
        <f t="shared" si="41"/>
        <v xml:space="preserve"> </v>
      </c>
      <c r="AD72" s="70" t="str">
        <f t="shared" si="42"/>
        <v>n/a</v>
      </c>
      <c r="AE72" s="71" t="b">
        <f t="shared" si="43"/>
        <v>0</v>
      </c>
      <c r="AF72" s="70" t="str">
        <f t="shared" si="44"/>
        <v xml:space="preserve"> </v>
      </c>
      <c r="AG72" s="70" t="str">
        <f t="shared" si="45"/>
        <v xml:space="preserve"> </v>
      </c>
      <c r="AH72" s="71" t="str">
        <f t="shared" si="46"/>
        <v xml:space="preserve"> </v>
      </c>
      <c r="AI72" s="73" t="str">
        <f t="shared" si="47"/>
        <v>n/a</v>
      </c>
      <c r="AJ72" s="74" t="b">
        <f t="shared" si="48"/>
        <v>0</v>
      </c>
      <c r="AK72" s="73" t="str">
        <f t="shared" si="49"/>
        <v xml:space="preserve"> </v>
      </c>
      <c r="AL72" s="73" t="str">
        <f t="shared" si="50"/>
        <v xml:space="preserve"> </v>
      </c>
      <c r="AM72" s="74" t="str">
        <f t="shared" si="51"/>
        <v xml:space="preserve"> </v>
      </c>
    </row>
    <row r="73" spans="1:39" ht="18.75" customHeight="1" thickBot="1" x14ac:dyDescent="0.25">
      <c r="A73" t="str">
        <f t="shared" si="52"/>
        <v>/</v>
      </c>
      <c r="B73" s="134">
        <v>70</v>
      </c>
      <c r="C73" s="6"/>
      <c r="D73" s="6"/>
      <c r="E73" s="106"/>
      <c r="F73" s="5"/>
      <c r="G73" s="103" t="str">
        <f t="shared" si="29"/>
        <v xml:space="preserve"> </v>
      </c>
      <c r="H73" s="160"/>
      <c r="I73" s="153" t="str">
        <f>IF(H73="Y",IFERROR(VLOOKUP(CONCATENATE(C73,"/",D73),'Time Open'!A$4:F$165,5,FALSE),"Can't find in Open"),"")</f>
        <v/>
      </c>
      <c r="J73" s="153" t="str">
        <f>IF(H73="Y",IFERROR(VLOOKUP(CONCATENATE(C73,"/",D73),'Time Open'!A$4:F$165,6,FALSE),"Can't find in Open"),"")</f>
        <v/>
      </c>
      <c r="K73" s="34" t="str">
        <f t="shared" si="30"/>
        <v>n/a</v>
      </c>
      <c r="L73" s="36">
        <f t="shared" si="31"/>
        <v>0</v>
      </c>
      <c r="M73" s="36">
        <f t="shared" si="32"/>
        <v>0</v>
      </c>
      <c r="N73" s="36">
        <f t="shared" si="33"/>
        <v>0</v>
      </c>
      <c r="O73" s="103">
        <f t="shared" si="34"/>
        <v>0</v>
      </c>
      <c r="P73" s="118" t="str">
        <f t="shared" si="53"/>
        <v xml:space="preserve"> </v>
      </c>
      <c r="S73">
        <f t="shared" si="54"/>
        <v>0</v>
      </c>
      <c r="T73" s="70" t="str">
        <f t="shared" si="35"/>
        <v>n/a</v>
      </c>
      <c r="U73" s="71" t="b">
        <f t="shared" si="36"/>
        <v>0</v>
      </c>
      <c r="V73" s="70" t="str">
        <f t="shared" si="55"/>
        <v xml:space="preserve"> </v>
      </c>
      <c r="W73" s="70" t="str">
        <f t="shared" si="56"/>
        <v xml:space="preserve"> </v>
      </c>
      <c r="X73" s="71" t="str">
        <f t="shared" si="57"/>
        <v xml:space="preserve"> </v>
      </c>
      <c r="Y73" s="73" t="str">
        <f t="shared" si="37"/>
        <v>n/a</v>
      </c>
      <c r="Z73" s="74" t="b">
        <f t="shared" si="38"/>
        <v>0</v>
      </c>
      <c r="AA73" s="73" t="str">
        <f t="shared" si="39"/>
        <v xml:space="preserve"> </v>
      </c>
      <c r="AB73" s="73" t="str">
        <f t="shared" si="40"/>
        <v xml:space="preserve"> </v>
      </c>
      <c r="AC73" s="74" t="str">
        <f t="shared" si="41"/>
        <v xml:space="preserve"> </v>
      </c>
      <c r="AD73" s="70" t="str">
        <f t="shared" si="42"/>
        <v>n/a</v>
      </c>
      <c r="AE73" s="71" t="b">
        <f t="shared" si="43"/>
        <v>0</v>
      </c>
      <c r="AF73" s="70" t="str">
        <f t="shared" si="44"/>
        <v xml:space="preserve"> </v>
      </c>
      <c r="AG73" s="70" t="str">
        <f t="shared" si="45"/>
        <v xml:space="preserve"> </v>
      </c>
      <c r="AH73" s="71" t="str">
        <f t="shared" si="46"/>
        <v xml:space="preserve"> </v>
      </c>
      <c r="AI73" s="73" t="str">
        <f t="shared" si="47"/>
        <v>n/a</v>
      </c>
      <c r="AJ73" s="74" t="b">
        <f t="shared" si="48"/>
        <v>0</v>
      </c>
      <c r="AK73" s="73" t="str">
        <f t="shared" si="49"/>
        <v xml:space="preserve"> </v>
      </c>
      <c r="AL73" s="73" t="str">
        <f t="shared" si="50"/>
        <v xml:space="preserve"> </v>
      </c>
      <c r="AM73" s="74" t="str">
        <f t="shared" si="51"/>
        <v xml:space="preserve"> </v>
      </c>
    </row>
    <row r="74" spans="1:39" ht="18.75" customHeight="1" thickBot="1" x14ac:dyDescent="0.25">
      <c r="A74" t="str">
        <f t="shared" si="52"/>
        <v>/</v>
      </c>
      <c r="B74" s="134">
        <v>71</v>
      </c>
      <c r="C74" s="6"/>
      <c r="D74" s="6"/>
      <c r="E74" s="106"/>
      <c r="F74" s="5"/>
      <c r="G74" s="103" t="str">
        <f t="shared" si="29"/>
        <v xml:space="preserve"> </v>
      </c>
      <c r="H74" s="160"/>
      <c r="I74" s="153" t="str">
        <f>IF(H74="Y",IFERROR(VLOOKUP(CONCATENATE(C74,"/",D74),'Time Open'!A$4:F$165,5,FALSE),"Can't find in Open"),"")</f>
        <v/>
      </c>
      <c r="J74" s="153" t="str">
        <f>IF(H74="Y",IFERROR(VLOOKUP(CONCATENATE(C74,"/",D74),'Time Open'!A$4:F$165,6,FALSE),"Can't find in Open"),"")</f>
        <v/>
      </c>
      <c r="K74" s="34" t="str">
        <f t="shared" si="30"/>
        <v>n/a</v>
      </c>
      <c r="L74" s="36">
        <f t="shared" si="31"/>
        <v>0</v>
      </c>
      <c r="M74" s="36">
        <f t="shared" si="32"/>
        <v>0</v>
      </c>
      <c r="N74" s="36">
        <f t="shared" si="33"/>
        <v>0</v>
      </c>
      <c r="O74" s="103">
        <f t="shared" si="34"/>
        <v>0</v>
      </c>
      <c r="P74" s="118" t="str">
        <f t="shared" si="53"/>
        <v xml:space="preserve"> </v>
      </c>
      <c r="S74">
        <f t="shared" si="54"/>
        <v>0</v>
      </c>
      <c r="T74" s="70" t="str">
        <f t="shared" si="35"/>
        <v>n/a</v>
      </c>
      <c r="U74" s="71" t="b">
        <f t="shared" si="36"/>
        <v>0</v>
      </c>
      <c r="V74" s="70" t="str">
        <f t="shared" si="55"/>
        <v xml:space="preserve"> </v>
      </c>
      <c r="W74" s="70" t="str">
        <f t="shared" si="56"/>
        <v xml:space="preserve"> </v>
      </c>
      <c r="X74" s="71" t="str">
        <f t="shared" si="57"/>
        <v xml:space="preserve"> </v>
      </c>
      <c r="Y74" s="73" t="str">
        <f t="shared" si="37"/>
        <v>n/a</v>
      </c>
      <c r="Z74" s="74" t="b">
        <f t="shared" si="38"/>
        <v>0</v>
      </c>
      <c r="AA74" s="73" t="str">
        <f t="shared" si="39"/>
        <v xml:space="preserve"> </v>
      </c>
      <c r="AB74" s="73" t="str">
        <f t="shared" si="40"/>
        <v xml:space="preserve"> </v>
      </c>
      <c r="AC74" s="74" t="str">
        <f t="shared" si="41"/>
        <v xml:space="preserve"> </v>
      </c>
      <c r="AD74" s="70" t="str">
        <f t="shared" si="42"/>
        <v>n/a</v>
      </c>
      <c r="AE74" s="71" t="b">
        <f t="shared" si="43"/>
        <v>0</v>
      </c>
      <c r="AF74" s="70" t="str">
        <f t="shared" si="44"/>
        <v xml:space="preserve"> </v>
      </c>
      <c r="AG74" s="70" t="str">
        <f t="shared" si="45"/>
        <v xml:space="preserve"> </v>
      </c>
      <c r="AH74" s="71" t="str">
        <f t="shared" si="46"/>
        <v xml:space="preserve"> </v>
      </c>
      <c r="AI74" s="73" t="str">
        <f t="shared" si="47"/>
        <v>n/a</v>
      </c>
      <c r="AJ74" s="74" t="b">
        <f t="shared" si="48"/>
        <v>0</v>
      </c>
      <c r="AK74" s="73" t="str">
        <f t="shared" si="49"/>
        <v xml:space="preserve"> </v>
      </c>
      <c r="AL74" s="73" t="str">
        <f t="shared" si="50"/>
        <v xml:space="preserve"> </v>
      </c>
      <c r="AM74" s="74" t="str">
        <f t="shared" si="51"/>
        <v xml:space="preserve"> </v>
      </c>
    </row>
    <row r="75" spans="1:39" ht="18.75" customHeight="1" thickBot="1" x14ac:dyDescent="0.25">
      <c r="A75" t="str">
        <f t="shared" si="52"/>
        <v>/</v>
      </c>
      <c r="B75" s="134">
        <v>72</v>
      </c>
      <c r="C75" s="6"/>
      <c r="D75" s="6"/>
      <c r="E75" s="106"/>
      <c r="F75" s="5"/>
      <c r="G75" s="103" t="str">
        <f t="shared" si="29"/>
        <v xml:space="preserve"> </v>
      </c>
      <c r="H75" s="160"/>
      <c r="I75" s="153" t="str">
        <f>IF(H75="Y",IFERROR(VLOOKUP(CONCATENATE(C75,"/",D75),'Time Open'!A$4:F$165,5,FALSE),"Can't find in Open"),"")</f>
        <v/>
      </c>
      <c r="J75" s="153" t="str">
        <f>IF(H75="Y",IFERROR(VLOOKUP(CONCATENATE(C75,"/",D75),'Time Open'!A$4:F$165,6,FALSE),"Can't find in Open"),"")</f>
        <v/>
      </c>
      <c r="K75" s="34" t="str">
        <f t="shared" si="30"/>
        <v>n/a</v>
      </c>
      <c r="L75" s="36">
        <f t="shared" si="31"/>
        <v>0</v>
      </c>
      <c r="M75" s="36">
        <f t="shared" si="32"/>
        <v>0</v>
      </c>
      <c r="N75" s="36">
        <f t="shared" si="33"/>
        <v>0</v>
      </c>
      <c r="O75" s="103">
        <f t="shared" si="34"/>
        <v>0</v>
      </c>
      <c r="P75" s="118" t="str">
        <f t="shared" si="53"/>
        <v xml:space="preserve"> </v>
      </c>
      <c r="S75">
        <f t="shared" si="54"/>
        <v>0</v>
      </c>
      <c r="T75" s="70" t="str">
        <f t="shared" si="35"/>
        <v>n/a</v>
      </c>
      <c r="U75" s="71" t="b">
        <f t="shared" si="36"/>
        <v>0</v>
      </c>
      <c r="V75" s="70" t="str">
        <f t="shared" si="55"/>
        <v xml:space="preserve"> </v>
      </c>
      <c r="W75" s="70" t="str">
        <f t="shared" si="56"/>
        <v xml:space="preserve"> </v>
      </c>
      <c r="X75" s="71" t="str">
        <f t="shared" si="57"/>
        <v xml:space="preserve"> </v>
      </c>
      <c r="Y75" s="73" t="str">
        <f t="shared" si="37"/>
        <v>n/a</v>
      </c>
      <c r="Z75" s="74" t="b">
        <f t="shared" si="38"/>
        <v>0</v>
      </c>
      <c r="AA75" s="73" t="str">
        <f t="shared" si="39"/>
        <v xml:space="preserve"> </v>
      </c>
      <c r="AB75" s="73" t="str">
        <f t="shared" si="40"/>
        <v xml:space="preserve"> </v>
      </c>
      <c r="AC75" s="74" t="str">
        <f t="shared" si="41"/>
        <v xml:space="preserve"> </v>
      </c>
      <c r="AD75" s="70" t="str">
        <f t="shared" si="42"/>
        <v>n/a</v>
      </c>
      <c r="AE75" s="71" t="b">
        <f t="shared" si="43"/>
        <v>0</v>
      </c>
      <c r="AF75" s="70" t="str">
        <f t="shared" si="44"/>
        <v xml:space="preserve"> </v>
      </c>
      <c r="AG75" s="70" t="str">
        <f t="shared" si="45"/>
        <v xml:space="preserve"> </v>
      </c>
      <c r="AH75" s="71" t="str">
        <f t="shared" si="46"/>
        <v xml:space="preserve"> </v>
      </c>
      <c r="AI75" s="73" t="str">
        <f t="shared" si="47"/>
        <v>n/a</v>
      </c>
      <c r="AJ75" s="74" t="b">
        <f t="shared" si="48"/>
        <v>0</v>
      </c>
      <c r="AK75" s="73" t="str">
        <f t="shared" si="49"/>
        <v xml:space="preserve"> </v>
      </c>
      <c r="AL75" s="73" t="str">
        <f t="shared" si="50"/>
        <v xml:space="preserve"> </v>
      </c>
      <c r="AM75" s="74" t="str">
        <f t="shared" si="51"/>
        <v xml:space="preserve"> </v>
      </c>
    </row>
    <row r="76" spans="1:39" ht="18.75" customHeight="1" thickBot="1" x14ac:dyDescent="0.25">
      <c r="A76" t="str">
        <f t="shared" si="52"/>
        <v>/</v>
      </c>
      <c r="B76" s="134">
        <v>73</v>
      </c>
      <c r="C76" s="6"/>
      <c r="D76" s="6"/>
      <c r="E76" s="106"/>
      <c r="F76" s="5"/>
      <c r="G76" s="103" t="str">
        <f t="shared" si="29"/>
        <v xml:space="preserve"> </v>
      </c>
      <c r="H76" s="160"/>
      <c r="I76" s="153" t="str">
        <f>IF(H76="Y",IFERROR(VLOOKUP(CONCATENATE(C76,"/",D76),'Time Open'!A$4:F$165,5,FALSE),"Can't find in Open"),"")</f>
        <v/>
      </c>
      <c r="J76" s="153" t="str">
        <f>IF(H76="Y",IFERROR(VLOOKUP(CONCATENATE(C76,"/",D76),'Time Open'!A$4:F$165,6,FALSE),"Can't find in Open"),"")</f>
        <v/>
      </c>
      <c r="K76" s="34" t="str">
        <f t="shared" si="30"/>
        <v>n/a</v>
      </c>
      <c r="L76" s="36">
        <f t="shared" si="31"/>
        <v>0</v>
      </c>
      <c r="M76" s="36">
        <f t="shared" si="32"/>
        <v>0</v>
      </c>
      <c r="N76" s="36">
        <f t="shared" si="33"/>
        <v>0</v>
      </c>
      <c r="O76" s="103">
        <f t="shared" si="34"/>
        <v>0</v>
      </c>
      <c r="P76" s="118" t="str">
        <f t="shared" si="53"/>
        <v xml:space="preserve"> </v>
      </c>
      <c r="S76">
        <f t="shared" si="54"/>
        <v>0</v>
      </c>
      <c r="T76" s="70" t="str">
        <f t="shared" si="35"/>
        <v>n/a</v>
      </c>
      <c r="U76" s="71" t="b">
        <f t="shared" si="36"/>
        <v>0</v>
      </c>
      <c r="V76" s="70" t="str">
        <f t="shared" si="55"/>
        <v xml:space="preserve"> </v>
      </c>
      <c r="W76" s="70" t="str">
        <f t="shared" si="56"/>
        <v xml:space="preserve"> </v>
      </c>
      <c r="X76" s="71" t="str">
        <f t="shared" si="57"/>
        <v xml:space="preserve"> </v>
      </c>
      <c r="Y76" s="73" t="str">
        <f t="shared" si="37"/>
        <v>n/a</v>
      </c>
      <c r="Z76" s="74" t="b">
        <f t="shared" si="38"/>
        <v>0</v>
      </c>
      <c r="AA76" s="73" t="str">
        <f t="shared" si="39"/>
        <v xml:space="preserve"> </v>
      </c>
      <c r="AB76" s="73" t="str">
        <f t="shared" si="40"/>
        <v xml:space="preserve"> </v>
      </c>
      <c r="AC76" s="74" t="str">
        <f t="shared" si="41"/>
        <v xml:space="preserve"> </v>
      </c>
      <c r="AD76" s="70" t="str">
        <f t="shared" si="42"/>
        <v>n/a</v>
      </c>
      <c r="AE76" s="71" t="b">
        <f t="shared" si="43"/>
        <v>0</v>
      </c>
      <c r="AF76" s="70" t="str">
        <f t="shared" si="44"/>
        <v xml:space="preserve"> </v>
      </c>
      <c r="AG76" s="70" t="str">
        <f t="shared" si="45"/>
        <v xml:space="preserve"> </v>
      </c>
      <c r="AH76" s="71" t="str">
        <f t="shared" si="46"/>
        <v xml:space="preserve"> </v>
      </c>
      <c r="AI76" s="73" t="str">
        <f t="shared" si="47"/>
        <v>n/a</v>
      </c>
      <c r="AJ76" s="74" t="b">
        <f t="shared" si="48"/>
        <v>0</v>
      </c>
      <c r="AK76" s="73" t="str">
        <f t="shared" si="49"/>
        <v xml:space="preserve"> </v>
      </c>
      <c r="AL76" s="73" t="str">
        <f t="shared" si="50"/>
        <v xml:space="preserve"> </v>
      </c>
      <c r="AM76" s="74" t="str">
        <f t="shared" si="51"/>
        <v xml:space="preserve"> </v>
      </c>
    </row>
    <row r="77" spans="1:39" ht="18.75" customHeight="1" thickBot="1" x14ac:dyDescent="0.25">
      <c r="A77" t="str">
        <f t="shared" si="52"/>
        <v>/</v>
      </c>
      <c r="B77" s="134">
        <v>74</v>
      </c>
      <c r="C77" s="6"/>
      <c r="D77" s="6"/>
      <c r="E77" s="106"/>
      <c r="F77" s="5"/>
      <c r="G77" s="103" t="str">
        <f t="shared" si="29"/>
        <v xml:space="preserve"> </v>
      </c>
      <c r="H77" s="160"/>
      <c r="I77" s="153" t="str">
        <f>IF(H77="Y",IFERROR(VLOOKUP(CONCATENATE(C77,"/",D77),'Time Open'!A$4:F$165,5,FALSE),"Can't find in Open"),"")</f>
        <v/>
      </c>
      <c r="J77" s="153" t="str">
        <f>IF(H77="Y",IFERROR(VLOOKUP(CONCATENATE(C77,"/",D77),'Time Open'!A$4:F$165,6,FALSE),"Can't find in Open"),"")</f>
        <v/>
      </c>
      <c r="K77" s="34" t="str">
        <f t="shared" si="30"/>
        <v>n/a</v>
      </c>
      <c r="L77" s="36">
        <f t="shared" si="31"/>
        <v>0</v>
      </c>
      <c r="M77" s="36">
        <f t="shared" si="32"/>
        <v>0</v>
      </c>
      <c r="N77" s="36">
        <f t="shared" si="33"/>
        <v>0</v>
      </c>
      <c r="O77" s="103">
        <f t="shared" si="34"/>
        <v>0</v>
      </c>
      <c r="P77" s="118" t="str">
        <f t="shared" si="53"/>
        <v xml:space="preserve"> </v>
      </c>
      <c r="S77">
        <f t="shared" si="54"/>
        <v>0</v>
      </c>
      <c r="T77" s="70" t="str">
        <f t="shared" si="35"/>
        <v>n/a</v>
      </c>
      <c r="U77" s="71" t="b">
        <f t="shared" si="36"/>
        <v>0</v>
      </c>
      <c r="V77" s="70" t="str">
        <f t="shared" si="55"/>
        <v xml:space="preserve"> </v>
      </c>
      <c r="W77" s="70" t="str">
        <f t="shared" si="56"/>
        <v xml:space="preserve"> </v>
      </c>
      <c r="X77" s="71" t="str">
        <f t="shared" si="57"/>
        <v xml:space="preserve"> </v>
      </c>
      <c r="Y77" s="73" t="str">
        <f t="shared" si="37"/>
        <v>n/a</v>
      </c>
      <c r="Z77" s="74" t="b">
        <f t="shared" si="38"/>
        <v>0</v>
      </c>
      <c r="AA77" s="73" t="str">
        <f t="shared" si="39"/>
        <v xml:space="preserve"> </v>
      </c>
      <c r="AB77" s="73" t="str">
        <f t="shared" si="40"/>
        <v xml:space="preserve"> </v>
      </c>
      <c r="AC77" s="74" t="str">
        <f t="shared" si="41"/>
        <v xml:space="preserve"> </v>
      </c>
      <c r="AD77" s="70" t="str">
        <f t="shared" si="42"/>
        <v>n/a</v>
      </c>
      <c r="AE77" s="71" t="b">
        <f t="shared" si="43"/>
        <v>0</v>
      </c>
      <c r="AF77" s="70" t="str">
        <f t="shared" si="44"/>
        <v xml:space="preserve"> </v>
      </c>
      <c r="AG77" s="70" t="str">
        <f t="shared" si="45"/>
        <v xml:space="preserve"> </v>
      </c>
      <c r="AH77" s="71" t="str">
        <f t="shared" si="46"/>
        <v xml:space="preserve"> </v>
      </c>
      <c r="AI77" s="73" t="str">
        <f t="shared" si="47"/>
        <v>n/a</v>
      </c>
      <c r="AJ77" s="74" t="b">
        <f t="shared" si="48"/>
        <v>0</v>
      </c>
      <c r="AK77" s="73" t="str">
        <f t="shared" si="49"/>
        <v xml:space="preserve"> </v>
      </c>
      <c r="AL77" s="73" t="str">
        <f t="shared" si="50"/>
        <v xml:space="preserve"> </v>
      </c>
      <c r="AM77" s="74" t="str">
        <f t="shared" si="51"/>
        <v xml:space="preserve"> </v>
      </c>
    </row>
    <row r="78" spans="1:39" ht="18.75" customHeight="1" thickBot="1" x14ac:dyDescent="0.25">
      <c r="A78" t="str">
        <f t="shared" si="52"/>
        <v>/</v>
      </c>
      <c r="B78" s="134">
        <v>75</v>
      </c>
      <c r="C78" s="6"/>
      <c r="D78" s="6"/>
      <c r="E78" s="106"/>
      <c r="F78" s="5"/>
      <c r="G78" s="103" t="str">
        <f t="shared" si="29"/>
        <v xml:space="preserve"> </v>
      </c>
      <c r="H78" s="160"/>
      <c r="I78" s="153" t="str">
        <f>IF(H78="Y",IFERROR(VLOOKUP(CONCATENATE(C78,"/",D78),'Time Open'!A$4:F$165,5,FALSE),"Can't find in Open"),"")</f>
        <v/>
      </c>
      <c r="J78" s="153" t="str">
        <f>IF(H78="Y",IFERROR(VLOOKUP(CONCATENATE(C78,"/",D78),'Time Open'!A$4:F$165,6,FALSE),"Can't find in Open"),"")</f>
        <v/>
      </c>
      <c r="K78" s="34" t="str">
        <f t="shared" si="30"/>
        <v>n/a</v>
      </c>
      <c r="L78" s="36">
        <f t="shared" si="31"/>
        <v>0</v>
      </c>
      <c r="M78" s="36">
        <f t="shared" si="32"/>
        <v>0</v>
      </c>
      <c r="N78" s="36">
        <f t="shared" si="33"/>
        <v>0</v>
      </c>
      <c r="O78" s="103">
        <f t="shared" si="34"/>
        <v>0</v>
      </c>
      <c r="P78" s="118" t="str">
        <f t="shared" si="53"/>
        <v xml:space="preserve"> </v>
      </c>
      <c r="S78">
        <f t="shared" si="54"/>
        <v>0</v>
      </c>
      <c r="T78" s="70" t="str">
        <f t="shared" si="35"/>
        <v>n/a</v>
      </c>
      <c r="U78" s="71" t="b">
        <f t="shared" si="36"/>
        <v>0</v>
      </c>
      <c r="V78" s="70" t="str">
        <f t="shared" si="55"/>
        <v xml:space="preserve"> </v>
      </c>
      <c r="W78" s="70" t="str">
        <f t="shared" si="56"/>
        <v xml:space="preserve"> </v>
      </c>
      <c r="X78" s="71" t="str">
        <f t="shared" si="57"/>
        <v xml:space="preserve"> </v>
      </c>
      <c r="Y78" s="73" t="str">
        <f t="shared" si="37"/>
        <v>n/a</v>
      </c>
      <c r="Z78" s="74" t="b">
        <f t="shared" si="38"/>
        <v>0</v>
      </c>
      <c r="AA78" s="73" t="str">
        <f t="shared" si="39"/>
        <v xml:space="preserve"> </v>
      </c>
      <c r="AB78" s="73" t="str">
        <f t="shared" si="40"/>
        <v xml:space="preserve"> </v>
      </c>
      <c r="AC78" s="74" t="str">
        <f t="shared" si="41"/>
        <v xml:space="preserve"> </v>
      </c>
      <c r="AD78" s="70" t="str">
        <f t="shared" si="42"/>
        <v>n/a</v>
      </c>
      <c r="AE78" s="71" t="b">
        <f t="shared" si="43"/>
        <v>0</v>
      </c>
      <c r="AF78" s="70" t="str">
        <f t="shared" si="44"/>
        <v xml:space="preserve"> </v>
      </c>
      <c r="AG78" s="70" t="str">
        <f t="shared" si="45"/>
        <v xml:space="preserve"> </v>
      </c>
      <c r="AH78" s="71" t="str">
        <f t="shared" si="46"/>
        <v xml:space="preserve"> </v>
      </c>
      <c r="AI78" s="73" t="str">
        <f t="shared" si="47"/>
        <v>n/a</v>
      </c>
      <c r="AJ78" s="74" t="b">
        <f t="shared" si="48"/>
        <v>0</v>
      </c>
      <c r="AK78" s="73" t="str">
        <f t="shared" si="49"/>
        <v xml:space="preserve"> </v>
      </c>
      <c r="AL78" s="73" t="str">
        <f t="shared" si="50"/>
        <v xml:space="preserve"> </v>
      </c>
      <c r="AM78" s="74" t="str">
        <f t="shared" si="51"/>
        <v xml:space="preserve"> </v>
      </c>
    </row>
    <row r="79" spans="1:39" ht="18.75" customHeight="1" thickBot="1" x14ac:dyDescent="0.25">
      <c r="A79" t="str">
        <f t="shared" si="52"/>
        <v>/</v>
      </c>
      <c r="B79" s="134">
        <v>76</v>
      </c>
      <c r="C79" s="6"/>
      <c r="D79" s="6"/>
      <c r="E79" s="106"/>
      <c r="F79" s="5"/>
      <c r="G79" s="103" t="str">
        <f t="shared" si="29"/>
        <v xml:space="preserve"> </v>
      </c>
      <c r="H79" s="160"/>
      <c r="I79" s="153" t="str">
        <f>IF(H79="Y",IFERROR(VLOOKUP(CONCATENATE(C79,"/",D79),'Time Open'!A$4:F$165,5,FALSE),"Can't find in Open"),"")</f>
        <v/>
      </c>
      <c r="J79" s="153" t="str">
        <f>IF(H79="Y",IFERROR(VLOOKUP(CONCATENATE(C79,"/",D79),'Time Open'!A$4:F$165,6,FALSE),"Can't find in Open"),"")</f>
        <v/>
      </c>
      <c r="K79" s="34" t="str">
        <f t="shared" si="30"/>
        <v>n/a</v>
      </c>
      <c r="L79" s="36">
        <f t="shared" si="31"/>
        <v>0</v>
      </c>
      <c r="M79" s="36">
        <f t="shared" si="32"/>
        <v>0</v>
      </c>
      <c r="N79" s="36">
        <f t="shared" si="33"/>
        <v>0</v>
      </c>
      <c r="O79" s="103">
        <f t="shared" si="34"/>
        <v>0</v>
      </c>
      <c r="P79" s="118" t="str">
        <f t="shared" si="53"/>
        <v xml:space="preserve"> </v>
      </c>
      <c r="S79">
        <f t="shared" si="54"/>
        <v>0</v>
      </c>
      <c r="T79" s="70" t="str">
        <f t="shared" si="35"/>
        <v>n/a</v>
      </c>
      <c r="U79" s="71" t="b">
        <f t="shared" si="36"/>
        <v>0</v>
      </c>
      <c r="V79" s="70" t="str">
        <f t="shared" si="55"/>
        <v xml:space="preserve"> </v>
      </c>
      <c r="W79" s="70" t="str">
        <f t="shared" si="56"/>
        <v xml:space="preserve"> </v>
      </c>
      <c r="X79" s="71" t="str">
        <f t="shared" si="57"/>
        <v xml:space="preserve"> </v>
      </c>
      <c r="Y79" s="73" t="str">
        <f t="shared" si="37"/>
        <v>n/a</v>
      </c>
      <c r="Z79" s="74" t="b">
        <f t="shared" si="38"/>
        <v>0</v>
      </c>
      <c r="AA79" s="73" t="str">
        <f t="shared" si="39"/>
        <v xml:space="preserve"> </v>
      </c>
      <c r="AB79" s="73" t="str">
        <f t="shared" si="40"/>
        <v xml:space="preserve"> </v>
      </c>
      <c r="AC79" s="74" t="str">
        <f t="shared" si="41"/>
        <v xml:space="preserve"> </v>
      </c>
      <c r="AD79" s="70" t="str">
        <f t="shared" si="42"/>
        <v>n/a</v>
      </c>
      <c r="AE79" s="71" t="b">
        <f t="shared" si="43"/>
        <v>0</v>
      </c>
      <c r="AF79" s="70" t="str">
        <f t="shared" si="44"/>
        <v xml:space="preserve"> </v>
      </c>
      <c r="AG79" s="70" t="str">
        <f t="shared" si="45"/>
        <v xml:space="preserve"> </v>
      </c>
      <c r="AH79" s="71" t="str">
        <f t="shared" si="46"/>
        <v xml:space="preserve"> </v>
      </c>
      <c r="AI79" s="73" t="str">
        <f t="shared" si="47"/>
        <v>n/a</v>
      </c>
      <c r="AJ79" s="74" t="b">
        <f t="shared" si="48"/>
        <v>0</v>
      </c>
      <c r="AK79" s="73" t="str">
        <f t="shared" si="49"/>
        <v xml:space="preserve"> </v>
      </c>
      <c r="AL79" s="73" t="str">
        <f t="shared" si="50"/>
        <v xml:space="preserve"> </v>
      </c>
      <c r="AM79" s="74" t="str">
        <f t="shared" si="51"/>
        <v xml:space="preserve"> </v>
      </c>
    </row>
    <row r="80" spans="1:39" ht="18.75" customHeight="1" thickBot="1" x14ac:dyDescent="0.25">
      <c r="A80" t="str">
        <f t="shared" si="52"/>
        <v>/</v>
      </c>
      <c r="B80" s="134">
        <v>77</v>
      </c>
      <c r="C80" s="6"/>
      <c r="D80" s="6"/>
      <c r="E80" s="5"/>
      <c r="F80" s="5"/>
      <c r="G80" s="103" t="str">
        <f t="shared" si="29"/>
        <v xml:space="preserve"> </v>
      </c>
      <c r="H80" s="160"/>
      <c r="I80" s="153" t="str">
        <f>IF(H80="Y",IFERROR(VLOOKUP(CONCATENATE(C80,"/",D80),'Time Open'!A$4:F$165,5,FALSE),"Can't find in Open"),"")</f>
        <v/>
      </c>
      <c r="J80" s="153" t="str">
        <f>IF(H80="Y",IFERROR(VLOOKUP(CONCATENATE(C80,"/",D80),'Time Open'!A$4:F$165,6,FALSE),"Can't find in Open"),"")</f>
        <v/>
      </c>
      <c r="K80" s="34" t="str">
        <f t="shared" si="30"/>
        <v>n/a</v>
      </c>
      <c r="L80" s="36">
        <f t="shared" si="31"/>
        <v>0</v>
      </c>
      <c r="M80" s="36">
        <f t="shared" si="32"/>
        <v>0</v>
      </c>
      <c r="N80" s="36">
        <f t="shared" si="33"/>
        <v>0</v>
      </c>
      <c r="O80" s="103">
        <f t="shared" si="34"/>
        <v>0</v>
      </c>
      <c r="P80" s="118" t="str">
        <f t="shared" si="53"/>
        <v xml:space="preserve"> </v>
      </c>
      <c r="S80">
        <f t="shared" si="54"/>
        <v>0</v>
      </c>
      <c r="T80" s="70" t="str">
        <f t="shared" si="35"/>
        <v>n/a</v>
      </c>
      <c r="U80" s="71" t="b">
        <f t="shared" si="36"/>
        <v>0</v>
      </c>
      <c r="V80" s="70" t="str">
        <f t="shared" si="55"/>
        <v xml:space="preserve"> </v>
      </c>
      <c r="W80" s="70" t="str">
        <f t="shared" si="56"/>
        <v xml:space="preserve"> </v>
      </c>
      <c r="X80" s="71" t="str">
        <f t="shared" si="57"/>
        <v xml:space="preserve"> </v>
      </c>
      <c r="Y80" s="73" t="str">
        <f t="shared" si="37"/>
        <v>n/a</v>
      </c>
      <c r="Z80" s="74" t="b">
        <f t="shared" si="38"/>
        <v>0</v>
      </c>
      <c r="AA80" s="73" t="str">
        <f t="shared" si="39"/>
        <v xml:space="preserve"> </v>
      </c>
      <c r="AB80" s="73" t="str">
        <f t="shared" si="40"/>
        <v xml:space="preserve"> </v>
      </c>
      <c r="AC80" s="74" t="str">
        <f t="shared" si="41"/>
        <v xml:space="preserve"> </v>
      </c>
      <c r="AD80" s="70" t="str">
        <f t="shared" si="42"/>
        <v>n/a</v>
      </c>
      <c r="AE80" s="71" t="b">
        <f t="shared" si="43"/>
        <v>0</v>
      </c>
      <c r="AF80" s="70" t="str">
        <f t="shared" si="44"/>
        <v xml:space="preserve"> </v>
      </c>
      <c r="AG80" s="70" t="str">
        <f t="shared" si="45"/>
        <v xml:space="preserve"> </v>
      </c>
      <c r="AH80" s="71" t="str">
        <f t="shared" si="46"/>
        <v xml:space="preserve"> </v>
      </c>
      <c r="AI80" s="73" t="str">
        <f t="shared" si="47"/>
        <v>n/a</v>
      </c>
      <c r="AJ80" s="74" t="b">
        <f t="shared" si="48"/>
        <v>0</v>
      </c>
      <c r="AK80" s="73" t="str">
        <f t="shared" si="49"/>
        <v xml:space="preserve"> </v>
      </c>
      <c r="AL80" s="73" t="str">
        <f t="shared" si="50"/>
        <v xml:space="preserve"> </v>
      </c>
      <c r="AM80" s="74" t="str">
        <f t="shared" si="51"/>
        <v xml:space="preserve"> </v>
      </c>
    </row>
    <row r="81" spans="1:39" ht="18.75" customHeight="1" thickBot="1" x14ac:dyDescent="0.25">
      <c r="A81" t="str">
        <f t="shared" si="52"/>
        <v>/</v>
      </c>
      <c r="B81" s="134">
        <v>78</v>
      </c>
      <c r="C81" s="6"/>
      <c r="D81" s="6"/>
      <c r="E81" s="5"/>
      <c r="F81" s="5"/>
      <c r="G81" s="103" t="str">
        <f t="shared" si="29"/>
        <v xml:space="preserve"> </v>
      </c>
      <c r="H81" s="160"/>
      <c r="I81" s="153" t="str">
        <f>IF(H81="Y",IFERROR(VLOOKUP(CONCATENATE(C81,"/",D81),'Time Open'!A$4:F$165,5,FALSE),"Can't find in Open"),"")</f>
        <v/>
      </c>
      <c r="J81" s="153" t="str">
        <f>IF(H81="Y",IFERROR(VLOOKUP(CONCATENATE(C81,"/",D81),'Time Open'!A$4:F$165,6,FALSE),"Can't find in Open"),"")</f>
        <v/>
      </c>
      <c r="K81" s="34" t="str">
        <f t="shared" si="30"/>
        <v>n/a</v>
      </c>
      <c r="L81" s="36">
        <f t="shared" si="31"/>
        <v>0</v>
      </c>
      <c r="M81" s="36">
        <f t="shared" si="32"/>
        <v>0</v>
      </c>
      <c r="N81" s="36">
        <f t="shared" si="33"/>
        <v>0</v>
      </c>
      <c r="O81" s="103">
        <f t="shared" si="34"/>
        <v>0</v>
      </c>
      <c r="P81" s="118" t="str">
        <f t="shared" si="53"/>
        <v xml:space="preserve"> </v>
      </c>
      <c r="S81">
        <f t="shared" si="54"/>
        <v>0</v>
      </c>
      <c r="T81" s="70" t="str">
        <f t="shared" si="35"/>
        <v>n/a</v>
      </c>
      <c r="U81" s="71" t="b">
        <f t="shared" si="36"/>
        <v>0</v>
      </c>
      <c r="V81" s="70" t="str">
        <f t="shared" si="55"/>
        <v xml:space="preserve"> </v>
      </c>
      <c r="W81" s="70" t="str">
        <f t="shared" si="56"/>
        <v xml:space="preserve"> </v>
      </c>
      <c r="X81" s="71" t="str">
        <f t="shared" si="57"/>
        <v xml:space="preserve"> </v>
      </c>
      <c r="Y81" s="73" t="str">
        <f t="shared" si="37"/>
        <v>n/a</v>
      </c>
      <c r="Z81" s="74" t="b">
        <f t="shared" si="38"/>
        <v>0</v>
      </c>
      <c r="AA81" s="73" t="str">
        <f t="shared" si="39"/>
        <v xml:space="preserve"> </v>
      </c>
      <c r="AB81" s="73" t="str">
        <f t="shared" si="40"/>
        <v xml:space="preserve"> </v>
      </c>
      <c r="AC81" s="74" t="str">
        <f t="shared" si="41"/>
        <v xml:space="preserve"> </v>
      </c>
      <c r="AD81" s="70" t="str">
        <f t="shared" si="42"/>
        <v>n/a</v>
      </c>
      <c r="AE81" s="71" t="b">
        <f t="shared" si="43"/>
        <v>0</v>
      </c>
      <c r="AF81" s="70" t="str">
        <f t="shared" si="44"/>
        <v xml:space="preserve"> </v>
      </c>
      <c r="AG81" s="70" t="str">
        <f t="shared" si="45"/>
        <v xml:space="preserve"> </v>
      </c>
      <c r="AH81" s="71" t="str">
        <f t="shared" si="46"/>
        <v xml:space="preserve"> </v>
      </c>
      <c r="AI81" s="73" t="str">
        <f t="shared" si="47"/>
        <v>n/a</v>
      </c>
      <c r="AJ81" s="74" t="b">
        <f t="shared" si="48"/>
        <v>0</v>
      </c>
      <c r="AK81" s="73" t="str">
        <f t="shared" si="49"/>
        <v xml:space="preserve"> </v>
      </c>
      <c r="AL81" s="73" t="str">
        <f t="shared" si="50"/>
        <v xml:space="preserve"> </v>
      </c>
      <c r="AM81" s="74" t="str">
        <f t="shared" si="51"/>
        <v xml:space="preserve"> </v>
      </c>
    </row>
    <row r="82" spans="1:39" ht="18.75" customHeight="1" thickBot="1" x14ac:dyDescent="0.25">
      <c r="A82" t="str">
        <f t="shared" si="52"/>
        <v>/</v>
      </c>
      <c r="B82" s="134">
        <v>79</v>
      </c>
      <c r="C82" s="6"/>
      <c r="D82" s="6"/>
      <c r="E82" s="5"/>
      <c r="F82" s="5"/>
      <c r="G82" s="103" t="str">
        <f t="shared" si="29"/>
        <v xml:space="preserve"> </v>
      </c>
      <c r="H82" s="160"/>
      <c r="I82" s="153" t="str">
        <f>IF(H82="Y",IFERROR(VLOOKUP(CONCATENATE(C82,"/",D82),'Time Open'!A$4:F$165,5,FALSE),"Can't find in Open"),"")</f>
        <v/>
      </c>
      <c r="J82" s="153" t="str">
        <f>IF(H82="Y",IFERROR(VLOOKUP(CONCATENATE(C82,"/",D82),'Time Open'!A$4:F$165,6,FALSE),"Can't find in Open"),"")</f>
        <v/>
      </c>
      <c r="K82" s="34" t="str">
        <f t="shared" si="30"/>
        <v>n/a</v>
      </c>
      <c r="L82" s="36">
        <f t="shared" si="31"/>
        <v>0</v>
      </c>
      <c r="M82" s="36">
        <f t="shared" si="32"/>
        <v>0</v>
      </c>
      <c r="N82" s="36">
        <f t="shared" si="33"/>
        <v>0</v>
      </c>
      <c r="O82" s="103">
        <f t="shared" si="34"/>
        <v>0</v>
      </c>
      <c r="P82" s="118" t="str">
        <f t="shared" si="53"/>
        <v xml:space="preserve"> </v>
      </c>
      <c r="S82">
        <f t="shared" si="54"/>
        <v>0</v>
      </c>
      <c r="T82" s="70" t="str">
        <f t="shared" si="35"/>
        <v>n/a</v>
      </c>
      <c r="U82" s="71" t="b">
        <f t="shared" si="36"/>
        <v>0</v>
      </c>
      <c r="V82" s="70" t="str">
        <f t="shared" si="55"/>
        <v xml:space="preserve"> </v>
      </c>
      <c r="W82" s="70" t="str">
        <f t="shared" si="56"/>
        <v xml:space="preserve"> </v>
      </c>
      <c r="X82" s="71" t="str">
        <f t="shared" si="57"/>
        <v xml:space="preserve"> </v>
      </c>
      <c r="Y82" s="73" t="str">
        <f t="shared" si="37"/>
        <v>n/a</v>
      </c>
      <c r="Z82" s="74" t="b">
        <f t="shared" si="38"/>
        <v>0</v>
      </c>
      <c r="AA82" s="73" t="str">
        <f t="shared" si="39"/>
        <v xml:space="preserve"> </v>
      </c>
      <c r="AB82" s="73" t="str">
        <f t="shared" si="40"/>
        <v xml:space="preserve"> </v>
      </c>
      <c r="AC82" s="74" t="str">
        <f t="shared" si="41"/>
        <v xml:space="preserve"> </v>
      </c>
      <c r="AD82" s="70" t="str">
        <f t="shared" si="42"/>
        <v>n/a</v>
      </c>
      <c r="AE82" s="71" t="b">
        <f t="shared" si="43"/>
        <v>0</v>
      </c>
      <c r="AF82" s="70" t="str">
        <f t="shared" si="44"/>
        <v xml:space="preserve"> </v>
      </c>
      <c r="AG82" s="70" t="str">
        <f t="shared" si="45"/>
        <v xml:space="preserve"> </v>
      </c>
      <c r="AH82" s="71" t="str">
        <f t="shared" si="46"/>
        <v xml:space="preserve"> </v>
      </c>
      <c r="AI82" s="73" t="str">
        <f t="shared" si="47"/>
        <v>n/a</v>
      </c>
      <c r="AJ82" s="74" t="b">
        <f t="shared" si="48"/>
        <v>0</v>
      </c>
      <c r="AK82" s="73" t="str">
        <f t="shared" si="49"/>
        <v xml:space="preserve"> </v>
      </c>
      <c r="AL82" s="73" t="str">
        <f t="shared" si="50"/>
        <v xml:space="preserve"> </v>
      </c>
      <c r="AM82" s="74" t="str">
        <f t="shared" si="51"/>
        <v xml:space="preserve"> </v>
      </c>
    </row>
    <row r="83" spans="1:39" ht="18.75" customHeight="1" thickBot="1" x14ac:dyDescent="0.25">
      <c r="A83" t="str">
        <f t="shared" si="52"/>
        <v>/</v>
      </c>
      <c r="B83" s="134">
        <v>80</v>
      </c>
      <c r="C83" s="6"/>
      <c r="D83" s="6"/>
      <c r="E83" s="5"/>
      <c r="F83" s="5"/>
      <c r="G83" s="103" t="str">
        <f t="shared" si="29"/>
        <v xml:space="preserve"> </v>
      </c>
      <c r="H83" s="160"/>
      <c r="I83" s="153" t="str">
        <f>IF(H83="Y",IFERROR(VLOOKUP(CONCATENATE(C83,"/",D83),'Time Open'!A$4:F$165,5,FALSE),"Can't find in Open"),"")</f>
        <v/>
      </c>
      <c r="J83" s="153" t="str">
        <f>IF(H83="Y",IFERROR(VLOOKUP(CONCATENATE(C83,"/",D83),'Time Open'!A$4:F$165,6,FALSE),"Can't find in Open"),"")</f>
        <v/>
      </c>
      <c r="K83" s="34" t="str">
        <f t="shared" si="30"/>
        <v>n/a</v>
      </c>
      <c r="L83" s="36">
        <f t="shared" si="31"/>
        <v>0</v>
      </c>
      <c r="M83" s="36">
        <f t="shared" si="32"/>
        <v>0</v>
      </c>
      <c r="N83" s="36">
        <f t="shared" si="33"/>
        <v>0</v>
      </c>
      <c r="O83" s="103">
        <f t="shared" si="34"/>
        <v>0</v>
      </c>
      <c r="P83" s="118" t="str">
        <f t="shared" si="53"/>
        <v xml:space="preserve"> </v>
      </c>
      <c r="S83">
        <f t="shared" si="54"/>
        <v>0</v>
      </c>
      <c r="T83" s="70" t="str">
        <f t="shared" si="35"/>
        <v>n/a</v>
      </c>
      <c r="U83" s="71" t="b">
        <f t="shared" si="36"/>
        <v>0</v>
      </c>
      <c r="V83" s="70" t="str">
        <f t="shared" si="55"/>
        <v xml:space="preserve"> </v>
      </c>
      <c r="W83" s="70" t="str">
        <f t="shared" si="56"/>
        <v xml:space="preserve"> </v>
      </c>
      <c r="X83" s="71" t="str">
        <f t="shared" si="57"/>
        <v xml:space="preserve"> </v>
      </c>
      <c r="Y83" s="73" t="str">
        <f t="shared" si="37"/>
        <v>n/a</v>
      </c>
      <c r="Z83" s="74" t="b">
        <f t="shared" si="38"/>
        <v>0</v>
      </c>
      <c r="AA83" s="73" t="str">
        <f t="shared" si="39"/>
        <v xml:space="preserve"> </v>
      </c>
      <c r="AB83" s="73" t="str">
        <f t="shared" si="40"/>
        <v xml:space="preserve"> </v>
      </c>
      <c r="AC83" s="74" t="str">
        <f t="shared" si="41"/>
        <v xml:space="preserve"> </v>
      </c>
      <c r="AD83" s="70" t="str">
        <f t="shared" si="42"/>
        <v>n/a</v>
      </c>
      <c r="AE83" s="71" t="b">
        <f t="shared" si="43"/>
        <v>0</v>
      </c>
      <c r="AF83" s="70" t="str">
        <f t="shared" si="44"/>
        <v xml:space="preserve"> </v>
      </c>
      <c r="AG83" s="70" t="str">
        <f t="shared" si="45"/>
        <v xml:space="preserve"> </v>
      </c>
      <c r="AH83" s="71" t="str">
        <f t="shared" si="46"/>
        <v xml:space="preserve"> </v>
      </c>
      <c r="AI83" s="73" t="str">
        <f t="shared" si="47"/>
        <v>n/a</v>
      </c>
      <c r="AJ83" s="74" t="b">
        <f t="shared" si="48"/>
        <v>0</v>
      </c>
      <c r="AK83" s="73" t="str">
        <f t="shared" si="49"/>
        <v xml:space="preserve"> </v>
      </c>
      <c r="AL83" s="73" t="str">
        <f t="shared" si="50"/>
        <v xml:space="preserve"> </v>
      </c>
      <c r="AM83" s="74" t="str">
        <f t="shared" si="51"/>
        <v xml:space="preserve"> </v>
      </c>
    </row>
    <row r="84" spans="1:39" ht="18.75" customHeight="1" thickBot="1" x14ac:dyDescent="0.25">
      <c r="A84" t="str">
        <f t="shared" si="52"/>
        <v>/</v>
      </c>
      <c r="B84" s="134">
        <v>81</v>
      </c>
      <c r="C84" s="6"/>
      <c r="D84" s="6"/>
      <c r="E84" s="5"/>
      <c r="F84" s="5"/>
      <c r="G84" s="103" t="str">
        <f t="shared" si="29"/>
        <v xml:space="preserve"> </v>
      </c>
      <c r="H84" s="160"/>
      <c r="I84" s="153" t="str">
        <f>IF(H84="Y",IFERROR(VLOOKUP(CONCATENATE(C84,"/",D84),'Time Open'!A$4:F$165,5,FALSE),"Can't find in Open"),"")</f>
        <v/>
      </c>
      <c r="J84" s="153" t="str">
        <f>IF(H84="Y",IFERROR(VLOOKUP(CONCATENATE(C84,"/",D84),'Time Open'!A$4:F$165,6,FALSE),"Can't find in Open"),"")</f>
        <v/>
      </c>
      <c r="K84" s="34" t="str">
        <f t="shared" si="30"/>
        <v>n/a</v>
      </c>
      <c r="L84" s="36">
        <f t="shared" si="31"/>
        <v>0</v>
      </c>
      <c r="M84" s="36">
        <f t="shared" si="32"/>
        <v>0</v>
      </c>
      <c r="N84" s="36">
        <f t="shared" si="33"/>
        <v>0</v>
      </c>
      <c r="O84" s="103">
        <f t="shared" si="34"/>
        <v>0</v>
      </c>
      <c r="P84" s="118" t="str">
        <f t="shared" si="53"/>
        <v xml:space="preserve"> </v>
      </c>
      <c r="S84">
        <f t="shared" si="54"/>
        <v>0</v>
      </c>
      <c r="T84" s="70" t="str">
        <f t="shared" si="35"/>
        <v>n/a</v>
      </c>
      <c r="U84" s="71" t="b">
        <f t="shared" si="36"/>
        <v>0</v>
      </c>
      <c r="V84" s="70" t="str">
        <f t="shared" si="55"/>
        <v xml:space="preserve"> </v>
      </c>
      <c r="W84" s="70" t="str">
        <f t="shared" si="56"/>
        <v xml:space="preserve"> </v>
      </c>
      <c r="X84" s="71" t="str">
        <f t="shared" si="57"/>
        <v xml:space="preserve"> </v>
      </c>
      <c r="Y84" s="73" t="str">
        <f t="shared" si="37"/>
        <v>n/a</v>
      </c>
      <c r="Z84" s="74" t="b">
        <f t="shared" si="38"/>
        <v>0</v>
      </c>
      <c r="AA84" s="73" t="str">
        <f t="shared" si="39"/>
        <v xml:space="preserve"> </v>
      </c>
      <c r="AB84" s="73" t="str">
        <f t="shared" si="40"/>
        <v xml:space="preserve"> </v>
      </c>
      <c r="AC84" s="74" t="str">
        <f t="shared" si="41"/>
        <v xml:space="preserve"> </v>
      </c>
      <c r="AD84" s="70" t="str">
        <f t="shared" si="42"/>
        <v>n/a</v>
      </c>
      <c r="AE84" s="71" t="b">
        <f t="shared" si="43"/>
        <v>0</v>
      </c>
      <c r="AF84" s="70" t="str">
        <f t="shared" si="44"/>
        <v xml:space="preserve"> </v>
      </c>
      <c r="AG84" s="70" t="str">
        <f t="shared" si="45"/>
        <v xml:space="preserve"> </v>
      </c>
      <c r="AH84" s="71" t="str">
        <f t="shared" si="46"/>
        <v xml:space="preserve"> </v>
      </c>
      <c r="AI84" s="73" t="str">
        <f t="shared" si="47"/>
        <v>n/a</v>
      </c>
      <c r="AJ84" s="74" t="b">
        <f t="shared" si="48"/>
        <v>0</v>
      </c>
      <c r="AK84" s="73" t="str">
        <f t="shared" si="49"/>
        <v xml:space="preserve"> </v>
      </c>
      <c r="AL84" s="73" t="str">
        <f t="shared" si="50"/>
        <v xml:space="preserve"> </v>
      </c>
      <c r="AM84" s="74" t="str">
        <f t="shared" si="51"/>
        <v xml:space="preserve"> </v>
      </c>
    </row>
    <row r="85" spans="1:39" ht="18.75" customHeight="1" thickBot="1" x14ac:dyDescent="0.25">
      <c r="A85" t="str">
        <f t="shared" si="52"/>
        <v>/</v>
      </c>
      <c r="B85" s="134">
        <v>82</v>
      </c>
      <c r="C85" s="6"/>
      <c r="D85" s="6"/>
      <c r="E85" s="5"/>
      <c r="F85" s="5"/>
      <c r="G85" s="103" t="str">
        <f t="shared" si="29"/>
        <v xml:space="preserve"> </v>
      </c>
      <c r="H85" s="160"/>
      <c r="I85" s="153" t="str">
        <f>IF(H85="Y",IFERROR(VLOOKUP(CONCATENATE(C85,"/",D85),'Time Open'!A$4:F$165,5,FALSE),"Can't find in Open"),"")</f>
        <v/>
      </c>
      <c r="J85" s="153" t="str">
        <f>IF(H85="Y",IFERROR(VLOOKUP(CONCATENATE(C85,"/",D85),'Time Open'!A$4:F$165,6,FALSE),"Can't find in Open"),"")</f>
        <v/>
      </c>
      <c r="K85" s="34" t="str">
        <f t="shared" si="30"/>
        <v>n/a</v>
      </c>
      <c r="L85" s="36">
        <f t="shared" si="31"/>
        <v>0</v>
      </c>
      <c r="M85" s="36">
        <f t="shared" si="32"/>
        <v>0</v>
      </c>
      <c r="N85" s="36">
        <f t="shared" si="33"/>
        <v>0</v>
      </c>
      <c r="O85" s="103">
        <f t="shared" si="34"/>
        <v>0</v>
      </c>
      <c r="P85" s="118" t="str">
        <f t="shared" si="53"/>
        <v xml:space="preserve"> </v>
      </c>
      <c r="S85">
        <f t="shared" si="54"/>
        <v>0</v>
      </c>
      <c r="T85" s="70" t="str">
        <f t="shared" si="35"/>
        <v>n/a</v>
      </c>
      <c r="U85" s="71" t="b">
        <f t="shared" si="36"/>
        <v>0</v>
      </c>
      <c r="V85" s="70" t="str">
        <f t="shared" si="55"/>
        <v xml:space="preserve"> </v>
      </c>
      <c r="W85" s="70" t="str">
        <f t="shared" si="56"/>
        <v xml:space="preserve"> </v>
      </c>
      <c r="X85" s="71" t="str">
        <f t="shared" si="57"/>
        <v xml:space="preserve"> </v>
      </c>
      <c r="Y85" s="73" t="str">
        <f t="shared" si="37"/>
        <v>n/a</v>
      </c>
      <c r="Z85" s="74" t="b">
        <f t="shared" si="38"/>
        <v>0</v>
      </c>
      <c r="AA85" s="73" t="str">
        <f t="shared" si="39"/>
        <v xml:space="preserve"> </v>
      </c>
      <c r="AB85" s="73" t="str">
        <f t="shared" si="40"/>
        <v xml:space="preserve"> </v>
      </c>
      <c r="AC85" s="74" t="str">
        <f t="shared" si="41"/>
        <v xml:space="preserve"> </v>
      </c>
      <c r="AD85" s="70" t="str">
        <f t="shared" si="42"/>
        <v>n/a</v>
      </c>
      <c r="AE85" s="71" t="b">
        <f t="shared" si="43"/>
        <v>0</v>
      </c>
      <c r="AF85" s="70" t="str">
        <f t="shared" si="44"/>
        <v xml:space="preserve"> </v>
      </c>
      <c r="AG85" s="70" t="str">
        <f t="shared" si="45"/>
        <v xml:space="preserve"> </v>
      </c>
      <c r="AH85" s="71" t="str">
        <f t="shared" si="46"/>
        <v xml:space="preserve"> </v>
      </c>
      <c r="AI85" s="73" t="str">
        <f t="shared" si="47"/>
        <v>n/a</v>
      </c>
      <c r="AJ85" s="74" t="b">
        <f t="shared" si="48"/>
        <v>0</v>
      </c>
      <c r="AK85" s="73" t="str">
        <f t="shared" si="49"/>
        <v xml:space="preserve"> </v>
      </c>
      <c r="AL85" s="73" t="str">
        <f t="shared" si="50"/>
        <v xml:space="preserve"> </v>
      </c>
      <c r="AM85" s="74" t="str">
        <f t="shared" si="51"/>
        <v xml:space="preserve"> </v>
      </c>
    </row>
    <row r="86" spans="1:39" ht="18.75" customHeight="1" thickBot="1" x14ac:dyDescent="0.25">
      <c r="A86" t="str">
        <f t="shared" si="52"/>
        <v>/</v>
      </c>
      <c r="B86" s="134">
        <v>83</v>
      </c>
      <c r="C86" s="6"/>
      <c r="D86" s="6"/>
      <c r="E86" s="5"/>
      <c r="F86" s="5"/>
      <c r="G86" s="103" t="str">
        <f t="shared" si="29"/>
        <v xml:space="preserve"> </v>
      </c>
      <c r="H86" s="160"/>
      <c r="I86" s="153" t="str">
        <f>IF(H86="Y",IFERROR(VLOOKUP(CONCATENATE(C86,"/",D86),'Time Open'!A$4:F$165,5,FALSE),"Can't find in Open"),"")</f>
        <v/>
      </c>
      <c r="J86" s="153" t="str">
        <f>IF(H86="Y",IFERROR(VLOOKUP(CONCATENATE(C86,"/",D86),'Time Open'!A$4:F$165,6,FALSE),"Can't find in Open"),"")</f>
        <v/>
      </c>
      <c r="K86" s="34" t="str">
        <f t="shared" si="30"/>
        <v>n/a</v>
      </c>
      <c r="L86" s="36">
        <f t="shared" si="31"/>
        <v>0</v>
      </c>
      <c r="M86" s="36">
        <f t="shared" si="32"/>
        <v>0</v>
      </c>
      <c r="N86" s="36">
        <f t="shared" si="33"/>
        <v>0</v>
      </c>
      <c r="O86" s="103">
        <f t="shared" si="34"/>
        <v>0</v>
      </c>
      <c r="P86" s="118" t="str">
        <f t="shared" si="53"/>
        <v xml:space="preserve"> </v>
      </c>
      <c r="S86">
        <f t="shared" si="54"/>
        <v>0</v>
      </c>
      <c r="T86" s="70" t="str">
        <f t="shared" si="35"/>
        <v>n/a</v>
      </c>
      <c r="U86" s="71" t="b">
        <f t="shared" si="36"/>
        <v>0</v>
      </c>
      <c r="V86" s="70" t="str">
        <f t="shared" si="55"/>
        <v xml:space="preserve"> </v>
      </c>
      <c r="W86" s="70" t="str">
        <f t="shared" si="56"/>
        <v xml:space="preserve"> </v>
      </c>
      <c r="X86" s="71" t="str">
        <f t="shared" si="57"/>
        <v xml:space="preserve"> </v>
      </c>
      <c r="Y86" s="73" t="str">
        <f t="shared" si="37"/>
        <v>n/a</v>
      </c>
      <c r="Z86" s="74" t="b">
        <f t="shared" si="38"/>
        <v>0</v>
      </c>
      <c r="AA86" s="73" t="str">
        <f t="shared" si="39"/>
        <v xml:space="preserve"> </v>
      </c>
      <c r="AB86" s="73" t="str">
        <f t="shared" si="40"/>
        <v xml:space="preserve"> </v>
      </c>
      <c r="AC86" s="74" t="str">
        <f t="shared" si="41"/>
        <v xml:space="preserve"> </v>
      </c>
      <c r="AD86" s="70" t="str">
        <f t="shared" si="42"/>
        <v>n/a</v>
      </c>
      <c r="AE86" s="71" t="b">
        <f t="shared" si="43"/>
        <v>0</v>
      </c>
      <c r="AF86" s="70" t="str">
        <f t="shared" si="44"/>
        <v xml:space="preserve"> </v>
      </c>
      <c r="AG86" s="70" t="str">
        <f t="shared" si="45"/>
        <v xml:space="preserve"> </v>
      </c>
      <c r="AH86" s="71" t="str">
        <f t="shared" si="46"/>
        <v xml:space="preserve"> </v>
      </c>
      <c r="AI86" s="73" t="str">
        <f t="shared" si="47"/>
        <v>n/a</v>
      </c>
      <c r="AJ86" s="74" t="b">
        <f t="shared" si="48"/>
        <v>0</v>
      </c>
      <c r="AK86" s="73" t="str">
        <f t="shared" si="49"/>
        <v xml:space="preserve"> </v>
      </c>
      <c r="AL86" s="73" t="str">
        <f t="shared" si="50"/>
        <v xml:space="preserve"> </v>
      </c>
      <c r="AM86" s="74" t="str">
        <f t="shared" si="51"/>
        <v xml:space="preserve"> </v>
      </c>
    </row>
    <row r="87" spans="1:39" ht="18.75" customHeight="1" thickBot="1" x14ac:dyDescent="0.25">
      <c r="A87" t="str">
        <f t="shared" si="52"/>
        <v>/</v>
      </c>
      <c r="B87" s="134">
        <v>84</v>
      </c>
      <c r="C87" s="6"/>
      <c r="D87" s="6"/>
      <c r="E87" s="5"/>
      <c r="F87" s="5"/>
      <c r="G87" s="103" t="str">
        <f t="shared" si="29"/>
        <v xml:space="preserve"> </v>
      </c>
      <c r="H87" s="160"/>
      <c r="I87" s="153" t="str">
        <f>IF(H87="Y",IFERROR(VLOOKUP(CONCATENATE(C87,"/",D87),'Time Open'!A$4:F$165,5,FALSE),"Can't find in Open"),"")</f>
        <v/>
      </c>
      <c r="J87" s="153" t="str">
        <f>IF(H87="Y",IFERROR(VLOOKUP(CONCATENATE(C87,"/",D87),'Time Open'!A$4:F$165,6,FALSE),"Can't find in Open"),"")</f>
        <v/>
      </c>
      <c r="K87" s="34" t="str">
        <f t="shared" si="30"/>
        <v>n/a</v>
      </c>
      <c r="L87" s="36">
        <f t="shared" si="31"/>
        <v>0</v>
      </c>
      <c r="M87" s="36">
        <f t="shared" si="32"/>
        <v>0</v>
      </c>
      <c r="N87" s="36">
        <f t="shared" si="33"/>
        <v>0</v>
      </c>
      <c r="O87" s="103">
        <f t="shared" si="34"/>
        <v>0</v>
      </c>
      <c r="P87" s="118" t="str">
        <f t="shared" si="53"/>
        <v xml:space="preserve"> </v>
      </c>
      <c r="S87">
        <f t="shared" si="54"/>
        <v>0</v>
      </c>
      <c r="T87" s="70" t="str">
        <f t="shared" si="35"/>
        <v>n/a</v>
      </c>
      <c r="U87" s="71" t="b">
        <f t="shared" si="36"/>
        <v>0</v>
      </c>
      <c r="V87" s="70" t="str">
        <f t="shared" si="55"/>
        <v xml:space="preserve"> </v>
      </c>
      <c r="W87" s="70" t="str">
        <f t="shared" si="56"/>
        <v xml:space="preserve"> </v>
      </c>
      <c r="X87" s="71" t="str">
        <f t="shared" si="57"/>
        <v xml:space="preserve"> </v>
      </c>
      <c r="Y87" s="73" t="str">
        <f t="shared" si="37"/>
        <v>n/a</v>
      </c>
      <c r="Z87" s="74" t="b">
        <f t="shared" si="38"/>
        <v>0</v>
      </c>
      <c r="AA87" s="73" t="str">
        <f t="shared" si="39"/>
        <v xml:space="preserve"> </v>
      </c>
      <c r="AB87" s="73" t="str">
        <f t="shared" si="40"/>
        <v xml:space="preserve"> </v>
      </c>
      <c r="AC87" s="74" t="str">
        <f t="shared" si="41"/>
        <v xml:space="preserve"> </v>
      </c>
      <c r="AD87" s="70" t="str">
        <f t="shared" si="42"/>
        <v>n/a</v>
      </c>
      <c r="AE87" s="71" t="b">
        <f t="shared" si="43"/>
        <v>0</v>
      </c>
      <c r="AF87" s="70" t="str">
        <f t="shared" si="44"/>
        <v xml:space="preserve"> </v>
      </c>
      <c r="AG87" s="70" t="str">
        <f t="shared" si="45"/>
        <v xml:space="preserve"> </v>
      </c>
      <c r="AH87" s="71" t="str">
        <f t="shared" si="46"/>
        <v xml:space="preserve"> </v>
      </c>
      <c r="AI87" s="73" t="str">
        <f t="shared" si="47"/>
        <v>n/a</v>
      </c>
      <c r="AJ87" s="74" t="b">
        <f t="shared" si="48"/>
        <v>0</v>
      </c>
      <c r="AK87" s="73" t="str">
        <f t="shared" si="49"/>
        <v xml:space="preserve"> </v>
      </c>
      <c r="AL87" s="73" t="str">
        <f t="shared" si="50"/>
        <v xml:space="preserve"> </v>
      </c>
      <c r="AM87" s="74" t="str">
        <f t="shared" si="51"/>
        <v xml:space="preserve"> </v>
      </c>
    </row>
    <row r="88" spans="1:39" ht="18.75" customHeight="1" thickBot="1" x14ac:dyDescent="0.25">
      <c r="A88" t="str">
        <f t="shared" si="52"/>
        <v>/</v>
      </c>
      <c r="B88" s="134">
        <v>85</v>
      </c>
      <c r="C88" s="6"/>
      <c r="D88" s="6"/>
      <c r="E88" s="5"/>
      <c r="F88" s="5"/>
      <c r="G88" s="103" t="str">
        <f t="shared" si="29"/>
        <v xml:space="preserve"> </v>
      </c>
      <c r="H88" s="160"/>
      <c r="I88" s="153" t="str">
        <f>IF(H88="Y",IFERROR(VLOOKUP(CONCATENATE(C88,"/",D88),'Time Open'!A$4:F$165,5,FALSE),"Can't find in Open"),"")</f>
        <v/>
      </c>
      <c r="J88" s="153" t="str">
        <f>IF(H88="Y",IFERROR(VLOOKUP(CONCATENATE(C88,"/",D88),'Time Open'!A$4:F$165,6,FALSE),"Can't find in Open"),"")</f>
        <v/>
      </c>
      <c r="K88" s="34" t="str">
        <f t="shared" si="30"/>
        <v>n/a</v>
      </c>
      <c r="L88" s="36">
        <f t="shared" si="31"/>
        <v>0</v>
      </c>
      <c r="M88" s="36">
        <f t="shared" si="32"/>
        <v>0</v>
      </c>
      <c r="N88" s="36">
        <f t="shared" si="33"/>
        <v>0</v>
      </c>
      <c r="O88" s="103">
        <f t="shared" si="34"/>
        <v>0</v>
      </c>
      <c r="P88" s="118" t="str">
        <f t="shared" si="53"/>
        <v xml:space="preserve"> </v>
      </c>
      <c r="S88">
        <f t="shared" si="54"/>
        <v>0</v>
      </c>
      <c r="T88" s="70" t="str">
        <f t="shared" si="35"/>
        <v>n/a</v>
      </c>
      <c r="U88" s="71" t="b">
        <f t="shared" si="36"/>
        <v>0</v>
      </c>
      <c r="V88" s="70" t="str">
        <f t="shared" si="55"/>
        <v xml:space="preserve"> </v>
      </c>
      <c r="W88" s="70" t="str">
        <f t="shared" si="56"/>
        <v xml:space="preserve"> </v>
      </c>
      <c r="X88" s="71" t="str">
        <f t="shared" si="57"/>
        <v xml:space="preserve"> </v>
      </c>
      <c r="Y88" s="73" t="str">
        <f t="shared" si="37"/>
        <v>n/a</v>
      </c>
      <c r="Z88" s="74" t="b">
        <f t="shared" si="38"/>
        <v>0</v>
      </c>
      <c r="AA88" s="73" t="str">
        <f t="shared" si="39"/>
        <v xml:space="preserve"> </v>
      </c>
      <c r="AB88" s="73" t="str">
        <f t="shared" si="40"/>
        <v xml:space="preserve"> </v>
      </c>
      <c r="AC88" s="74" t="str">
        <f t="shared" si="41"/>
        <v xml:space="preserve"> </v>
      </c>
      <c r="AD88" s="70" t="str">
        <f t="shared" si="42"/>
        <v>n/a</v>
      </c>
      <c r="AE88" s="71" t="b">
        <f t="shared" si="43"/>
        <v>0</v>
      </c>
      <c r="AF88" s="70" t="str">
        <f t="shared" si="44"/>
        <v xml:space="preserve"> </v>
      </c>
      <c r="AG88" s="70" t="str">
        <f t="shared" si="45"/>
        <v xml:space="preserve"> </v>
      </c>
      <c r="AH88" s="71" t="str">
        <f t="shared" si="46"/>
        <v xml:space="preserve"> </v>
      </c>
      <c r="AI88" s="73" t="str">
        <f t="shared" si="47"/>
        <v>n/a</v>
      </c>
      <c r="AJ88" s="74" t="b">
        <f t="shared" si="48"/>
        <v>0</v>
      </c>
      <c r="AK88" s="73" t="str">
        <f t="shared" si="49"/>
        <v xml:space="preserve"> </v>
      </c>
      <c r="AL88" s="73" t="str">
        <f t="shared" si="50"/>
        <v xml:space="preserve"> </v>
      </c>
      <c r="AM88" s="74" t="str">
        <f t="shared" si="51"/>
        <v xml:space="preserve"> </v>
      </c>
    </row>
    <row r="89" spans="1:39" ht="18.75" customHeight="1" thickBot="1" x14ac:dyDescent="0.25">
      <c r="A89" t="str">
        <f t="shared" si="52"/>
        <v>/</v>
      </c>
      <c r="B89" s="134">
        <v>86</v>
      </c>
      <c r="C89" s="6"/>
      <c r="D89" s="6"/>
      <c r="E89" s="5"/>
      <c r="F89" s="5"/>
      <c r="G89" s="103" t="str">
        <f t="shared" si="29"/>
        <v xml:space="preserve"> </v>
      </c>
      <c r="H89" s="160"/>
      <c r="I89" s="153" t="str">
        <f>IF(H89="Y",IFERROR(VLOOKUP(CONCATENATE(C89,"/",D89),'Time Open'!A$4:F$165,5,FALSE),"Can't find in Open"),"")</f>
        <v/>
      </c>
      <c r="J89" s="153" t="str">
        <f>IF(H89="Y",IFERROR(VLOOKUP(CONCATENATE(C89,"/",D89),'Time Open'!A$4:F$165,6,FALSE),"Can't find in Open"),"")</f>
        <v/>
      </c>
      <c r="K89" s="34" t="str">
        <f t="shared" si="30"/>
        <v>n/a</v>
      </c>
      <c r="L89" s="36">
        <f t="shared" si="31"/>
        <v>0</v>
      </c>
      <c r="M89" s="36">
        <f t="shared" si="32"/>
        <v>0</v>
      </c>
      <c r="N89" s="36">
        <f t="shared" si="33"/>
        <v>0</v>
      </c>
      <c r="O89" s="103">
        <f t="shared" si="34"/>
        <v>0</v>
      </c>
      <c r="P89" s="118" t="str">
        <f t="shared" si="53"/>
        <v xml:space="preserve"> </v>
      </c>
      <c r="S89">
        <f t="shared" si="54"/>
        <v>0</v>
      </c>
      <c r="T89" s="70" t="str">
        <f t="shared" si="35"/>
        <v>n/a</v>
      </c>
      <c r="U89" s="71" t="b">
        <f t="shared" si="36"/>
        <v>0</v>
      </c>
      <c r="V89" s="70" t="str">
        <f t="shared" si="55"/>
        <v xml:space="preserve"> </v>
      </c>
      <c r="W89" s="70" t="str">
        <f t="shared" si="56"/>
        <v xml:space="preserve"> </v>
      </c>
      <c r="X89" s="71" t="str">
        <f t="shared" si="57"/>
        <v xml:space="preserve"> </v>
      </c>
      <c r="Y89" s="73" t="str">
        <f t="shared" si="37"/>
        <v>n/a</v>
      </c>
      <c r="Z89" s="74" t="b">
        <f t="shared" si="38"/>
        <v>0</v>
      </c>
      <c r="AA89" s="73" t="str">
        <f t="shared" si="39"/>
        <v xml:space="preserve"> </v>
      </c>
      <c r="AB89" s="73" t="str">
        <f t="shared" si="40"/>
        <v xml:space="preserve"> </v>
      </c>
      <c r="AC89" s="74" t="str">
        <f t="shared" si="41"/>
        <v xml:space="preserve"> </v>
      </c>
      <c r="AD89" s="70" t="str">
        <f t="shared" si="42"/>
        <v>n/a</v>
      </c>
      <c r="AE89" s="71" t="b">
        <f t="shared" si="43"/>
        <v>0</v>
      </c>
      <c r="AF89" s="70" t="str">
        <f t="shared" si="44"/>
        <v xml:space="preserve"> </v>
      </c>
      <c r="AG89" s="70" t="str">
        <f t="shared" si="45"/>
        <v xml:space="preserve"> </v>
      </c>
      <c r="AH89" s="71" t="str">
        <f t="shared" si="46"/>
        <v xml:space="preserve"> </v>
      </c>
      <c r="AI89" s="73" t="str">
        <f t="shared" si="47"/>
        <v>n/a</v>
      </c>
      <c r="AJ89" s="74" t="b">
        <f t="shared" si="48"/>
        <v>0</v>
      </c>
      <c r="AK89" s="73" t="str">
        <f t="shared" si="49"/>
        <v xml:space="preserve"> </v>
      </c>
      <c r="AL89" s="73" t="str">
        <f t="shared" si="50"/>
        <v xml:space="preserve"> </v>
      </c>
      <c r="AM89" s="74" t="str">
        <f t="shared" si="51"/>
        <v xml:space="preserve"> </v>
      </c>
    </row>
    <row r="90" spans="1:39" ht="18.75" customHeight="1" thickBot="1" x14ac:dyDescent="0.25">
      <c r="A90" t="str">
        <f t="shared" si="52"/>
        <v>/</v>
      </c>
      <c r="B90" s="134">
        <v>87</v>
      </c>
      <c r="C90" s="6"/>
      <c r="D90" s="6"/>
      <c r="E90" s="5"/>
      <c r="F90" s="5"/>
      <c r="G90" s="103" t="str">
        <f t="shared" si="29"/>
        <v xml:space="preserve"> </v>
      </c>
      <c r="H90" s="160"/>
      <c r="I90" s="153" t="str">
        <f>IF(H90="Y",IFERROR(VLOOKUP(CONCATENATE(C90,"/",D90),'Time Open'!A$4:F$165,5,FALSE),"Can't find in Open"),"")</f>
        <v/>
      </c>
      <c r="J90" s="153" t="str">
        <f>IF(H90="Y",IFERROR(VLOOKUP(CONCATENATE(C90,"/",D90),'Time Open'!A$4:F$165,6,FALSE),"Can't find in Open"),"")</f>
        <v/>
      </c>
      <c r="K90" s="34" t="str">
        <f t="shared" si="30"/>
        <v>n/a</v>
      </c>
      <c r="L90" s="36">
        <f t="shared" si="31"/>
        <v>0</v>
      </c>
      <c r="M90" s="36">
        <f t="shared" si="32"/>
        <v>0</v>
      </c>
      <c r="N90" s="36">
        <f t="shared" si="33"/>
        <v>0</v>
      </c>
      <c r="O90" s="103">
        <f t="shared" si="34"/>
        <v>0</v>
      </c>
      <c r="P90" s="118" t="str">
        <f t="shared" si="53"/>
        <v xml:space="preserve"> </v>
      </c>
      <c r="S90">
        <f t="shared" si="54"/>
        <v>0</v>
      </c>
      <c r="T90" s="70" t="str">
        <f t="shared" si="35"/>
        <v>n/a</v>
      </c>
      <c r="U90" s="71" t="b">
        <f t="shared" si="36"/>
        <v>0</v>
      </c>
      <c r="V90" s="70" t="str">
        <f t="shared" si="55"/>
        <v xml:space="preserve"> </v>
      </c>
      <c r="W90" s="70" t="str">
        <f t="shared" si="56"/>
        <v xml:space="preserve"> </v>
      </c>
      <c r="X90" s="71" t="str">
        <f t="shared" si="57"/>
        <v xml:space="preserve"> </v>
      </c>
      <c r="Y90" s="73" t="str">
        <f t="shared" si="37"/>
        <v>n/a</v>
      </c>
      <c r="Z90" s="74" t="b">
        <f t="shared" si="38"/>
        <v>0</v>
      </c>
      <c r="AA90" s="73" t="str">
        <f t="shared" si="39"/>
        <v xml:space="preserve"> </v>
      </c>
      <c r="AB90" s="73" t="str">
        <f t="shared" si="40"/>
        <v xml:space="preserve"> </v>
      </c>
      <c r="AC90" s="74" t="str">
        <f t="shared" si="41"/>
        <v xml:space="preserve"> </v>
      </c>
      <c r="AD90" s="70" t="str">
        <f t="shared" si="42"/>
        <v>n/a</v>
      </c>
      <c r="AE90" s="71" t="b">
        <f t="shared" si="43"/>
        <v>0</v>
      </c>
      <c r="AF90" s="70" t="str">
        <f t="shared" si="44"/>
        <v xml:space="preserve"> </v>
      </c>
      <c r="AG90" s="70" t="str">
        <f t="shared" si="45"/>
        <v xml:space="preserve"> </v>
      </c>
      <c r="AH90" s="71" t="str">
        <f t="shared" si="46"/>
        <v xml:space="preserve"> </v>
      </c>
      <c r="AI90" s="73" t="str">
        <f t="shared" si="47"/>
        <v>n/a</v>
      </c>
      <c r="AJ90" s="74" t="b">
        <f t="shared" si="48"/>
        <v>0</v>
      </c>
      <c r="AK90" s="73" t="str">
        <f t="shared" si="49"/>
        <v xml:space="preserve"> </v>
      </c>
      <c r="AL90" s="73" t="str">
        <f t="shared" si="50"/>
        <v xml:space="preserve"> </v>
      </c>
      <c r="AM90" s="74" t="str">
        <f t="shared" si="51"/>
        <v xml:space="preserve"> </v>
      </c>
    </row>
    <row r="91" spans="1:39" ht="18.75" customHeight="1" thickBot="1" x14ac:dyDescent="0.25">
      <c r="A91" t="str">
        <f t="shared" si="52"/>
        <v>/</v>
      </c>
      <c r="B91" s="134">
        <v>88</v>
      </c>
      <c r="C91" s="6"/>
      <c r="D91" s="6"/>
      <c r="E91" s="5"/>
      <c r="F91" s="5"/>
      <c r="G91" s="103" t="str">
        <f t="shared" si="29"/>
        <v xml:space="preserve"> </v>
      </c>
      <c r="H91" s="160"/>
      <c r="I91" s="153" t="str">
        <f>IF(H91="Y",IFERROR(VLOOKUP(CONCATENATE(C91,"/",D91),'Time Open'!A$4:F$165,5,FALSE),"Can't find in Open"),"")</f>
        <v/>
      </c>
      <c r="J91" s="153" t="str">
        <f>IF(H91="Y",IFERROR(VLOOKUP(CONCATENATE(C91,"/",D91),'Time Open'!A$4:F$165,6,FALSE),"Can't find in Open"),"")</f>
        <v/>
      </c>
      <c r="K91" s="34" t="str">
        <f t="shared" si="30"/>
        <v>n/a</v>
      </c>
      <c r="L91" s="36">
        <f t="shared" si="31"/>
        <v>0</v>
      </c>
      <c r="M91" s="36">
        <f t="shared" si="32"/>
        <v>0</v>
      </c>
      <c r="N91" s="36">
        <f t="shared" si="33"/>
        <v>0</v>
      </c>
      <c r="O91" s="103">
        <f t="shared" si="34"/>
        <v>0</v>
      </c>
      <c r="P91" s="118" t="str">
        <f t="shared" si="53"/>
        <v xml:space="preserve"> </v>
      </c>
      <c r="S91">
        <f t="shared" si="54"/>
        <v>0</v>
      </c>
      <c r="T91" s="70" t="str">
        <f t="shared" si="35"/>
        <v>n/a</v>
      </c>
      <c r="U91" s="71" t="b">
        <f t="shared" si="36"/>
        <v>0</v>
      </c>
      <c r="V91" s="70" t="str">
        <f t="shared" si="55"/>
        <v xml:space="preserve"> </v>
      </c>
      <c r="W91" s="70" t="str">
        <f t="shared" si="56"/>
        <v xml:space="preserve"> </v>
      </c>
      <c r="X91" s="71" t="str">
        <f t="shared" si="57"/>
        <v xml:space="preserve"> </v>
      </c>
      <c r="Y91" s="73" t="str">
        <f t="shared" si="37"/>
        <v>n/a</v>
      </c>
      <c r="Z91" s="74" t="b">
        <f t="shared" si="38"/>
        <v>0</v>
      </c>
      <c r="AA91" s="73" t="str">
        <f t="shared" si="39"/>
        <v xml:space="preserve"> </v>
      </c>
      <c r="AB91" s="73" t="str">
        <f t="shared" si="40"/>
        <v xml:space="preserve"> </v>
      </c>
      <c r="AC91" s="74" t="str">
        <f t="shared" si="41"/>
        <v xml:space="preserve"> </v>
      </c>
      <c r="AD91" s="70" t="str">
        <f t="shared" si="42"/>
        <v>n/a</v>
      </c>
      <c r="AE91" s="71" t="b">
        <f t="shared" si="43"/>
        <v>0</v>
      </c>
      <c r="AF91" s="70" t="str">
        <f t="shared" si="44"/>
        <v xml:space="preserve"> </v>
      </c>
      <c r="AG91" s="70" t="str">
        <f t="shared" si="45"/>
        <v xml:space="preserve"> </v>
      </c>
      <c r="AH91" s="71" t="str">
        <f t="shared" si="46"/>
        <v xml:space="preserve"> </v>
      </c>
      <c r="AI91" s="73" t="str">
        <f t="shared" si="47"/>
        <v>n/a</v>
      </c>
      <c r="AJ91" s="74" t="b">
        <f t="shared" si="48"/>
        <v>0</v>
      </c>
      <c r="AK91" s="73" t="str">
        <f t="shared" si="49"/>
        <v xml:space="preserve"> </v>
      </c>
      <c r="AL91" s="73" t="str">
        <f t="shared" si="50"/>
        <v xml:space="preserve"> </v>
      </c>
      <c r="AM91" s="74" t="str">
        <f t="shared" si="51"/>
        <v xml:space="preserve"> </v>
      </c>
    </row>
    <row r="92" spans="1:39" ht="18.75" customHeight="1" thickBot="1" x14ac:dyDescent="0.25">
      <c r="A92" t="str">
        <f t="shared" si="52"/>
        <v>/</v>
      </c>
      <c r="B92" s="134">
        <v>89</v>
      </c>
      <c r="C92" s="6"/>
      <c r="D92" s="6"/>
      <c r="E92" s="5"/>
      <c r="F92" s="5"/>
      <c r="G92" s="103" t="str">
        <f t="shared" si="29"/>
        <v xml:space="preserve"> </v>
      </c>
      <c r="H92" s="160"/>
      <c r="I92" s="153" t="str">
        <f>IF(H92="Y",IFERROR(VLOOKUP(CONCATENATE(C92,"/",D92),'Time Open'!A$4:F$165,5,FALSE),"Can't find in Open"),"")</f>
        <v/>
      </c>
      <c r="J92" s="153" t="str">
        <f>IF(H92="Y",IFERROR(VLOOKUP(CONCATENATE(C92,"/",D92),'Time Open'!A$4:F$165,6,FALSE),"Can't find in Open"),"")</f>
        <v/>
      </c>
      <c r="K92" s="34" t="str">
        <f t="shared" si="30"/>
        <v>n/a</v>
      </c>
      <c r="L92" s="36">
        <f t="shared" si="31"/>
        <v>0</v>
      </c>
      <c r="M92" s="36">
        <f t="shared" si="32"/>
        <v>0</v>
      </c>
      <c r="N92" s="36">
        <f t="shared" si="33"/>
        <v>0</v>
      </c>
      <c r="O92" s="103">
        <f t="shared" si="34"/>
        <v>0</v>
      </c>
      <c r="P92" s="118" t="str">
        <f t="shared" si="53"/>
        <v xml:space="preserve"> </v>
      </c>
      <c r="S92">
        <f t="shared" si="54"/>
        <v>0</v>
      </c>
      <c r="T92" s="70" t="str">
        <f t="shared" si="35"/>
        <v>n/a</v>
      </c>
      <c r="U92" s="71" t="b">
        <f t="shared" si="36"/>
        <v>0</v>
      </c>
      <c r="V92" s="70" t="str">
        <f t="shared" si="55"/>
        <v xml:space="preserve"> </v>
      </c>
      <c r="W92" s="70" t="str">
        <f t="shared" si="56"/>
        <v xml:space="preserve"> </v>
      </c>
      <c r="X92" s="71" t="str">
        <f t="shared" si="57"/>
        <v xml:space="preserve"> </v>
      </c>
      <c r="Y92" s="73" t="str">
        <f t="shared" si="37"/>
        <v>n/a</v>
      </c>
      <c r="Z92" s="74" t="b">
        <f t="shared" si="38"/>
        <v>0</v>
      </c>
      <c r="AA92" s="73" t="str">
        <f t="shared" si="39"/>
        <v xml:space="preserve"> </v>
      </c>
      <c r="AB92" s="73" t="str">
        <f t="shared" si="40"/>
        <v xml:space="preserve"> </v>
      </c>
      <c r="AC92" s="74" t="str">
        <f t="shared" si="41"/>
        <v xml:space="preserve"> </v>
      </c>
      <c r="AD92" s="70" t="str">
        <f t="shared" si="42"/>
        <v>n/a</v>
      </c>
      <c r="AE92" s="71" t="b">
        <f t="shared" si="43"/>
        <v>0</v>
      </c>
      <c r="AF92" s="70" t="str">
        <f t="shared" si="44"/>
        <v xml:space="preserve"> </v>
      </c>
      <c r="AG92" s="70" t="str">
        <f t="shared" si="45"/>
        <v xml:space="preserve"> </v>
      </c>
      <c r="AH92" s="71" t="str">
        <f t="shared" si="46"/>
        <v xml:space="preserve"> </v>
      </c>
      <c r="AI92" s="73" t="str">
        <f t="shared" si="47"/>
        <v>n/a</v>
      </c>
      <c r="AJ92" s="74" t="b">
        <f t="shared" si="48"/>
        <v>0</v>
      </c>
      <c r="AK92" s="73" t="str">
        <f t="shared" si="49"/>
        <v xml:space="preserve"> </v>
      </c>
      <c r="AL92" s="73" t="str">
        <f t="shared" si="50"/>
        <v xml:space="preserve"> </v>
      </c>
      <c r="AM92" s="74" t="str">
        <f t="shared" si="51"/>
        <v xml:space="preserve"> </v>
      </c>
    </row>
    <row r="93" spans="1:39" ht="18.75" customHeight="1" thickBot="1" x14ac:dyDescent="0.25">
      <c r="A93" t="str">
        <f t="shared" si="52"/>
        <v>/</v>
      </c>
      <c r="B93" s="134">
        <v>90</v>
      </c>
      <c r="C93" s="6"/>
      <c r="D93" s="6"/>
      <c r="E93" s="5"/>
      <c r="F93" s="5"/>
      <c r="G93" s="103" t="str">
        <f t="shared" si="29"/>
        <v xml:space="preserve"> </v>
      </c>
      <c r="H93" s="160"/>
      <c r="I93" s="153" t="str">
        <f>IF(H93="Y",IFERROR(VLOOKUP(CONCATENATE(C93,"/",D93),'Time Open'!A$4:F$165,5,FALSE),"Can't find in Open"),"")</f>
        <v/>
      </c>
      <c r="J93" s="153" t="str">
        <f>IF(H93="Y",IFERROR(VLOOKUP(CONCATENATE(C93,"/",D93),'Time Open'!A$4:F$165,6,FALSE),"Can't find in Open"),"")</f>
        <v/>
      </c>
      <c r="K93" s="34" t="str">
        <f t="shared" si="30"/>
        <v>n/a</v>
      </c>
      <c r="L93" s="36">
        <f t="shared" si="31"/>
        <v>0</v>
      </c>
      <c r="M93" s="36">
        <f t="shared" si="32"/>
        <v>0</v>
      </c>
      <c r="N93" s="36">
        <f t="shared" si="33"/>
        <v>0</v>
      </c>
      <c r="O93" s="103">
        <f t="shared" si="34"/>
        <v>0</v>
      </c>
      <c r="P93" s="118" t="str">
        <f t="shared" si="53"/>
        <v xml:space="preserve"> </v>
      </c>
      <c r="S93">
        <f t="shared" si="54"/>
        <v>0</v>
      </c>
      <c r="T93" s="70" t="str">
        <f t="shared" si="35"/>
        <v>n/a</v>
      </c>
      <c r="U93" s="71" t="b">
        <f t="shared" si="36"/>
        <v>0</v>
      </c>
      <c r="V93" s="70" t="str">
        <f t="shared" si="55"/>
        <v xml:space="preserve"> </v>
      </c>
      <c r="W93" s="70" t="str">
        <f t="shared" si="56"/>
        <v xml:space="preserve"> </v>
      </c>
      <c r="X93" s="71" t="str">
        <f t="shared" si="57"/>
        <v xml:space="preserve"> </v>
      </c>
      <c r="Y93" s="73" t="str">
        <f t="shared" si="37"/>
        <v>n/a</v>
      </c>
      <c r="Z93" s="74" t="b">
        <f t="shared" si="38"/>
        <v>0</v>
      </c>
      <c r="AA93" s="73" t="str">
        <f t="shared" si="39"/>
        <v xml:space="preserve"> </v>
      </c>
      <c r="AB93" s="73" t="str">
        <f t="shared" si="40"/>
        <v xml:space="preserve"> </v>
      </c>
      <c r="AC93" s="74" t="str">
        <f t="shared" si="41"/>
        <v xml:space="preserve"> </v>
      </c>
      <c r="AD93" s="70" t="str">
        <f t="shared" si="42"/>
        <v>n/a</v>
      </c>
      <c r="AE93" s="71" t="b">
        <f t="shared" si="43"/>
        <v>0</v>
      </c>
      <c r="AF93" s="70" t="str">
        <f t="shared" si="44"/>
        <v xml:space="preserve"> </v>
      </c>
      <c r="AG93" s="70" t="str">
        <f t="shared" si="45"/>
        <v xml:space="preserve"> </v>
      </c>
      <c r="AH93" s="71" t="str">
        <f t="shared" si="46"/>
        <v xml:space="preserve"> </v>
      </c>
      <c r="AI93" s="73" t="str">
        <f t="shared" si="47"/>
        <v>n/a</v>
      </c>
      <c r="AJ93" s="74" t="b">
        <f t="shared" si="48"/>
        <v>0</v>
      </c>
      <c r="AK93" s="73" t="str">
        <f t="shared" si="49"/>
        <v xml:space="preserve"> </v>
      </c>
      <c r="AL93" s="73" t="str">
        <f t="shared" si="50"/>
        <v xml:space="preserve"> </v>
      </c>
      <c r="AM93" s="74" t="str">
        <f t="shared" si="51"/>
        <v xml:space="preserve"> </v>
      </c>
    </row>
    <row r="94" spans="1:39" ht="18.75" customHeight="1" thickBot="1" x14ac:dyDescent="0.25">
      <c r="A94" t="str">
        <f t="shared" si="52"/>
        <v>/</v>
      </c>
      <c r="B94" s="134">
        <v>91</v>
      </c>
      <c r="C94" s="6"/>
      <c r="D94" s="6"/>
      <c r="E94" s="5"/>
      <c r="F94" s="5"/>
      <c r="G94" s="103" t="str">
        <f t="shared" si="29"/>
        <v xml:space="preserve"> </v>
      </c>
      <c r="H94" s="160"/>
      <c r="I94" s="153" t="str">
        <f>IF(H94="Y",IFERROR(VLOOKUP(CONCATENATE(C94,"/",D94),'Time Open'!A$4:F$165,5,FALSE),"Can't find in Open"),"")</f>
        <v/>
      </c>
      <c r="J94" s="153" t="str">
        <f>IF(H94="Y",IFERROR(VLOOKUP(CONCATENATE(C94,"/",D94),'Time Open'!A$4:F$165,6,FALSE),"Can't find in Open"),"")</f>
        <v/>
      </c>
      <c r="K94" s="34" t="str">
        <f t="shared" si="30"/>
        <v>n/a</v>
      </c>
      <c r="L94" s="36">
        <f t="shared" si="31"/>
        <v>0</v>
      </c>
      <c r="M94" s="36">
        <f t="shared" si="32"/>
        <v>0</v>
      </c>
      <c r="N94" s="36">
        <f t="shared" si="33"/>
        <v>0</v>
      </c>
      <c r="O94" s="103">
        <f t="shared" si="34"/>
        <v>0</v>
      </c>
      <c r="P94" s="118" t="str">
        <f t="shared" si="53"/>
        <v xml:space="preserve"> </v>
      </c>
      <c r="S94">
        <f t="shared" si="54"/>
        <v>0</v>
      </c>
      <c r="T94" s="70" t="str">
        <f t="shared" si="35"/>
        <v>n/a</v>
      </c>
      <c r="U94" s="71" t="b">
        <f t="shared" si="36"/>
        <v>0</v>
      </c>
      <c r="V94" s="70" t="str">
        <f t="shared" si="55"/>
        <v xml:space="preserve"> </v>
      </c>
      <c r="W94" s="70" t="str">
        <f t="shared" si="56"/>
        <v xml:space="preserve"> </v>
      </c>
      <c r="X94" s="71" t="str">
        <f t="shared" si="57"/>
        <v xml:space="preserve"> </v>
      </c>
      <c r="Y94" s="73" t="str">
        <f t="shared" si="37"/>
        <v>n/a</v>
      </c>
      <c r="Z94" s="74" t="b">
        <f t="shared" si="38"/>
        <v>0</v>
      </c>
      <c r="AA94" s="73" t="str">
        <f t="shared" si="39"/>
        <v xml:space="preserve"> </v>
      </c>
      <c r="AB94" s="73" t="str">
        <f t="shared" si="40"/>
        <v xml:space="preserve"> </v>
      </c>
      <c r="AC94" s="74" t="str">
        <f t="shared" si="41"/>
        <v xml:space="preserve"> </v>
      </c>
      <c r="AD94" s="70" t="str">
        <f t="shared" si="42"/>
        <v>n/a</v>
      </c>
      <c r="AE94" s="71" t="b">
        <f t="shared" si="43"/>
        <v>0</v>
      </c>
      <c r="AF94" s="70" t="str">
        <f t="shared" si="44"/>
        <v xml:space="preserve"> </v>
      </c>
      <c r="AG94" s="70" t="str">
        <f t="shared" si="45"/>
        <v xml:space="preserve"> </v>
      </c>
      <c r="AH94" s="71" t="str">
        <f t="shared" si="46"/>
        <v xml:space="preserve"> </v>
      </c>
      <c r="AI94" s="73" t="str">
        <f t="shared" si="47"/>
        <v>n/a</v>
      </c>
      <c r="AJ94" s="74" t="b">
        <f t="shared" si="48"/>
        <v>0</v>
      </c>
      <c r="AK94" s="73" t="str">
        <f t="shared" si="49"/>
        <v xml:space="preserve"> </v>
      </c>
      <c r="AL94" s="73" t="str">
        <f t="shared" si="50"/>
        <v xml:space="preserve"> </v>
      </c>
      <c r="AM94" s="74" t="str">
        <f t="shared" si="51"/>
        <v xml:space="preserve"> </v>
      </c>
    </row>
    <row r="95" spans="1:39" ht="18.75" customHeight="1" thickBot="1" x14ac:dyDescent="0.25">
      <c r="A95" t="str">
        <f t="shared" si="52"/>
        <v>/</v>
      </c>
      <c r="B95" s="134">
        <v>92</v>
      </c>
      <c r="C95" s="6"/>
      <c r="D95" s="6"/>
      <c r="E95" s="5"/>
      <c r="F95" s="5"/>
      <c r="G95" s="103" t="str">
        <f t="shared" si="29"/>
        <v xml:space="preserve"> </v>
      </c>
      <c r="H95" s="160"/>
      <c r="I95" s="153" t="str">
        <f>IF(H95="Y",IFERROR(VLOOKUP(CONCATENATE(C95,"/",D95),'Time Open'!A$4:F$165,5,FALSE),"Can't find in Open"),"")</f>
        <v/>
      </c>
      <c r="J95" s="153" t="str">
        <f>IF(H95="Y",IFERROR(VLOOKUP(CONCATENATE(C95,"/",D95),'Time Open'!A$4:F$165,6,FALSE),"Can't find in Open"),"")</f>
        <v/>
      </c>
      <c r="K95" s="34" t="str">
        <f t="shared" si="30"/>
        <v>n/a</v>
      </c>
      <c r="L95" s="36">
        <f t="shared" si="31"/>
        <v>0</v>
      </c>
      <c r="M95" s="36">
        <f t="shared" si="32"/>
        <v>0</v>
      </c>
      <c r="N95" s="36">
        <f t="shared" si="33"/>
        <v>0</v>
      </c>
      <c r="O95" s="103">
        <f t="shared" si="34"/>
        <v>0</v>
      </c>
      <c r="P95" s="118" t="str">
        <f t="shared" si="53"/>
        <v xml:space="preserve"> </v>
      </c>
      <c r="S95">
        <f t="shared" si="54"/>
        <v>0</v>
      </c>
      <c r="T95" s="70" t="str">
        <f t="shared" si="35"/>
        <v>n/a</v>
      </c>
      <c r="U95" s="71" t="b">
        <f t="shared" si="36"/>
        <v>0</v>
      </c>
      <c r="V95" s="70" t="str">
        <f t="shared" si="55"/>
        <v xml:space="preserve"> </v>
      </c>
      <c r="W95" s="70" t="str">
        <f t="shared" si="56"/>
        <v xml:space="preserve"> </v>
      </c>
      <c r="X95" s="71" t="str">
        <f t="shared" si="57"/>
        <v xml:space="preserve"> </v>
      </c>
      <c r="Y95" s="73" t="str">
        <f t="shared" si="37"/>
        <v>n/a</v>
      </c>
      <c r="Z95" s="74" t="b">
        <f t="shared" si="38"/>
        <v>0</v>
      </c>
      <c r="AA95" s="73" t="str">
        <f t="shared" si="39"/>
        <v xml:space="preserve"> </v>
      </c>
      <c r="AB95" s="73" t="str">
        <f t="shared" si="40"/>
        <v xml:space="preserve"> </v>
      </c>
      <c r="AC95" s="74" t="str">
        <f t="shared" si="41"/>
        <v xml:space="preserve"> </v>
      </c>
      <c r="AD95" s="70" t="str">
        <f t="shared" si="42"/>
        <v>n/a</v>
      </c>
      <c r="AE95" s="71" t="b">
        <f t="shared" si="43"/>
        <v>0</v>
      </c>
      <c r="AF95" s="70" t="str">
        <f t="shared" si="44"/>
        <v xml:space="preserve"> </v>
      </c>
      <c r="AG95" s="70" t="str">
        <f t="shared" si="45"/>
        <v xml:space="preserve"> </v>
      </c>
      <c r="AH95" s="71" t="str">
        <f t="shared" si="46"/>
        <v xml:space="preserve"> </v>
      </c>
      <c r="AI95" s="73" t="str">
        <f t="shared" si="47"/>
        <v>n/a</v>
      </c>
      <c r="AJ95" s="74" t="b">
        <f t="shared" si="48"/>
        <v>0</v>
      </c>
      <c r="AK95" s="73" t="str">
        <f t="shared" si="49"/>
        <v xml:space="preserve"> </v>
      </c>
      <c r="AL95" s="73" t="str">
        <f t="shared" si="50"/>
        <v xml:space="preserve"> </v>
      </c>
      <c r="AM95" s="74" t="str">
        <f t="shared" si="51"/>
        <v xml:space="preserve"> </v>
      </c>
    </row>
    <row r="96" spans="1:39" ht="18.75" customHeight="1" thickBot="1" x14ac:dyDescent="0.25">
      <c r="A96" t="str">
        <f t="shared" si="52"/>
        <v>/</v>
      </c>
      <c r="B96" s="134">
        <v>93</v>
      </c>
      <c r="C96" s="6"/>
      <c r="D96" s="6"/>
      <c r="E96" s="5"/>
      <c r="F96" s="5"/>
      <c r="G96" s="103" t="str">
        <f t="shared" si="29"/>
        <v xml:space="preserve"> </v>
      </c>
      <c r="H96" s="160"/>
      <c r="I96" s="153" t="str">
        <f>IF(H96="Y",IFERROR(VLOOKUP(CONCATENATE(C96,"/",D96),'Time Open'!A$4:F$165,5,FALSE),"Can't find in Open"),"")</f>
        <v/>
      </c>
      <c r="J96" s="153" t="str">
        <f>IF(H96="Y",IFERROR(VLOOKUP(CONCATENATE(C96,"/",D96),'Time Open'!A$4:F$165,6,FALSE),"Can't find in Open"),"")</f>
        <v/>
      </c>
      <c r="K96" s="34" t="str">
        <f t="shared" si="30"/>
        <v>n/a</v>
      </c>
      <c r="L96" s="36">
        <f t="shared" si="31"/>
        <v>0</v>
      </c>
      <c r="M96" s="36">
        <f t="shared" si="32"/>
        <v>0</v>
      </c>
      <c r="N96" s="36">
        <f t="shared" si="33"/>
        <v>0</v>
      </c>
      <c r="O96" s="103">
        <f t="shared" si="34"/>
        <v>0</v>
      </c>
      <c r="P96" s="118" t="str">
        <f t="shared" si="53"/>
        <v xml:space="preserve"> </v>
      </c>
      <c r="S96">
        <f t="shared" si="54"/>
        <v>0</v>
      </c>
      <c r="T96" s="70" t="str">
        <f t="shared" si="35"/>
        <v>n/a</v>
      </c>
      <c r="U96" s="71" t="b">
        <f t="shared" si="36"/>
        <v>0</v>
      </c>
      <c r="V96" s="70" t="str">
        <f t="shared" si="55"/>
        <v xml:space="preserve"> </v>
      </c>
      <c r="W96" s="70" t="str">
        <f t="shared" si="56"/>
        <v xml:space="preserve"> </v>
      </c>
      <c r="X96" s="71" t="str">
        <f t="shared" si="57"/>
        <v xml:space="preserve"> </v>
      </c>
      <c r="Y96" s="73" t="str">
        <f t="shared" si="37"/>
        <v>n/a</v>
      </c>
      <c r="Z96" s="74" t="b">
        <f t="shared" si="38"/>
        <v>0</v>
      </c>
      <c r="AA96" s="73" t="str">
        <f t="shared" si="39"/>
        <v xml:space="preserve"> </v>
      </c>
      <c r="AB96" s="73" t="str">
        <f t="shared" si="40"/>
        <v xml:space="preserve"> </v>
      </c>
      <c r="AC96" s="74" t="str">
        <f t="shared" si="41"/>
        <v xml:space="preserve"> </v>
      </c>
      <c r="AD96" s="70" t="str">
        <f t="shared" si="42"/>
        <v>n/a</v>
      </c>
      <c r="AE96" s="71" t="b">
        <f t="shared" si="43"/>
        <v>0</v>
      </c>
      <c r="AF96" s="70" t="str">
        <f t="shared" si="44"/>
        <v xml:space="preserve"> </v>
      </c>
      <c r="AG96" s="70" t="str">
        <f t="shared" si="45"/>
        <v xml:space="preserve"> </v>
      </c>
      <c r="AH96" s="71" t="str">
        <f t="shared" si="46"/>
        <v xml:space="preserve"> </v>
      </c>
      <c r="AI96" s="73" t="str">
        <f t="shared" si="47"/>
        <v>n/a</v>
      </c>
      <c r="AJ96" s="74" t="b">
        <f t="shared" si="48"/>
        <v>0</v>
      </c>
      <c r="AK96" s="73" t="str">
        <f t="shared" si="49"/>
        <v xml:space="preserve"> </v>
      </c>
      <c r="AL96" s="73" t="str">
        <f t="shared" si="50"/>
        <v xml:space="preserve"> </v>
      </c>
      <c r="AM96" s="74" t="str">
        <f t="shared" si="51"/>
        <v xml:space="preserve"> </v>
      </c>
    </row>
    <row r="97" spans="1:39" ht="18.75" customHeight="1" thickBot="1" x14ac:dyDescent="0.25">
      <c r="A97" t="str">
        <f t="shared" si="52"/>
        <v>/</v>
      </c>
      <c r="B97" s="134">
        <v>94</v>
      </c>
      <c r="C97" s="6"/>
      <c r="D97" s="6"/>
      <c r="E97" s="5"/>
      <c r="F97" s="5"/>
      <c r="G97" s="103" t="str">
        <f t="shared" si="29"/>
        <v xml:space="preserve"> </v>
      </c>
      <c r="H97" s="160"/>
      <c r="I97" s="153" t="str">
        <f>IF(H97="Y",IFERROR(VLOOKUP(CONCATENATE(C97,"/",D97),'Time Open'!A$4:F$165,5,FALSE),"Can't find in Open"),"")</f>
        <v/>
      </c>
      <c r="J97" s="153" t="str">
        <f>IF(H97="Y",IFERROR(VLOOKUP(CONCATENATE(C97,"/",D97),'Time Open'!A$4:F$165,6,FALSE),"Can't find in Open"),"")</f>
        <v/>
      </c>
      <c r="K97" s="34" t="str">
        <f t="shared" si="30"/>
        <v>n/a</v>
      </c>
      <c r="L97" s="36">
        <f t="shared" si="31"/>
        <v>0</v>
      </c>
      <c r="M97" s="36">
        <f t="shared" si="32"/>
        <v>0</v>
      </c>
      <c r="N97" s="36">
        <f t="shared" si="33"/>
        <v>0</v>
      </c>
      <c r="O97" s="103">
        <f t="shared" si="34"/>
        <v>0</v>
      </c>
      <c r="P97" s="118" t="str">
        <f t="shared" si="53"/>
        <v xml:space="preserve"> </v>
      </c>
      <c r="S97">
        <f t="shared" si="54"/>
        <v>0</v>
      </c>
      <c r="T97" s="70" t="str">
        <f t="shared" si="35"/>
        <v>n/a</v>
      </c>
      <c r="U97" s="71" t="b">
        <f t="shared" si="36"/>
        <v>0</v>
      </c>
      <c r="V97" s="70" t="str">
        <f t="shared" si="55"/>
        <v xml:space="preserve"> </v>
      </c>
      <c r="W97" s="70" t="str">
        <f t="shared" si="56"/>
        <v xml:space="preserve"> </v>
      </c>
      <c r="X97" s="71" t="str">
        <f t="shared" si="57"/>
        <v xml:space="preserve"> </v>
      </c>
      <c r="Y97" s="73" t="str">
        <f t="shared" si="37"/>
        <v>n/a</v>
      </c>
      <c r="Z97" s="74" t="b">
        <f t="shared" si="38"/>
        <v>0</v>
      </c>
      <c r="AA97" s="73" t="str">
        <f t="shared" si="39"/>
        <v xml:space="preserve"> </v>
      </c>
      <c r="AB97" s="73" t="str">
        <f t="shared" si="40"/>
        <v xml:space="preserve"> </v>
      </c>
      <c r="AC97" s="74" t="str">
        <f t="shared" si="41"/>
        <v xml:space="preserve"> </v>
      </c>
      <c r="AD97" s="70" t="str">
        <f t="shared" si="42"/>
        <v>n/a</v>
      </c>
      <c r="AE97" s="71" t="b">
        <f t="shared" si="43"/>
        <v>0</v>
      </c>
      <c r="AF97" s="70" t="str">
        <f t="shared" si="44"/>
        <v xml:space="preserve"> </v>
      </c>
      <c r="AG97" s="70" t="str">
        <f t="shared" si="45"/>
        <v xml:space="preserve"> </v>
      </c>
      <c r="AH97" s="71" t="str">
        <f t="shared" si="46"/>
        <v xml:space="preserve"> </v>
      </c>
      <c r="AI97" s="73" t="str">
        <f t="shared" si="47"/>
        <v>n/a</v>
      </c>
      <c r="AJ97" s="74" t="b">
        <f t="shared" si="48"/>
        <v>0</v>
      </c>
      <c r="AK97" s="73" t="str">
        <f t="shared" si="49"/>
        <v xml:space="preserve"> </v>
      </c>
      <c r="AL97" s="73" t="str">
        <f t="shared" si="50"/>
        <v xml:space="preserve"> </v>
      </c>
      <c r="AM97" s="74" t="str">
        <f t="shared" si="51"/>
        <v xml:space="preserve"> </v>
      </c>
    </row>
    <row r="98" spans="1:39" ht="18.75" customHeight="1" thickBot="1" x14ac:dyDescent="0.25">
      <c r="A98" t="str">
        <f t="shared" si="52"/>
        <v>/</v>
      </c>
      <c r="B98" s="134">
        <v>95</v>
      </c>
      <c r="C98" s="6"/>
      <c r="D98" s="6"/>
      <c r="E98" s="5"/>
      <c r="F98" s="5"/>
      <c r="G98" s="103" t="str">
        <f t="shared" si="29"/>
        <v xml:space="preserve"> </v>
      </c>
      <c r="H98" s="160"/>
      <c r="I98" s="153" t="str">
        <f>IF(H98="Y",IFERROR(VLOOKUP(CONCATENATE(C98,"/",D98),'Time Open'!A$4:F$165,5,FALSE),"Can't find in Open"),"")</f>
        <v/>
      </c>
      <c r="J98" s="153" t="str">
        <f>IF(H98="Y",IFERROR(VLOOKUP(CONCATENATE(C98,"/",D98),'Time Open'!A$4:F$165,6,FALSE),"Can't find in Open"),"")</f>
        <v/>
      </c>
      <c r="K98" s="34" t="str">
        <f t="shared" si="30"/>
        <v>n/a</v>
      </c>
      <c r="L98" s="36">
        <f t="shared" si="31"/>
        <v>0</v>
      </c>
      <c r="M98" s="36">
        <f t="shared" si="32"/>
        <v>0</v>
      </c>
      <c r="N98" s="36">
        <f t="shared" si="33"/>
        <v>0</v>
      </c>
      <c r="O98" s="103">
        <f t="shared" si="34"/>
        <v>0</v>
      </c>
      <c r="P98" s="118" t="str">
        <f t="shared" si="53"/>
        <v xml:space="preserve"> </v>
      </c>
      <c r="S98">
        <f t="shared" si="54"/>
        <v>0</v>
      </c>
      <c r="T98" s="70" t="str">
        <f t="shared" si="35"/>
        <v>n/a</v>
      </c>
      <c r="U98" s="71" t="b">
        <f t="shared" si="36"/>
        <v>0</v>
      </c>
      <c r="V98" s="70" t="str">
        <f t="shared" si="55"/>
        <v xml:space="preserve"> </v>
      </c>
      <c r="W98" s="70" t="str">
        <f t="shared" si="56"/>
        <v xml:space="preserve"> </v>
      </c>
      <c r="X98" s="71" t="str">
        <f t="shared" si="57"/>
        <v xml:space="preserve"> </v>
      </c>
      <c r="Y98" s="73" t="str">
        <f t="shared" si="37"/>
        <v>n/a</v>
      </c>
      <c r="Z98" s="74" t="b">
        <f t="shared" si="38"/>
        <v>0</v>
      </c>
      <c r="AA98" s="73" t="str">
        <f t="shared" si="39"/>
        <v xml:space="preserve"> </v>
      </c>
      <c r="AB98" s="73" t="str">
        <f t="shared" si="40"/>
        <v xml:space="preserve"> </v>
      </c>
      <c r="AC98" s="74" t="str">
        <f t="shared" si="41"/>
        <v xml:space="preserve"> </v>
      </c>
      <c r="AD98" s="70" t="str">
        <f t="shared" si="42"/>
        <v>n/a</v>
      </c>
      <c r="AE98" s="71" t="b">
        <f t="shared" si="43"/>
        <v>0</v>
      </c>
      <c r="AF98" s="70" t="str">
        <f t="shared" si="44"/>
        <v xml:space="preserve"> </v>
      </c>
      <c r="AG98" s="70" t="str">
        <f t="shared" si="45"/>
        <v xml:space="preserve"> </v>
      </c>
      <c r="AH98" s="71" t="str">
        <f t="shared" si="46"/>
        <v xml:space="preserve"> </v>
      </c>
      <c r="AI98" s="73" t="str">
        <f t="shared" si="47"/>
        <v>n/a</v>
      </c>
      <c r="AJ98" s="74" t="b">
        <f t="shared" si="48"/>
        <v>0</v>
      </c>
      <c r="AK98" s="73" t="str">
        <f t="shared" si="49"/>
        <v xml:space="preserve"> </v>
      </c>
      <c r="AL98" s="73" t="str">
        <f t="shared" si="50"/>
        <v xml:space="preserve"> </v>
      </c>
      <c r="AM98" s="74" t="str">
        <f t="shared" si="51"/>
        <v xml:space="preserve"> </v>
      </c>
    </row>
    <row r="99" spans="1:39" ht="18.75" customHeight="1" thickBot="1" x14ac:dyDescent="0.25">
      <c r="A99" t="str">
        <f t="shared" si="52"/>
        <v>/</v>
      </c>
      <c r="B99" s="134">
        <v>96</v>
      </c>
      <c r="C99" s="6"/>
      <c r="D99" s="6"/>
      <c r="E99" s="5"/>
      <c r="F99" s="5"/>
      <c r="G99" s="103" t="str">
        <f t="shared" si="29"/>
        <v xml:space="preserve"> </v>
      </c>
      <c r="H99" s="160"/>
      <c r="I99" s="153" t="str">
        <f>IF(H99="Y",IFERROR(VLOOKUP(CONCATENATE(C99,"/",D99),'Time Open'!A$4:F$165,5,FALSE),"Can't find in Open"),"")</f>
        <v/>
      </c>
      <c r="J99" s="153" t="str">
        <f>IF(H99="Y",IFERROR(VLOOKUP(CONCATENATE(C99,"/",D99),'Time Open'!A$4:F$165,6,FALSE),"Can't find in Open"),"")</f>
        <v/>
      </c>
      <c r="K99" s="34" t="str">
        <f t="shared" si="30"/>
        <v>n/a</v>
      </c>
      <c r="L99" s="36">
        <f t="shared" si="31"/>
        <v>0</v>
      </c>
      <c r="M99" s="36">
        <f t="shared" si="32"/>
        <v>0</v>
      </c>
      <c r="N99" s="36">
        <f t="shared" si="33"/>
        <v>0</v>
      </c>
      <c r="O99" s="103">
        <f t="shared" si="34"/>
        <v>0</v>
      </c>
      <c r="P99" s="118" t="str">
        <f t="shared" si="53"/>
        <v xml:space="preserve"> </v>
      </c>
      <c r="S99">
        <f t="shared" si="54"/>
        <v>0</v>
      </c>
      <c r="T99" s="70" t="str">
        <f t="shared" si="35"/>
        <v>n/a</v>
      </c>
      <c r="U99" s="71" t="b">
        <f t="shared" si="36"/>
        <v>0</v>
      </c>
      <c r="V99" s="70" t="str">
        <f t="shared" si="55"/>
        <v xml:space="preserve"> </v>
      </c>
      <c r="W99" s="70" t="str">
        <f t="shared" si="56"/>
        <v xml:space="preserve"> </v>
      </c>
      <c r="X99" s="71" t="str">
        <f t="shared" si="57"/>
        <v xml:space="preserve"> </v>
      </c>
      <c r="Y99" s="73" t="str">
        <f t="shared" si="37"/>
        <v>n/a</v>
      </c>
      <c r="Z99" s="74" t="b">
        <f t="shared" si="38"/>
        <v>0</v>
      </c>
      <c r="AA99" s="73" t="str">
        <f t="shared" si="39"/>
        <v xml:space="preserve"> </v>
      </c>
      <c r="AB99" s="73" t="str">
        <f t="shared" si="40"/>
        <v xml:space="preserve"> </v>
      </c>
      <c r="AC99" s="74" t="str">
        <f t="shared" si="41"/>
        <v xml:space="preserve"> </v>
      </c>
      <c r="AD99" s="70" t="str">
        <f t="shared" si="42"/>
        <v>n/a</v>
      </c>
      <c r="AE99" s="71" t="b">
        <f t="shared" si="43"/>
        <v>0</v>
      </c>
      <c r="AF99" s="70" t="str">
        <f t="shared" si="44"/>
        <v xml:space="preserve"> </v>
      </c>
      <c r="AG99" s="70" t="str">
        <f t="shared" si="45"/>
        <v xml:space="preserve"> </v>
      </c>
      <c r="AH99" s="71" t="str">
        <f t="shared" si="46"/>
        <v xml:space="preserve"> </v>
      </c>
      <c r="AI99" s="73" t="str">
        <f t="shared" si="47"/>
        <v>n/a</v>
      </c>
      <c r="AJ99" s="74" t="b">
        <f t="shared" si="48"/>
        <v>0</v>
      </c>
      <c r="AK99" s="73" t="str">
        <f t="shared" si="49"/>
        <v xml:space="preserve"> </v>
      </c>
      <c r="AL99" s="73" t="str">
        <f t="shared" si="50"/>
        <v xml:space="preserve"> </v>
      </c>
      <c r="AM99" s="74" t="str">
        <f t="shared" si="51"/>
        <v xml:space="preserve"> </v>
      </c>
    </row>
    <row r="100" spans="1:39" ht="18.75" customHeight="1" thickBot="1" x14ac:dyDescent="0.25">
      <c r="A100" t="str">
        <f t="shared" si="52"/>
        <v>/</v>
      </c>
      <c r="B100" s="134">
        <v>97</v>
      </c>
      <c r="C100" s="6"/>
      <c r="D100" s="6"/>
      <c r="E100" s="5"/>
      <c r="F100" s="5"/>
      <c r="G100" s="103" t="str">
        <f t="shared" si="29"/>
        <v xml:space="preserve"> </v>
      </c>
      <c r="H100" s="160"/>
      <c r="I100" s="153" t="str">
        <f>IF(H100="Y",IFERROR(VLOOKUP(CONCATENATE(C100,"/",D100),'Time Open'!A$4:F$165,5,FALSE),"Can't find in Open"),"")</f>
        <v/>
      </c>
      <c r="J100" s="153" t="str">
        <f>IF(H100="Y",IFERROR(VLOOKUP(CONCATENATE(C100,"/",D100),'Time Open'!A$4:F$165,6,FALSE),"Can't find in Open"),"")</f>
        <v/>
      </c>
      <c r="K100" s="34" t="str">
        <f t="shared" si="30"/>
        <v>n/a</v>
      </c>
      <c r="L100" s="36">
        <f t="shared" si="31"/>
        <v>0</v>
      </c>
      <c r="M100" s="36">
        <f t="shared" si="32"/>
        <v>0</v>
      </c>
      <c r="N100" s="36">
        <f t="shared" si="33"/>
        <v>0</v>
      </c>
      <c r="O100" s="103">
        <f t="shared" si="34"/>
        <v>0</v>
      </c>
      <c r="P100" s="118" t="str">
        <f t="shared" si="53"/>
        <v xml:space="preserve"> </v>
      </c>
      <c r="S100">
        <f t="shared" si="54"/>
        <v>0</v>
      </c>
      <c r="T100" s="70" t="str">
        <f t="shared" si="35"/>
        <v>n/a</v>
      </c>
      <c r="U100" s="71" t="b">
        <f t="shared" si="36"/>
        <v>0</v>
      </c>
      <c r="V100" s="70" t="str">
        <f t="shared" si="55"/>
        <v xml:space="preserve"> </v>
      </c>
      <c r="W100" s="70" t="str">
        <f t="shared" si="56"/>
        <v xml:space="preserve"> </v>
      </c>
      <c r="X100" s="71" t="str">
        <f t="shared" si="57"/>
        <v xml:space="preserve"> </v>
      </c>
      <c r="Y100" s="73" t="str">
        <f t="shared" si="37"/>
        <v>n/a</v>
      </c>
      <c r="Z100" s="74" t="b">
        <f t="shared" si="38"/>
        <v>0</v>
      </c>
      <c r="AA100" s="73" t="str">
        <f t="shared" si="39"/>
        <v xml:space="preserve"> </v>
      </c>
      <c r="AB100" s="73" t="str">
        <f t="shared" si="40"/>
        <v xml:space="preserve"> </v>
      </c>
      <c r="AC100" s="74" t="str">
        <f t="shared" si="41"/>
        <v xml:space="preserve"> </v>
      </c>
      <c r="AD100" s="70" t="str">
        <f t="shared" si="42"/>
        <v>n/a</v>
      </c>
      <c r="AE100" s="71" t="b">
        <f t="shared" si="43"/>
        <v>0</v>
      </c>
      <c r="AF100" s="70" t="str">
        <f t="shared" si="44"/>
        <v xml:space="preserve"> </v>
      </c>
      <c r="AG100" s="70" t="str">
        <f t="shared" si="45"/>
        <v xml:space="preserve"> </v>
      </c>
      <c r="AH100" s="71" t="str">
        <f t="shared" si="46"/>
        <v xml:space="preserve"> </v>
      </c>
      <c r="AI100" s="73" t="str">
        <f t="shared" si="47"/>
        <v>n/a</v>
      </c>
      <c r="AJ100" s="74" t="b">
        <f t="shared" si="48"/>
        <v>0</v>
      </c>
      <c r="AK100" s="73" t="str">
        <f t="shared" si="49"/>
        <v xml:space="preserve"> </v>
      </c>
      <c r="AL100" s="73" t="str">
        <f t="shared" si="50"/>
        <v xml:space="preserve"> </v>
      </c>
      <c r="AM100" s="74" t="str">
        <f t="shared" si="51"/>
        <v xml:space="preserve"> </v>
      </c>
    </row>
    <row r="101" spans="1:39" ht="18.75" customHeight="1" thickBot="1" x14ac:dyDescent="0.25">
      <c r="A101" t="str">
        <f t="shared" si="52"/>
        <v>/</v>
      </c>
      <c r="B101" s="134">
        <v>98</v>
      </c>
      <c r="C101" s="6"/>
      <c r="D101" s="6"/>
      <c r="E101" s="5"/>
      <c r="F101" s="5"/>
      <c r="G101" s="103" t="str">
        <f t="shared" si="29"/>
        <v xml:space="preserve"> </v>
      </c>
      <c r="H101" s="160"/>
      <c r="I101" s="153" t="str">
        <f>IF(H101="Y",IFERROR(VLOOKUP(CONCATENATE(C101,"/",D101),'Time Open'!A$4:F$165,5,FALSE),"Can't find in Open"),"")</f>
        <v/>
      </c>
      <c r="J101" s="153" t="str">
        <f>IF(H101="Y",IFERROR(VLOOKUP(CONCATENATE(C101,"/",D101),'Time Open'!A$4:F$165,6,FALSE),"Can't find in Open"),"")</f>
        <v/>
      </c>
      <c r="K101" s="34" t="str">
        <f t="shared" si="30"/>
        <v>n/a</v>
      </c>
      <c r="L101" s="36">
        <f t="shared" si="31"/>
        <v>0</v>
      </c>
      <c r="M101" s="36">
        <f t="shared" si="32"/>
        <v>0</v>
      </c>
      <c r="N101" s="36">
        <f t="shared" si="33"/>
        <v>0</v>
      </c>
      <c r="O101" s="103">
        <f t="shared" si="34"/>
        <v>0</v>
      </c>
      <c r="P101" s="118" t="str">
        <f t="shared" si="53"/>
        <v xml:space="preserve"> </v>
      </c>
      <c r="S101">
        <f t="shared" si="54"/>
        <v>0</v>
      </c>
      <c r="T101" s="70" t="str">
        <f t="shared" si="35"/>
        <v>n/a</v>
      </c>
      <c r="U101" s="71" t="b">
        <f t="shared" si="36"/>
        <v>0</v>
      </c>
      <c r="V101" s="70" t="str">
        <f t="shared" si="55"/>
        <v xml:space="preserve"> </v>
      </c>
      <c r="W101" s="70" t="str">
        <f t="shared" si="56"/>
        <v xml:space="preserve"> </v>
      </c>
      <c r="X101" s="71" t="str">
        <f t="shared" si="57"/>
        <v xml:space="preserve"> </v>
      </c>
      <c r="Y101" s="73" t="str">
        <f t="shared" si="37"/>
        <v>n/a</v>
      </c>
      <c r="Z101" s="74" t="b">
        <f t="shared" si="38"/>
        <v>0</v>
      </c>
      <c r="AA101" s="73" t="str">
        <f t="shared" si="39"/>
        <v xml:space="preserve"> </v>
      </c>
      <c r="AB101" s="73" t="str">
        <f t="shared" si="40"/>
        <v xml:space="preserve"> </v>
      </c>
      <c r="AC101" s="74" t="str">
        <f t="shared" si="41"/>
        <v xml:space="preserve"> </v>
      </c>
      <c r="AD101" s="70" t="str">
        <f t="shared" si="42"/>
        <v>n/a</v>
      </c>
      <c r="AE101" s="71" t="b">
        <f t="shared" si="43"/>
        <v>0</v>
      </c>
      <c r="AF101" s="70" t="str">
        <f t="shared" si="44"/>
        <v xml:space="preserve"> </v>
      </c>
      <c r="AG101" s="70" t="str">
        <f t="shared" si="45"/>
        <v xml:space="preserve"> </v>
      </c>
      <c r="AH101" s="71" t="str">
        <f t="shared" si="46"/>
        <v xml:space="preserve"> </v>
      </c>
      <c r="AI101" s="73" t="str">
        <f t="shared" si="47"/>
        <v>n/a</v>
      </c>
      <c r="AJ101" s="74" t="b">
        <f t="shared" si="48"/>
        <v>0</v>
      </c>
      <c r="AK101" s="73" t="str">
        <f t="shared" si="49"/>
        <v xml:space="preserve"> </v>
      </c>
      <c r="AL101" s="73" t="str">
        <f t="shared" si="50"/>
        <v xml:space="preserve"> </v>
      </c>
      <c r="AM101" s="74" t="str">
        <f t="shared" si="51"/>
        <v xml:space="preserve"> </v>
      </c>
    </row>
    <row r="102" spans="1:39" ht="18.75" customHeight="1" thickBot="1" x14ac:dyDescent="0.25">
      <c r="A102" t="str">
        <f t="shared" si="52"/>
        <v>/</v>
      </c>
      <c r="B102" s="134">
        <v>99</v>
      </c>
      <c r="C102" s="6"/>
      <c r="D102" s="6"/>
      <c r="E102" s="5"/>
      <c r="F102" s="5"/>
      <c r="G102" s="103" t="str">
        <f t="shared" si="29"/>
        <v xml:space="preserve"> </v>
      </c>
      <c r="H102" s="160"/>
      <c r="I102" s="153" t="str">
        <f>IF(H102="Y",IFERROR(VLOOKUP(CONCATENATE(C102,"/",D102),'Time Open'!A$4:F$165,5,FALSE),"Can't find in Open"),"")</f>
        <v/>
      </c>
      <c r="J102" s="153" t="str">
        <f>IF(H102="Y",IFERROR(VLOOKUP(CONCATENATE(C102,"/",D102),'Time Open'!A$4:F$165,6,FALSE),"Can't find in Open"),"")</f>
        <v/>
      </c>
      <c r="K102" s="34" t="str">
        <f t="shared" si="30"/>
        <v>n/a</v>
      </c>
      <c r="L102" s="36">
        <f t="shared" si="31"/>
        <v>0</v>
      </c>
      <c r="M102" s="36">
        <f t="shared" si="32"/>
        <v>0</v>
      </c>
      <c r="N102" s="36">
        <f t="shared" si="33"/>
        <v>0</v>
      </c>
      <c r="O102" s="103">
        <f t="shared" si="34"/>
        <v>0</v>
      </c>
      <c r="P102" s="118" t="str">
        <f t="shared" si="53"/>
        <v xml:space="preserve"> </v>
      </c>
      <c r="S102">
        <f t="shared" si="54"/>
        <v>0</v>
      </c>
      <c r="T102" s="70" t="str">
        <f t="shared" si="35"/>
        <v>n/a</v>
      </c>
      <c r="U102" s="71" t="b">
        <f t="shared" si="36"/>
        <v>0</v>
      </c>
      <c r="V102" s="70" t="str">
        <f t="shared" si="55"/>
        <v xml:space="preserve"> </v>
      </c>
      <c r="W102" s="70" t="str">
        <f t="shared" si="56"/>
        <v xml:space="preserve"> </v>
      </c>
      <c r="X102" s="71" t="str">
        <f t="shared" si="57"/>
        <v xml:space="preserve"> </v>
      </c>
      <c r="Y102" s="73" t="str">
        <f t="shared" si="37"/>
        <v>n/a</v>
      </c>
      <c r="Z102" s="74" t="b">
        <f t="shared" si="38"/>
        <v>0</v>
      </c>
      <c r="AA102" s="73" t="str">
        <f t="shared" si="39"/>
        <v xml:space="preserve"> </v>
      </c>
      <c r="AB102" s="73" t="str">
        <f t="shared" si="40"/>
        <v xml:space="preserve"> </v>
      </c>
      <c r="AC102" s="74" t="str">
        <f t="shared" si="41"/>
        <v xml:space="preserve"> </v>
      </c>
      <c r="AD102" s="70" t="str">
        <f t="shared" si="42"/>
        <v>n/a</v>
      </c>
      <c r="AE102" s="71" t="b">
        <f t="shared" si="43"/>
        <v>0</v>
      </c>
      <c r="AF102" s="70" t="str">
        <f t="shared" si="44"/>
        <v xml:space="preserve"> </v>
      </c>
      <c r="AG102" s="70" t="str">
        <f t="shared" si="45"/>
        <v xml:space="preserve"> </v>
      </c>
      <c r="AH102" s="71" t="str">
        <f t="shared" si="46"/>
        <v xml:space="preserve"> </v>
      </c>
      <c r="AI102" s="73" t="str">
        <f t="shared" si="47"/>
        <v>n/a</v>
      </c>
      <c r="AJ102" s="74" t="b">
        <f t="shared" si="48"/>
        <v>0</v>
      </c>
      <c r="AK102" s="73" t="str">
        <f t="shared" si="49"/>
        <v xml:space="preserve"> </v>
      </c>
      <c r="AL102" s="73" t="str">
        <f t="shared" si="50"/>
        <v xml:space="preserve"> </v>
      </c>
      <c r="AM102" s="74" t="str">
        <f t="shared" si="51"/>
        <v xml:space="preserve"> </v>
      </c>
    </row>
    <row r="103" spans="1:39" ht="18.75" customHeight="1" thickBot="1" x14ac:dyDescent="0.25">
      <c r="A103" t="str">
        <f t="shared" si="52"/>
        <v>/</v>
      </c>
      <c r="B103" s="134">
        <v>100</v>
      </c>
      <c r="C103" s="6"/>
      <c r="D103" s="6"/>
      <c r="E103" s="5"/>
      <c r="F103" s="5"/>
      <c r="G103" s="103" t="str">
        <f t="shared" si="29"/>
        <v xml:space="preserve"> </v>
      </c>
      <c r="H103" s="160"/>
      <c r="I103" s="153" t="str">
        <f>IF(H103="Y",IFERROR(VLOOKUP(CONCATENATE(C103,"/",D103),'Time Open'!A$4:F$165,5,FALSE),"Can't find in Open"),"")</f>
        <v/>
      </c>
      <c r="J103" s="153" t="str">
        <f>IF(H103="Y",IFERROR(VLOOKUP(CONCATENATE(C103,"/",D103),'Time Open'!A$4:F$165,6,FALSE),"Can't find in Open"),"")</f>
        <v/>
      </c>
      <c r="K103" s="34" t="str">
        <f t="shared" si="30"/>
        <v>n/a</v>
      </c>
      <c r="L103" s="36">
        <f t="shared" si="31"/>
        <v>0</v>
      </c>
      <c r="M103" s="36">
        <f t="shared" si="32"/>
        <v>0</v>
      </c>
      <c r="N103" s="36">
        <f t="shared" si="33"/>
        <v>0</v>
      </c>
      <c r="O103" s="103">
        <f t="shared" si="34"/>
        <v>0</v>
      </c>
      <c r="P103" s="118" t="str">
        <f t="shared" si="53"/>
        <v xml:space="preserve"> </v>
      </c>
      <c r="S103">
        <f t="shared" si="54"/>
        <v>0</v>
      </c>
      <c r="T103" s="70" t="str">
        <f t="shared" si="35"/>
        <v>n/a</v>
      </c>
      <c r="U103" s="71" t="b">
        <f t="shared" si="36"/>
        <v>0</v>
      </c>
      <c r="V103" s="70" t="str">
        <f t="shared" si="55"/>
        <v xml:space="preserve"> </v>
      </c>
      <c r="W103" s="70" t="str">
        <f t="shared" si="56"/>
        <v xml:space="preserve"> </v>
      </c>
      <c r="X103" s="71" t="str">
        <f t="shared" si="57"/>
        <v xml:space="preserve"> </v>
      </c>
      <c r="Y103" s="73" t="str">
        <f t="shared" si="37"/>
        <v>n/a</v>
      </c>
      <c r="Z103" s="74" t="b">
        <f t="shared" si="38"/>
        <v>0</v>
      </c>
      <c r="AA103" s="73" t="str">
        <f t="shared" si="39"/>
        <v xml:space="preserve"> </v>
      </c>
      <c r="AB103" s="73" t="str">
        <f t="shared" si="40"/>
        <v xml:space="preserve"> </v>
      </c>
      <c r="AC103" s="74" t="str">
        <f t="shared" si="41"/>
        <v xml:space="preserve"> </v>
      </c>
      <c r="AD103" s="70" t="str">
        <f t="shared" si="42"/>
        <v>n/a</v>
      </c>
      <c r="AE103" s="71" t="b">
        <f t="shared" si="43"/>
        <v>0</v>
      </c>
      <c r="AF103" s="70" t="str">
        <f t="shared" si="44"/>
        <v xml:space="preserve"> </v>
      </c>
      <c r="AG103" s="70" t="str">
        <f t="shared" si="45"/>
        <v xml:space="preserve"> </v>
      </c>
      <c r="AH103" s="71" t="str">
        <f t="shared" si="46"/>
        <v xml:space="preserve"> </v>
      </c>
      <c r="AI103" s="73" t="str">
        <f t="shared" si="47"/>
        <v>n/a</v>
      </c>
      <c r="AJ103" s="74" t="b">
        <f t="shared" si="48"/>
        <v>0</v>
      </c>
      <c r="AK103" s="73" t="str">
        <f t="shared" si="49"/>
        <v xml:space="preserve"> </v>
      </c>
      <c r="AL103" s="73" t="str">
        <f t="shared" si="50"/>
        <v xml:space="preserve"> </v>
      </c>
      <c r="AM103" s="74" t="str">
        <f t="shared" si="51"/>
        <v xml:space="preserve"> </v>
      </c>
    </row>
    <row r="104" spans="1:39" ht="18.75" customHeight="1" thickBot="1" x14ac:dyDescent="0.25">
      <c r="A104" t="str">
        <f t="shared" si="52"/>
        <v>/</v>
      </c>
      <c r="B104" s="134">
        <v>101</v>
      </c>
      <c r="C104" s="6"/>
      <c r="D104" s="6"/>
      <c r="E104" s="5"/>
      <c r="F104" s="5"/>
      <c r="G104" s="103" t="str">
        <f t="shared" si="29"/>
        <v xml:space="preserve"> </v>
      </c>
      <c r="H104" s="160"/>
      <c r="I104" s="153" t="str">
        <f>IF(H104="Y",IFERROR(VLOOKUP(CONCATENATE(C104,"/",D104),'Time Open'!A$4:F$165,5,FALSE),"Can't find in Open"),"")</f>
        <v/>
      </c>
      <c r="J104" s="153" t="str">
        <f>IF(H104="Y",IFERROR(VLOOKUP(CONCATENATE(C104,"/",D104),'Time Open'!A$4:F$165,6,FALSE),"Can't find in Open"),"")</f>
        <v/>
      </c>
      <c r="K104" s="34" t="str">
        <f t="shared" si="30"/>
        <v>n/a</v>
      </c>
      <c r="L104" s="36">
        <f t="shared" si="31"/>
        <v>0</v>
      </c>
      <c r="M104" s="36">
        <f t="shared" si="32"/>
        <v>0</v>
      </c>
      <c r="N104" s="36">
        <f t="shared" si="33"/>
        <v>0</v>
      </c>
      <c r="O104" s="103">
        <f t="shared" si="34"/>
        <v>0</v>
      </c>
      <c r="P104" s="118" t="str">
        <f t="shared" si="53"/>
        <v xml:space="preserve"> </v>
      </c>
      <c r="S104">
        <f t="shared" si="54"/>
        <v>0</v>
      </c>
      <c r="T104" s="70" t="str">
        <f t="shared" si="35"/>
        <v>n/a</v>
      </c>
      <c r="U104" s="71" t="b">
        <f t="shared" si="36"/>
        <v>0</v>
      </c>
      <c r="V104" s="70" t="str">
        <f t="shared" si="55"/>
        <v xml:space="preserve"> </v>
      </c>
      <c r="W104" s="70" t="str">
        <f t="shared" si="56"/>
        <v xml:space="preserve"> </v>
      </c>
      <c r="X104" s="71" t="str">
        <f t="shared" si="57"/>
        <v xml:space="preserve"> </v>
      </c>
      <c r="Y104" s="73" t="str">
        <f t="shared" si="37"/>
        <v>n/a</v>
      </c>
      <c r="Z104" s="74" t="b">
        <f t="shared" si="38"/>
        <v>0</v>
      </c>
      <c r="AA104" s="73" t="str">
        <f t="shared" si="39"/>
        <v xml:space="preserve"> </v>
      </c>
      <c r="AB104" s="73" t="str">
        <f t="shared" si="40"/>
        <v xml:space="preserve"> </v>
      </c>
      <c r="AC104" s="74" t="str">
        <f t="shared" si="41"/>
        <v xml:space="preserve"> </v>
      </c>
      <c r="AD104" s="70" t="str">
        <f t="shared" si="42"/>
        <v>n/a</v>
      </c>
      <c r="AE104" s="71" t="b">
        <f t="shared" si="43"/>
        <v>0</v>
      </c>
      <c r="AF104" s="70" t="str">
        <f t="shared" si="44"/>
        <v xml:space="preserve"> </v>
      </c>
      <c r="AG104" s="70" t="str">
        <f t="shared" si="45"/>
        <v xml:space="preserve"> </v>
      </c>
      <c r="AH104" s="71" t="str">
        <f t="shared" si="46"/>
        <v xml:space="preserve"> </v>
      </c>
      <c r="AI104" s="73" t="str">
        <f t="shared" si="47"/>
        <v>n/a</v>
      </c>
      <c r="AJ104" s="74" t="b">
        <f t="shared" si="48"/>
        <v>0</v>
      </c>
      <c r="AK104" s="73" t="str">
        <f t="shared" si="49"/>
        <v xml:space="preserve"> </v>
      </c>
      <c r="AL104" s="73" t="str">
        <f t="shared" si="50"/>
        <v xml:space="preserve"> </v>
      </c>
      <c r="AM104" s="74" t="str">
        <f t="shared" si="51"/>
        <v xml:space="preserve"> </v>
      </c>
    </row>
    <row r="105" spans="1:39" ht="18.75" customHeight="1" thickBot="1" x14ac:dyDescent="0.25">
      <c r="A105" t="str">
        <f t="shared" si="52"/>
        <v>/</v>
      </c>
      <c r="B105" s="134">
        <v>102</v>
      </c>
      <c r="C105" s="6"/>
      <c r="D105" s="6"/>
      <c r="E105" s="5"/>
      <c r="F105" s="5"/>
      <c r="G105" s="103" t="str">
        <f t="shared" si="29"/>
        <v xml:space="preserve"> </v>
      </c>
      <c r="H105" s="160"/>
      <c r="I105" s="153" t="str">
        <f>IF(H105="Y",IFERROR(VLOOKUP(CONCATENATE(C105,"/",D105),'Time Open'!A$4:F$165,5,FALSE),"Can't find in Open"),"")</f>
        <v/>
      </c>
      <c r="J105" s="153" t="str">
        <f>IF(H105="Y",IFERROR(VLOOKUP(CONCATENATE(C105,"/",D105),'Time Open'!A$4:F$165,6,FALSE),"Can't find in Open"),"")</f>
        <v/>
      </c>
      <c r="K105" s="34" t="str">
        <f t="shared" si="30"/>
        <v>n/a</v>
      </c>
      <c r="L105" s="36">
        <f t="shared" si="31"/>
        <v>0</v>
      </c>
      <c r="M105" s="36">
        <f t="shared" si="32"/>
        <v>0</v>
      </c>
      <c r="N105" s="36">
        <f t="shared" si="33"/>
        <v>0</v>
      </c>
      <c r="O105" s="103">
        <f t="shared" si="34"/>
        <v>0</v>
      </c>
      <c r="P105" s="118" t="str">
        <f t="shared" si="53"/>
        <v xml:space="preserve"> </v>
      </c>
      <c r="S105">
        <f t="shared" si="54"/>
        <v>0</v>
      </c>
      <c r="T105" s="70" t="str">
        <f t="shared" si="35"/>
        <v>n/a</v>
      </c>
      <c r="U105" s="71" t="b">
        <f t="shared" si="36"/>
        <v>0</v>
      </c>
      <c r="V105" s="70" t="str">
        <f t="shared" si="55"/>
        <v xml:space="preserve"> </v>
      </c>
      <c r="W105" s="70" t="str">
        <f t="shared" si="56"/>
        <v xml:space="preserve"> </v>
      </c>
      <c r="X105" s="71" t="str">
        <f t="shared" si="57"/>
        <v xml:space="preserve"> </v>
      </c>
      <c r="Y105" s="73" t="str">
        <f t="shared" si="37"/>
        <v>n/a</v>
      </c>
      <c r="Z105" s="74" t="b">
        <f t="shared" si="38"/>
        <v>0</v>
      </c>
      <c r="AA105" s="73" t="str">
        <f t="shared" si="39"/>
        <v xml:space="preserve"> </v>
      </c>
      <c r="AB105" s="73" t="str">
        <f t="shared" si="40"/>
        <v xml:space="preserve"> </v>
      </c>
      <c r="AC105" s="74" t="str">
        <f t="shared" si="41"/>
        <v xml:space="preserve"> </v>
      </c>
      <c r="AD105" s="70" t="str">
        <f t="shared" si="42"/>
        <v>n/a</v>
      </c>
      <c r="AE105" s="71" t="b">
        <f t="shared" si="43"/>
        <v>0</v>
      </c>
      <c r="AF105" s="70" t="str">
        <f t="shared" si="44"/>
        <v xml:space="preserve"> </v>
      </c>
      <c r="AG105" s="70" t="str">
        <f t="shared" si="45"/>
        <v xml:space="preserve"> </v>
      </c>
      <c r="AH105" s="71" t="str">
        <f t="shared" si="46"/>
        <v xml:space="preserve"> </v>
      </c>
      <c r="AI105" s="73" t="str">
        <f t="shared" si="47"/>
        <v>n/a</v>
      </c>
      <c r="AJ105" s="74" t="b">
        <f t="shared" si="48"/>
        <v>0</v>
      </c>
      <c r="AK105" s="73" t="str">
        <f t="shared" si="49"/>
        <v xml:space="preserve"> </v>
      </c>
      <c r="AL105" s="73" t="str">
        <f t="shared" si="50"/>
        <v xml:space="preserve"> </v>
      </c>
      <c r="AM105" s="74" t="str">
        <f t="shared" si="51"/>
        <v xml:space="preserve"> </v>
      </c>
    </row>
    <row r="106" spans="1:39" ht="18.75" customHeight="1" thickBot="1" x14ac:dyDescent="0.25">
      <c r="A106" t="str">
        <f t="shared" si="52"/>
        <v>/</v>
      </c>
      <c r="B106" s="134">
        <v>103</v>
      </c>
      <c r="C106" s="6"/>
      <c r="D106" s="6"/>
      <c r="E106" s="5"/>
      <c r="F106" s="5"/>
      <c r="G106" s="103" t="str">
        <f t="shared" si="29"/>
        <v xml:space="preserve"> </v>
      </c>
      <c r="H106" s="160"/>
      <c r="I106" s="153" t="str">
        <f>IF(H106="Y",IFERROR(VLOOKUP(CONCATENATE(C106,"/",D106),'Time Open'!A$4:F$165,5,FALSE),"Can't find in Open"),"")</f>
        <v/>
      </c>
      <c r="J106" s="153" t="str">
        <f>IF(H106="Y",IFERROR(VLOOKUP(CONCATENATE(C106,"/",D106),'Time Open'!A$4:F$165,6,FALSE),"Can't find in Open"),"")</f>
        <v/>
      </c>
      <c r="K106" s="34" t="str">
        <f t="shared" si="30"/>
        <v>n/a</v>
      </c>
      <c r="L106" s="36">
        <f t="shared" si="31"/>
        <v>0</v>
      </c>
      <c r="M106" s="36">
        <f t="shared" si="32"/>
        <v>0</v>
      </c>
      <c r="N106" s="36">
        <f t="shared" si="33"/>
        <v>0</v>
      </c>
      <c r="O106" s="103">
        <f t="shared" si="34"/>
        <v>0</v>
      </c>
      <c r="P106" s="118" t="str">
        <f t="shared" si="53"/>
        <v xml:space="preserve"> </v>
      </c>
      <c r="S106">
        <f t="shared" si="54"/>
        <v>0</v>
      </c>
      <c r="T106" s="70" t="str">
        <f t="shared" si="35"/>
        <v>n/a</v>
      </c>
      <c r="U106" s="71" t="b">
        <f t="shared" si="36"/>
        <v>0</v>
      </c>
      <c r="V106" s="70" t="str">
        <f t="shared" si="55"/>
        <v xml:space="preserve"> </v>
      </c>
      <c r="W106" s="70" t="str">
        <f t="shared" si="56"/>
        <v xml:space="preserve"> </v>
      </c>
      <c r="X106" s="71" t="str">
        <f t="shared" si="57"/>
        <v xml:space="preserve"> </v>
      </c>
      <c r="Y106" s="73" t="str">
        <f t="shared" si="37"/>
        <v>n/a</v>
      </c>
      <c r="Z106" s="74" t="b">
        <f t="shared" si="38"/>
        <v>0</v>
      </c>
      <c r="AA106" s="73" t="str">
        <f t="shared" si="39"/>
        <v xml:space="preserve"> </v>
      </c>
      <c r="AB106" s="73" t="str">
        <f t="shared" si="40"/>
        <v xml:space="preserve"> </v>
      </c>
      <c r="AC106" s="74" t="str">
        <f t="shared" si="41"/>
        <v xml:space="preserve"> </v>
      </c>
      <c r="AD106" s="70" t="str">
        <f t="shared" si="42"/>
        <v>n/a</v>
      </c>
      <c r="AE106" s="71" t="b">
        <f t="shared" si="43"/>
        <v>0</v>
      </c>
      <c r="AF106" s="70" t="str">
        <f t="shared" si="44"/>
        <v xml:space="preserve"> </v>
      </c>
      <c r="AG106" s="70" t="str">
        <f t="shared" si="45"/>
        <v xml:space="preserve"> </v>
      </c>
      <c r="AH106" s="71" t="str">
        <f t="shared" si="46"/>
        <v xml:space="preserve"> </v>
      </c>
      <c r="AI106" s="73" t="str">
        <f t="shared" si="47"/>
        <v>n/a</v>
      </c>
      <c r="AJ106" s="74" t="b">
        <f t="shared" si="48"/>
        <v>0</v>
      </c>
      <c r="AK106" s="73" t="str">
        <f t="shared" si="49"/>
        <v xml:space="preserve"> </v>
      </c>
      <c r="AL106" s="73" t="str">
        <f t="shared" si="50"/>
        <v xml:space="preserve"> </v>
      </c>
      <c r="AM106" s="74" t="str">
        <f t="shared" si="51"/>
        <v xml:space="preserve"> </v>
      </c>
    </row>
    <row r="107" spans="1:39" ht="18.75" customHeight="1" thickBot="1" x14ac:dyDescent="0.25">
      <c r="A107" t="str">
        <f t="shared" si="52"/>
        <v>/</v>
      </c>
      <c r="B107" s="134">
        <v>104</v>
      </c>
      <c r="C107" s="6"/>
      <c r="D107" s="6"/>
      <c r="E107" s="5"/>
      <c r="F107" s="5"/>
      <c r="G107" s="103" t="str">
        <f t="shared" si="29"/>
        <v xml:space="preserve"> </v>
      </c>
      <c r="H107" s="160"/>
      <c r="I107" s="153" t="str">
        <f>IF(H107="Y",IFERROR(VLOOKUP(CONCATENATE(C107,"/",D107),'Time Open'!A$4:F$165,5,FALSE),"Can't find in Open"),"")</f>
        <v/>
      </c>
      <c r="J107" s="153" t="str">
        <f>IF(H107="Y",IFERROR(VLOOKUP(CONCATENATE(C107,"/",D107),'Time Open'!A$4:F$165,6,FALSE),"Can't find in Open"),"")</f>
        <v/>
      </c>
      <c r="K107" s="34" t="str">
        <f t="shared" si="30"/>
        <v>n/a</v>
      </c>
      <c r="L107" s="36">
        <f t="shared" si="31"/>
        <v>0</v>
      </c>
      <c r="M107" s="36">
        <f t="shared" si="32"/>
        <v>0</v>
      </c>
      <c r="N107" s="36">
        <f t="shared" si="33"/>
        <v>0</v>
      </c>
      <c r="O107" s="103">
        <f t="shared" si="34"/>
        <v>0</v>
      </c>
      <c r="P107" s="118" t="str">
        <f t="shared" si="53"/>
        <v xml:space="preserve"> </v>
      </c>
      <c r="S107">
        <f t="shared" si="54"/>
        <v>0</v>
      </c>
      <c r="T107" s="70" t="str">
        <f t="shared" si="35"/>
        <v>n/a</v>
      </c>
      <c r="U107" s="71" t="b">
        <f t="shared" si="36"/>
        <v>0</v>
      </c>
      <c r="V107" s="70" t="str">
        <f t="shared" si="55"/>
        <v xml:space="preserve"> </v>
      </c>
      <c r="W107" s="70" t="str">
        <f t="shared" si="56"/>
        <v xml:space="preserve"> </v>
      </c>
      <c r="X107" s="71" t="str">
        <f t="shared" si="57"/>
        <v xml:space="preserve"> </v>
      </c>
      <c r="Y107" s="73" t="str">
        <f t="shared" si="37"/>
        <v>n/a</v>
      </c>
      <c r="Z107" s="74" t="b">
        <f t="shared" si="38"/>
        <v>0</v>
      </c>
      <c r="AA107" s="73" t="str">
        <f t="shared" si="39"/>
        <v xml:space="preserve"> </v>
      </c>
      <c r="AB107" s="73" t="str">
        <f t="shared" si="40"/>
        <v xml:space="preserve"> </v>
      </c>
      <c r="AC107" s="74" t="str">
        <f t="shared" si="41"/>
        <v xml:space="preserve"> </v>
      </c>
      <c r="AD107" s="70" t="str">
        <f t="shared" si="42"/>
        <v>n/a</v>
      </c>
      <c r="AE107" s="71" t="b">
        <f t="shared" si="43"/>
        <v>0</v>
      </c>
      <c r="AF107" s="70" t="str">
        <f t="shared" si="44"/>
        <v xml:space="preserve"> </v>
      </c>
      <c r="AG107" s="70" t="str">
        <f t="shared" si="45"/>
        <v xml:space="preserve"> </v>
      </c>
      <c r="AH107" s="71" t="str">
        <f t="shared" si="46"/>
        <v xml:space="preserve"> </v>
      </c>
      <c r="AI107" s="73" t="str">
        <f t="shared" si="47"/>
        <v>n/a</v>
      </c>
      <c r="AJ107" s="74" t="b">
        <f t="shared" si="48"/>
        <v>0</v>
      </c>
      <c r="AK107" s="73" t="str">
        <f t="shared" si="49"/>
        <v xml:space="preserve"> </v>
      </c>
      <c r="AL107" s="73" t="str">
        <f t="shared" si="50"/>
        <v xml:space="preserve"> </v>
      </c>
      <c r="AM107" s="74" t="str">
        <f t="shared" si="51"/>
        <v xml:space="preserve"> </v>
      </c>
    </row>
    <row r="108" spans="1:39" ht="18.75" customHeight="1" thickBot="1" x14ac:dyDescent="0.25">
      <c r="A108" t="str">
        <f t="shared" si="52"/>
        <v>/</v>
      </c>
      <c r="B108" s="134">
        <v>105</v>
      </c>
      <c r="C108" s="6"/>
      <c r="D108" s="6"/>
      <c r="E108" s="5"/>
      <c r="F108" s="5"/>
      <c r="G108" s="103" t="str">
        <f t="shared" si="29"/>
        <v xml:space="preserve"> </v>
      </c>
      <c r="H108" s="160"/>
      <c r="I108" s="153" t="str">
        <f>IF(H108="Y",IFERROR(VLOOKUP(CONCATENATE(C108,"/",D108),'Time Open'!A$4:F$165,5,FALSE),"Can't find in Open"),"")</f>
        <v/>
      </c>
      <c r="J108" s="153" t="str">
        <f>IF(H108="Y",IFERROR(VLOOKUP(CONCATENATE(C108,"/",D108),'Time Open'!A$4:F$165,6,FALSE),"Can't find in Open"),"")</f>
        <v/>
      </c>
      <c r="K108" s="34" t="str">
        <f t="shared" si="30"/>
        <v>n/a</v>
      </c>
      <c r="L108" s="36">
        <f t="shared" si="31"/>
        <v>0</v>
      </c>
      <c r="M108" s="36">
        <f t="shared" si="32"/>
        <v>0</v>
      </c>
      <c r="N108" s="36">
        <f t="shared" si="33"/>
        <v>0</v>
      </c>
      <c r="O108" s="103">
        <f t="shared" si="34"/>
        <v>0</v>
      </c>
      <c r="P108" s="118" t="str">
        <f t="shared" si="53"/>
        <v xml:space="preserve"> </v>
      </c>
      <c r="S108">
        <f t="shared" si="54"/>
        <v>0</v>
      </c>
      <c r="T108" s="70" t="str">
        <f t="shared" si="35"/>
        <v>n/a</v>
      </c>
      <c r="U108" s="71" t="b">
        <f t="shared" si="36"/>
        <v>0</v>
      </c>
      <c r="V108" s="70" t="str">
        <f t="shared" si="55"/>
        <v xml:space="preserve"> </v>
      </c>
      <c r="W108" s="70" t="str">
        <f t="shared" si="56"/>
        <v xml:space="preserve"> </v>
      </c>
      <c r="X108" s="71" t="str">
        <f t="shared" si="57"/>
        <v xml:space="preserve"> </v>
      </c>
      <c r="Y108" s="73" t="str">
        <f t="shared" si="37"/>
        <v>n/a</v>
      </c>
      <c r="Z108" s="74" t="b">
        <f t="shared" si="38"/>
        <v>0</v>
      </c>
      <c r="AA108" s="73" t="str">
        <f t="shared" si="39"/>
        <v xml:space="preserve"> </v>
      </c>
      <c r="AB108" s="73" t="str">
        <f t="shared" si="40"/>
        <v xml:space="preserve"> </v>
      </c>
      <c r="AC108" s="74" t="str">
        <f t="shared" si="41"/>
        <v xml:space="preserve"> </v>
      </c>
      <c r="AD108" s="70" t="str">
        <f t="shared" si="42"/>
        <v>n/a</v>
      </c>
      <c r="AE108" s="71" t="b">
        <f t="shared" si="43"/>
        <v>0</v>
      </c>
      <c r="AF108" s="70" t="str">
        <f t="shared" si="44"/>
        <v xml:space="preserve"> </v>
      </c>
      <c r="AG108" s="70" t="str">
        <f t="shared" si="45"/>
        <v xml:space="preserve"> </v>
      </c>
      <c r="AH108" s="71" t="str">
        <f t="shared" si="46"/>
        <v xml:space="preserve"> </v>
      </c>
      <c r="AI108" s="73" t="str">
        <f t="shared" si="47"/>
        <v>n/a</v>
      </c>
      <c r="AJ108" s="74" t="b">
        <f t="shared" si="48"/>
        <v>0</v>
      </c>
      <c r="AK108" s="73" t="str">
        <f t="shared" si="49"/>
        <v xml:space="preserve"> </v>
      </c>
      <c r="AL108" s="73" t="str">
        <f t="shared" si="50"/>
        <v xml:space="preserve"> </v>
      </c>
      <c r="AM108" s="74" t="str">
        <f t="shared" si="51"/>
        <v xml:space="preserve"> </v>
      </c>
    </row>
    <row r="109" spans="1:39" ht="18.75" customHeight="1" thickBot="1" x14ac:dyDescent="0.25">
      <c r="A109" t="str">
        <f t="shared" si="52"/>
        <v>/</v>
      </c>
      <c r="B109" s="134">
        <v>106</v>
      </c>
      <c r="C109" s="6"/>
      <c r="D109" s="6"/>
      <c r="E109" s="5"/>
      <c r="F109" s="5"/>
      <c r="G109" s="103" t="str">
        <f t="shared" si="29"/>
        <v xml:space="preserve"> </v>
      </c>
      <c r="H109" s="160"/>
      <c r="I109" s="153" t="str">
        <f>IF(H109="Y",IFERROR(VLOOKUP(CONCATENATE(C109,"/",D109),'Time Open'!A$4:F$165,5,FALSE),"Can't find in Open"),"")</f>
        <v/>
      </c>
      <c r="J109" s="153" t="str">
        <f>IF(H109="Y",IFERROR(VLOOKUP(CONCATENATE(C109,"/",D109),'Time Open'!A$4:F$165,6,FALSE),"Can't find in Open"),"")</f>
        <v/>
      </c>
      <c r="K109" s="34" t="str">
        <f t="shared" si="30"/>
        <v>n/a</v>
      </c>
      <c r="L109" s="36">
        <f t="shared" si="31"/>
        <v>0</v>
      </c>
      <c r="M109" s="36">
        <f t="shared" si="32"/>
        <v>0</v>
      </c>
      <c r="N109" s="36">
        <f t="shared" si="33"/>
        <v>0</v>
      </c>
      <c r="O109" s="103">
        <f t="shared" si="34"/>
        <v>0</v>
      </c>
      <c r="P109" s="118" t="str">
        <f t="shared" si="53"/>
        <v xml:space="preserve"> </v>
      </c>
      <c r="S109">
        <f t="shared" si="54"/>
        <v>0</v>
      </c>
      <c r="T109" s="70" t="str">
        <f t="shared" si="35"/>
        <v>n/a</v>
      </c>
      <c r="U109" s="71" t="b">
        <f t="shared" si="36"/>
        <v>0</v>
      </c>
      <c r="V109" s="70" t="str">
        <f t="shared" si="55"/>
        <v xml:space="preserve"> </v>
      </c>
      <c r="W109" s="70" t="str">
        <f t="shared" si="56"/>
        <v xml:space="preserve"> </v>
      </c>
      <c r="X109" s="71" t="str">
        <f t="shared" si="57"/>
        <v xml:space="preserve"> </v>
      </c>
      <c r="Y109" s="73" t="str">
        <f t="shared" si="37"/>
        <v>n/a</v>
      </c>
      <c r="Z109" s="74" t="b">
        <f t="shared" si="38"/>
        <v>0</v>
      </c>
      <c r="AA109" s="73" t="str">
        <f t="shared" si="39"/>
        <v xml:space="preserve"> </v>
      </c>
      <c r="AB109" s="73" t="str">
        <f t="shared" si="40"/>
        <v xml:space="preserve"> </v>
      </c>
      <c r="AC109" s="74" t="str">
        <f t="shared" si="41"/>
        <v xml:space="preserve"> </v>
      </c>
      <c r="AD109" s="70" t="str">
        <f t="shared" si="42"/>
        <v>n/a</v>
      </c>
      <c r="AE109" s="71" t="b">
        <f t="shared" si="43"/>
        <v>0</v>
      </c>
      <c r="AF109" s="70" t="str">
        <f t="shared" si="44"/>
        <v xml:space="preserve"> </v>
      </c>
      <c r="AG109" s="70" t="str">
        <f t="shared" si="45"/>
        <v xml:space="preserve"> </v>
      </c>
      <c r="AH109" s="71" t="str">
        <f t="shared" si="46"/>
        <v xml:space="preserve"> </v>
      </c>
      <c r="AI109" s="73" t="str">
        <f t="shared" si="47"/>
        <v>n/a</v>
      </c>
      <c r="AJ109" s="74" t="b">
        <f t="shared" si="48"/>
        <v>0</v>
      </c>
      <c r="AK109" s="73" t="str">
        <f t="shared" si="49"/>
        <v xml:space="preserve"> </v>
      </c>
      <c r="AL109" s="73" t="str">
        <f t="shared" si="50"/>
        <v xml:space="preserve"> </v>
      </c>
      <c r="AM109" s="74" t="str">
        <f t="shared" si="51"/>
        <v xml:space="preserve"> </v>
      </c>
    </row>
    <row r="110" spans="1:39" ht="18.75" customHeight="1" thickBot="1" x14ac:dyDescent="0.25">
      <c r="A110" t="str">
        <f t="shared" si="52"/>
        <v>/</v>
      </c>
      <c r="B110" s="134">
        <v>107</v>
      </c>
      <c r="C110" s="6"/>
      <c r="D110" s="6"/>
      <c r="E110" s="5"/>
      <c r="F110" s="5"/>
      <c r="G110" s="103" t="str">
        <f t="shared" si="29"/>
        <v xml:space="preserve"> </v>
      </c>
      <c r="H110" s="160"/>
      <c r="I110" s="153" t="str">
        <f>IF(H110="Y",IFERROR(VLOOKUP(CONCATENATE(C110,"/",D110),'Time Open'!A$4:F$165,5,FALSE),"Can't find in Open"),"")</f>
        <v/>
      </c>
      <c r="J110" s="153" t="str">
        <f>IF(H110="Y",IFERROR(VLOOKUP(CONCATENATE(C110,"/",D110),'Time Open'!A$4:F$165,6,FALSE),"Can't find in Open"),"")</f>
        <v/>
      </c>
      <c r="K110" s="34" t="str">
        <f t="shared" si="30"/>
        <v>n/a</v>
      </c>
      <c r="L110" s="36">
        <f t="shared" si="31"/>
        <v>0</v>
      </c>
      <c r="M110" s="36">
        <f t="shared" si="32"/>
        <v>0</v>
      </c>
      <c r="N110" s="36">
        <f t="shared" si="33"/>
        <v>0</v>
      </c>
      <c r="O110" s="103">
        <f t="shared" si="34"/>
        <v>0</v>
      </c>
      <c r="P110" s="118" t="str">
        <f t="shared" si="53"/>
        <v xml:space="preserve"> </v>
      </c>
      <c r="S110">
        <f t="shared" si="54"/>
        <v>0</v>
      </c>
      <c r="T110" s="70" t="str">
        <f t="shared" si="35"/>
        <v>n/a</v>
      </c>
      <c r="U110" s="71" t="b">
        <f t="shared" si="36"/>
        <v>0</v>
      </c>
      <c r="V110" s="70" t="str">
        <f t="shared" si="55"/>
        <v xml:space="preserve"> </v>
      </c>
      <c r="W110" s="70" t="str">
        <f t="shared" si="56"/>
        <v xml:space="preserve"> </v>
      </c>
      <c r="X110" s="71" t="str">
        <f t="shared" si="57"/>
        <v xml:space="preserve"> </v>
      </c>
      <c r="Y110" s="73" t="str">
        <f t="shared" si="37"/>
        <v>n/a</v>
      </c>
      <c r="Z110" s="74" t="b">
        <f t="shared" si="38"/>
        <v>0</v>
      </c>
      <c r="AA110" s="73" t="str">
        <f t="shared" si="39"/>
        <v xml:space="preserve"> </v>
      </c>
      <c r="AB110" s="73" t="str">
        <f t="shared" si="40"/>
        <v xml:space="preserve"> </v>
      </c>
      <c r="AC110" s="74" t="str">
        <f t="shared" si="41"/>
        <v xml:space="preserve"> </v>
      </c>
      <c r="AD110" s="70" t="str">
        <f t="shared" si="42"/>
        <v>n/a</v>
      </c>
      <c r="AE110" s="71" t="b">
        <f t="shared" si="43"/>
        <v>0</v>
      </c>
      <c r="AF110" s="70" t="str">
        <f t="shared" si="44"/>
        <v xml:space="preserve"> </v>
      </c>
      <c r="AG110" s="70" t="str">
        <f t="shared" si="45"/>
        <v xml:space="preserve"> </v>
      </c>
      <c r="AH110" s="71" t="str">
        <f t="shared" si="46"/>
        <v xml:space="preserve"> </v>
      </c>
      <c r="AI110" s="73" t="str">
        <f t="shared" si="47"/>
        <v>n/a</v>
      </c>
      <c r="AJ110" s="74" t="b">
        <f t="shared" si="48"/>
        <v>0</v>
      </c>
      <c r="AK110" s="73" t="str">
        <f t="shared" si="49"/>
        <v xml:space="preserve"> </v>
      </c>
      <c r="AL110" s="73" t="str">
        <f t="shared" si="50"/>
        <v xml:space="preserve"> </v>
      </c>
      <c r="AM110" s="74" t="str">
        <f t="shared" si="51"/>
        <v xml:space="preserve"> </v>
      </c>
    </row>
    <row r="111" spans="1:39" ht="18.75" customHeight="1" thickBot="1" x14ac:dyDescent="0.25">
      <c r="A111" t="str">
        <f t="shared" si="52"/>
        <v>/</v>
      </c>
      <c r="B111" s="134">
        <v>108</v>
      </c>
      <c r="C111" s="6"/>
      <c r="D111" s="6"/>
      <c r="E111" s="5"/>
      <c r="F111" s="5"/>
      <c r="G111" s="103" t="str">
        <f t="shared" si="29"/>
        <v xml:space="preserve"> </v>
      </c>
      <c r="H111" s="160"/>
      <c r="I111" s="153" t="str">
        <f>IF(H111="Y",IFERROR(VLOOKUP(CONCATENATE(C111,"/",D111),'Time Open'!A$4:F$165,5,FALSE),"Can't find in Open"),"")</f>
        <v/>
      </c>
      <c r="J111" s="153" t="str">
        <f>IF(H111="Y",IFERROR(VLOOKUP(CONCATENATE(C111,"/",D111),'Time Open'!A$4:F$165,6,FALSE),"Can't find in Open"),"")</f>
        <v/>
      </c>
      <c r="K111" s="34" t="str">
        <f t="shared" si="30"/>
        <v>n/a</v>
      </c>
      <c r="L111" s="36">
        <f t="shared" si="31"/>
        <v>0</v>
      </c>
      <c r="M111" s="36">
        <f t="shared" si="32"/>
        <v>0</v>
      </c>
      <c r="N111" s="36">
        <f t="shared" si="33"/>
        <v>0</v>
      </c>
      <c r="O111" s="103">
        <f t="shared" si="34"/>
        <v>0</v>
      </c>
      <c r="P111" s="118" t="str">
        <f t="shared" si="53"/>
        <v xml:space="preserve"> </v>
      </c>
      <c r="S111">
        <f t="shared" si="54"/>
        <v>0</v>
      </c>
      <c r="T111" s="70" t="str">
        <f t="shared" si="35"/>
        <v>n/a</v>
      </c>
      <c r="U111" s="71" t="b">
        <f t="shared" si="36"/>
        <v>0</v>
      </c>
      <c r="V111" s="70" t="str">
        <f t="shared" si="55"/>
        <v xml:space="preserve"> </v>
      </c>
      <c r="W111" s="70" t="str">
        <f t="shared" si="56"/>
        <v xml:space="preserve"> </v>
      </c>
      <c r="X111" s="71" t="str">
        <f t="shared" si="57"/>
        <v xml:space="preserve"> </v>
      </c>
      <c r="Y111" s="73" t="str">
        <f t="shared" si="37"/>
        <v>n/a</v>
      </c>
      <c r="Z111" s="74" t="b">
        <f t="shared" si="38"/>
        <v>0</v>
      </c>
      <c r="AA111" s="73" t="str">
        <f t="shared" si="39"/>
        <v xml:space="preserve"> </v>
      </c>
      <c r="AB111" s="73" t="str">
        <f t="shared" si="40"/>
        <v xml:space="preserve"> </v>
      </c>
      <c r="AC111" s="74" t="str">
        <f t="shared" si="41"/>
        <v xml:space="preserve"> </v>
      </c>
      <c r="AD111" s="70" t="str">
        <f t="shared" si="42"/>
        <v>n/a</v>
      </c>
      <c r="AE111" s="71" t="b">
        <f t="shared" si="43"/>
        <v>0</v>
      </c>
      <c r="AF111" s="70" t="str">
        <f t="shared" si="44"/>
        <v xml:space="preserve"> </v>
      </c>
      <c r="AG111" s="70" t="str">
        <f t="shared" si="45"/>
        <v xml:space="preserve"> </v>
      </c>
      <c r="AH111" s="71" t="str">
        <f t="shared" si="46"/>
        <v xml:space="preserve"> </v>
      </c>
      <c r="AI111" s="73" t="str">
        <f t="shared" si="47"/>
        <v>n/a</v>
      </c>
      <c r="AJ111" s="74" t="b">
        <f t="shared" si="48"/>
        <v>0</v>
      </c>
      <c r="AK111" s="73" t="str">
        <f t="shared" si="49"/>
        <v xml:space="preserve"> </v>
      </c>
      <c r="AL111" s="73" t="str">
        <f t="shared" si="50"/>
        <v xml:space="preserve"> </v>
      </c>
      <c r="AM111" s="74" t="str">
        <f t="shared" si="51"/>
        <v xml:space="preserve"> </v>
      </c>
    </row>
    <row r="112" spans="1:39" ht="18.75" customHeight="1" thickBot="1" x14ac:dyDescent="0.25">
      <c r="A112" t="str">
        <f t="shared" si="52"/>
        <v>/</v>
      </c>
      <c r="B112" s="134">
        <v>109</v>
      </c>
      <c r="C112" s="6"/>
      <c r="D112" s="6"/>
      <c r="E112" s="5"/>
      <c r="F112" s="5"/>
      <c r="G112" s="103" t="str">
        <f t="shared" si="29"/>
        <v xml:space="preserve"> </v>
      </c>
      <c r="H112" s="160"/>
      <c r="I112" s="153" t="str">
        <f>IF(H112="Y",IFERROR(VLOOKUP(CONCATENATE(C112,"/",D112),'Time Open'!A$4:F$165,5,FALSE),"Can't find in Open"),"")</f>
        <v/>
      </c>
      <c r="J112" s="153" t="str">
        <f>IF(H112="Y",IFERROR(VLOOKUP(CONCATENATE(C112,"/",D112),'Time Open'!A$4:F$165,6,FALSE),"Can't find in Open"),"")</f>
        <v/>
      </c>
      <c r="K112" s="34" t="str">
        <f t="shared" si="30"/>
        <v>n/a</v>
      </c>
      <c r="L112" s="36">
        <f t="shared" si="31"/>
        <v>0</v>
      </c>
      <c r="M112" s="36">
        <f t="shared" si="32"/>
        <v>0</v>
      </c>
      <c r="N112" s="36">
        <f t="shared" si="33"/>
        <v>0</v>
      </c>
      <c r="O112" s="103">
        <f t="shared" si="34"/>
        <v>0</v>
      </c>
      <c r="P112" s="118" t="str">
        <f t="shared" si="53"/>
        <v xml:space="preserve"> </v>
      </c>
      <c r="S112">
        <f t="shared" si="54"/>
        <v>0</v>
      </c>
      <c r="T112" s="70" t="str">
        <f t="shared" si="35"/>
        <v>n/a</v>
      </c>
      <c r="U112" s="71" t="b">
        <f t="shared" si="36"/>
        <v>0</v>
      </c>
      <c r="V112" s="70" t="str">
        <f t="shared" si="55"/>
        <v xml:space="preserve"> </v>
      </c>
      <c r="W112" s="70" t="str">
        <f t="shared" si="56"/>
        <v xml:space="preserve"> </v>
      </c>
      <c r="X112" s="71" t="str">
        <f t="shared" si="57"/>
        <v xml:space="preserve"> </v>
      </c>
      <c r="Y112" s="73" t="str">
        <f t="shared" si="37"/>
        <v>n/a</v>
      </c>
      <c r="Z112" s="74" t="b">
        <f t="shared" si="38"/>
        <v>0</v>
      </c>
      <c r="AA112" s="73" t="str">
        <f t="shared" si="39"/>
        <v xml:space="preserve"> </v>
      </c>
      <c r="AB112" s="73" t="str">
        <f t="shared" si="40"/>
        <v xml:space="preserve"> </v>
      </c>
      <c r="AC112" s="74" t="str">
        <f t="shared" si="41"/>
        <v xml:space="preserve"> </v>
      </c>
      <c r="AD112" s="70" t="str">
        <f t="shared" si="42"/>
        <v>n/a</v>
      </c>
      <c r="AE112" s="71" t="b">
        <f t="shared" si="43"/>
        <v>0</v>
      </c>
      <c r="AF112" s="70" t="str">
        <f t="shared" si="44"/>
        <v xml:space="preserve"> </v>
      </c>
      <c r="AG112" s="70" t="str">
        <f t="shared" si="45"/>
        <v xml:space="preserve"> </v>
      </c>
      <c r="AH112" s="71" t="str">
        <f t="shared" si="46"/>
        <v xml:space="preserve"> </v>
      </c>
      <c r="AI112" s="73" t="str">
        <f t="shared" si="47"/>
        <v>n/a</v>
      </c>
      <c r="AJ112" s="74" t="b">
        <f t="shared" si="48"/>
        <v>0</v>
      </c>
      <c r="AK112" s="73" t="str">
        <f t="shared" si="49"/>
        <v xml:space="preserve"> </v>
      </c>
      <c r="AL112" s="73" t="str">
        <f t="shared" si="50"/>
        <v xml:space="preserve"> </v>
      </c>
      <c r="AM112" s="74" t="str">
        <f t="shared" si="51"/>
        <v xml:space="preserve"> </v>
      </c>
    </row>
    <row r="113" spans="1:39" ht="18.75" customHeight="1" thickBot="1" x14ac:dyDescent="0.25">
      <c r="A113" t="str">
        <f t="shared" si="52"/>
        <v>/</v>
      </c>
      <c r="B113" s="134">
        <v>110</v>
      </c>
      <c r="C113" s="6"/>
      <c r="D113" s="6"/>
      <c r="E113" s="5"/>
      <c r="F113" s="5"/>
      <c r="G113" s="103" t="str">
        <f t="shared" si="29"/>
        <v xml:space="preserve"> </v>
      </c>
      <c r="H113" s="160"/>
      <c r="I113" s="153" t="str">
        <f>IF(H113="Y",IFERROR(VLOOKUP(CONCATENATE(C113,"/",D113),'Time Open'!A$4:F$165,5,FALSE),"Can't find in Open"),"")</f>
        <v/>
      </c>
      <c r="J113" s="153" t="str">
        <f>IF(H113="Y",IFERROR(VLOOKUP(CONCATENATE(C113,"/",D113),'Time Open'!A$4:F$165,6,FALSE),"Can't find in Open"),"")</f>
        <v/>
      </c>
      <c r="K113" s="34" t="str">
        <f t="shared" si="30"/>
        <v>n/a</v>
      </c>
      <c r="L113" s="36">
        <f t="shared" si="31"/>
        <v>0</v>
      </c>
      <c r="M113" s="36">
        <f t="shared" si="32"/>
        <v>0</v>
      </c>
      <c r="N113" s="36">
        <f t="shared" si="33"/>
        <v>0</v>
      </c>
      <c r="O113" s="103">
        <f t="shared" si="34"/>
        <v>0</v>
      </c>
      <c r="P113" s="118" t="str">
        <f t="shared" si="53"/>
        <v xml:space="preserve"> </v>
      </c>
      <c r="S113">
        <f t="shared" si="54"/>
        <v>0</v>
      </c>
      <c r="T113" s="70" t="str">
        <f t="shared" si="35"/>
        <v>n/a</v>
      </c>
      <c r="U113" s="71" t="b">
        <f t="shared" si="36"/>
        <v>0</v>
      </c>
      <c r="V113" s="70" t="str">
        <f t="shared" si="55"/>
        <v xml:space="preserve"> </v>
      </c>
      <c r="W113" s="70" t="str">
        <f t="shared" si="56"/>
        <v xml:space="preserve"> </v>
      </c>
      <c r="X113" s="71" t="str">
        <f t="shared" si="57"/>
        <v xml:space="preserve"> </v>
      </c>
      <c r="Y113" s="73" t="str">
        <f t="shared" si="37"/>
        <v>n/a</v>
      </c>
      <c r="Z113" s="74" t="b">
        <f t="shared" si="38"/>
        <v>0</v>
      </c>
      <c r="AA113" s="73" t="str">
        <f t="shared" si="39"/>
        <v xml:space="preserve"> </v>
      </c>
      <c r="AB113" s="73" t="str">
        <f t="shared" si="40"/>
        <v xml:space="preserve"> </v>
      </c>
      <c r="AC113" s="74" t="str">
        <f t="shared" si="41"/>
        <v xml:space="preserve"> </v>
      </c>
      <c r="AD113" s="70" t="str">
        <f t="shared" si="42"/>
        <v>n/a</v>
      </c>
      <c r="AE113" s="71" t="b">
        <f t="shared" si="43"/>
        <v>0</v>
      </c>
      <c r="AF113" s="70" t="str">
        <f t="shared" si="44"/>
        <v xml:space="preserve"> </v>
      </c>
      <c r="AG113" s="70" t="str">
        <f t="shared" si="45"/>
        <v xml:space="preserve"> </v>
      </c>
      <c r="AH113" s="71" t="str">
        <f t="shared" si="46"/>
        <v xml:space="preserve"> </v>
      </c>
      <c r="AI113" s="73" t="str">
        <f t="shared" si="47"/>
        <v>n/a</v>
      </c>
      <c r="AJ113" s="74" t="b">
        <f t="shared" si="48"/>
        <v>0</v>
      </c>
      <c r="AK113" s="73" t="str">
        <f t="shared" si="49"/>
        <v xml:space="preserve"> </v>
      </c>
      <c r="AL113" s="73" t="str">
        <f t="shared" si="50"/>
        <v xml:space="preserve"> </v>
      </c>
      <c r="AM113" s="74" t="str">
        <f t="shared" si="51"/>
        <v xml:space="preserve"> </v>
      </c>
    </row>
    <row r="114" spans="1:39" ht="18.75" customHeight="1" thickBot="1" x14ac:dyDescent="0.25">
      <c r="A114" t="str">
        <f t="shared" si="52"/>
        <v>/</v>
      </c>
      <c r="B114" s="134">
        <v>111</v>
      </c>
      <c r="C114" s="6"/>
      <c r="D114" s="6"/>
      <c r="E114" s="5"/>
      <c r="F114" s="5"/>
      <c r="G114" s="103" t="str">
        <f t="shared" si="29"/>
        <v xml:space="preserve"> </v>
      </c>
      <c r="H114" s="160"/>
      <c r="I114" s="153" t="str">
        <f>IF(H114="Y",IFERROR(VLOOKUP(CONCATENATE(C114,"/",D114),'Time Open'!A$4:F$165,5,FALSE),"Can't find in Open"),"")</f>
        <v/>
      </c>
      <c r="J114" s="153" t="str">
        <f>IF(H114="Y",IFERROR(VLOOKUP(CONCATENATE(C114,"/",D114),'Time Open'!A$4:F$165,6,FALSE),"Can't find in Open"),"")</f>
        <v/>
      </c>
      <c r="K114" s="34" t="str">
        <f t="shared" si="30"/>
        <v>n/a</v>
      </c>
      <c r="L114" s="36">
        <f t="shared" si="31"/>
        <v>0</v>
      </c>
      <c r="M114" s="36">
        <f t="shared" si="32"/>
        <v>0</v>
      </c>
      <c r="N114" s="36">
        <f t="shared" si="33"/>
        <v>0</v>
      </c>
      <c r="O114" s="103">
        <f t="shared" si="34"/>
        <v>0</v>
      </c>
      <c r="P114" s="118" t="str">
        <f t="shared" si="53"/>
        <v xml:space="preserve"> </v>
      </c>
      <c r="S114">
        <f t="shared" si="54"/>
        <v>0</v>
      </c>
      <c r="T114" s="70" t="str">
        <f t="shared" si="35"/>
        <v>n/a</v>
      </c>
      <c r="U114" s="71" t="b">
        <f t="shared" si="36"/>
        <v>0</v>
      </c>
      <c r="V114" s="70" t="str">
        <f t="shared" si="55"/>
        <v xml:space="preserve"> </v>
      </c>
      <c r="W114" s="70" t="str">
        <f t="shared" si="56"/>
        <v xml:space="preserve"> </v>
      </c>
      <c r="X114" s="71" t="str">
        <f t="shared" si="57"/>
        <v xml:space="preserve"> </v>
      </c>
      <c r="Y114" s="73" t="str">
        <f t="shared" si="37"/>
        <v>n/a</v>
      </c>
      <c r="Z114" s="74" t="b">
        <f t="shared" si="38"/>
        <v>0</v>
      </c>
      <c r="AA114" s="73" t="str">
        <f t="shared" si="39"/>
        <v xml:space="preserve"> </v>
      </c>
      <c r="AB114" s="73" t="str">
        <f t="shared" si="40"/>
        <v xml:space="preserve"> </v>
      </c>
      <c r="AC114" s="74" t="str">
        <f t="shared" si="41"/>
        <v xml:space="preserve"> </v>
      </c>
      <c r="AD114" s="70" t="str">
        <f t="shared" si="42"/>
        <v>n/a</v>
      </c>
      <c r="AE114" s="71" t="b">
        <f t="shared" si="43"/>
        <v>0</v>
      </c>
      <c r="AF114" s="70" t="str">
        <f t="shared" si="44"/>
        <v xml:space="preserve"> </v>
      </c>
      <c r="AG114" s="70" t="str">
        <f t="shared" si="45"/>
        <v xml:space="preserve"> </v>
      </c>
      <c r="AH114" s="71" t="str">
        <f t="shared" si="46"/>
        <v xml:space="preserve"> </v>
      </c>
      <c r="AI114" s="73" t="str">
        <f t="shared" si="47"/>
        <v>n/a</v>
      </c>
      <c r="AJ114" s="74" t="b">
        <f t="shared" si="48"/>
        <v>0</v>
      </c>
      <c r="AK114" s="73" t="str">
        <f t="shared" si="49"/>
        <v xml:space="preserve"> </v>
      </c>
      <c r="AL114" s="73" t="str">
        <f t="shared" si="50"/>
        <v xml:space="preserve"> </v>
      </c>
      <c r="AM114" s="74" t="str">
        <f t="shared" si="51"/>
        <v xml:space="preserve"> </v>
      </c>
    </row>
    <row r="115" spans="1:39" ht="18.75" customHeight="1" thickBot="1" x14ac:dyDescent="0.25">
      <c r="A115" t="str">
        <f t="shared" si="52"/>
        <v>/</v>
      </c>
      <c r="B115" s="134">
        <v>112</v>
      </c>
      <c r="C115" s="6"/>
      <c r="D115" s="6"/>
      <c r="E115" s="5"/>
      <c r="F115" s="5"/>
      <c r="G115" s="103" t="str">
        <f t="shared" si="29"/>
        <v xml:space="preserve"> </v>
      </c>
      <c r="H115" s="160"/>
      <c r="I115" s="153" t="str">
        <f>IF(H115="Y",IFERROR(VLOOKUP(CONCATENATE(C115,"/",D115),'Time Open'!A$4:F$165,5,FALSE),"Can't find in Open"),"")</f>
        <v/>
      </c>
      <c r="J115" s="153" t="str">
        <f>IF(H115="Y",IFERROR(VLOOKUP(CONCATENATE(C115,"/",D115),'Time Open'!A$4:F$165,6,FALSE),"Can't find in Open"),"")</f>
        <v/>
      </c>
      <c r="K115" s="34" t="str">
        <f t="shared" si="30"/>
        <v>n/a</v>
      </c>
      <c r="L115" s="36">
        <f t="shared" si="31"/>
        <v>0</v>
      </c>
      <c r="M115" s="36">
        <f t="shared" si="32"/>
        <v>0</v>
      </c>
      <c r="N115" s="36">
        <f t="shared" si="33"/>
        <v>0</v>
      </c>
      <c r="O115" s="103">
        <f t="shared" si="34"/>
        <v>0</v>
      </c>
      <c r="P115" s="118" t="str">
        <f t="shared" si="53"/>
        <v xml:space="preserve"> </v>
      </c>
      <c r="S115">
        <f t="shared" si="54"/>
        <v>0</v>
      </c>
      <c r="T115" s="70" t="str">
        <f t="shared" si="35"/>
        <v>n/a</v>
      </c>
      <c r="U115" s="71" t="b">
        <f t="shared" si="36"/>
        <v>0</v>
      </c>
      <c r="V115" s="70" t="str">
        <f t="shared" si="55"/>
        <v xml:space="preserve"> </v>
      </c>
      <c r="W115" s="70" t="str">
        <f t="shared" si="56"/>
        <v xml:space="preserve"> </v>
      </c>
      <c r="X115" s="71" t="str">
        <f t="shared" si="57"/>
        <v xml:space="preserve"> </v>
      </c>
      <c r="Y115" s="73" t="str">
        <f t="shared" si="37"/>
        <v>n/a</v>
      </c>
      <c r="Z115" s="74" t="b">
        <f t="shared" si="38"/>
        <v>0</v>
      </c>
      <c r="AA115" s="73" t="str">
        <f t="shared" si="39"/>
        <v xml:space="preserve"> </v>
      </c>
      <c r="AB115" s="73" t="str">
        <f t="shared" si="40"/>
        <v xml:space="preserve"> </v>
      </c>
      <c r="AC115" s="74" t="str">
        <f t="shared" si="41"/>
        <v xml:space="preserve"> </v>
      </c>
      <c r="AD115" s="70" t="str">
        <f t="shared" si="42"/>
        <v>n/a</v>
      </c>
      <c r="AE115" s="71" t="b">
        <f t="shared" si="43"/>
        <v>0</v>
      </c>
      <c r="AF115" s="70" t="str">
        <f t="shared" si="44"/>
        <v xml:space="preserve"> </v>
      </c>
      <c r="AG115" s="70" t="str">
        <f t="shared" si="45"/>
        <v xml:space="preserve"> </v>
      </c>
      <c r="AH115" s="71" t="str">
        <f t="shared" si="46"/>
        <v xml:space="preserve"> </v>
      </c>
      <c r="AI115" s="73" t="str">
        <f t="shared" si="47"/>
        <v>n/a</v>
      </c>
      <c r="AJ115" s="74" t="b">
        <f t="shared" si="48"/>
        <v>0</v>
      </c>
      <c r="AK115" s="73" t="str">
        <f t="shared" si="49"/>
        <v xml:space="preserve"> </v>
      </c>
      <c r="AL115" s="73" t="str">
        <f t="shared" si="50"/>
        <v xml:space="preserve"> </v>
      </c>
      <c r="AM115" s="74" t="str">
        <f t="shared" si="51"/>
        <v xml:space="preserve"> </v>
      </c>
    </row>
    <row r="116" spans="1:39" ht="18.75" customHeight="1" thickBot="1" x14ac:dyDescent="0.25">
      <c r="A116" t="str">
        <f t="shared" si="52"/>
        <v>/</v>
      </c>
      <c r="B116" s="134">
        <v>113</v>
      </c>
      <c r="C116" s="6"/>
      <c r="D116" s="6"/>
      <c r="E116" s="5"/>
      <c r="F116" s="5"/>
      <c r="G116" s="103" t="str">
        <f t="shared" si="29"/>
        <v xml:space="preserve"> </v>
      </c>
      <c r="H116" s="160"/>
      <c r="I116" s="153" t="str">
        <f>IF(H116="Y",IFERROR(VLOOKUP(CONCATENATE(C116,"/",D116),'Time Open'!A$4:F$165,5,FALSE),"Can't find in Open"),"")</f>
        <v/>
      </c>
      <c r="J116" s="153" t="str">
        <f>IF(H116="Y",IFERROR(VLOOKUP(CONCATENATE(C116,"/",D116),'Time Open'!A$4:F$165,6,FALSE),"Can't find in Open"),"")</f>
        <v/>
      </c>
      <c r="K116" s="34" t="str">
        <f t="shared" si="30"/>
        <v>n/a</v>
      </c>
      <c r="L116" s="36">
        <f t="shared" si="31"/>
        <v>0</v>
      </c>
      <c r="M116" s="36">
        <f t="shared" si="32"/>
        <v>0</v>
      </c>
      <c r="N116" s="36">
        <f t="shared" si="33"/>
        <v>0</v>
      </c>
      <c r="O116" s="103">
        <f t="shared" si="34"/>
        <v>0</v>
      </c>
      <c r="P116" s="118" t="str">
        <f t="shared" si="53"/>
        <v xml:space="preserve"> </v>
      </c>
      <c r="S116">
        <f t="shared" si="54"/>
        <v>0</v>
      </c>
      <c r="T116" s="70" t="str">
        <f t="shared" si="35"/>
        <v>n/a</v>
      </c>
      <c r="U116" s="71" t="b">
        <f t="shared" si="36"/>
        <v>0</v>
      </c>
      <c r="V116" s="70" t="str">
        <f t="shared" si="55"/>
        <v xml:space="preserve"> </v>
      </c>
      <c r="W116" s="70" t="str">
        <f t="shared" si="56"/>
        <v xml:space="preserve"> </v>
      </c>
      <c r="X116" s="71" t="str">
        <f t="shared" si="57"/>
        <v xml:space="preserve"> </v>
      </c>
      <c r="Y116" s="73" t="str">
        <f t="shared" si="37"/>
        <v>n/a</v>
      </c>
      <c r="Z116" s="74" t="b">
        <f t="shared" si="38"/>
        <v>0</v>
      </c>
      <c r="AA116" s="73" t="str">
        <f t="shared" si="39"/>
        <v xml:space="preserve"> </v>
      </c>
      <c r="AB116" s="73" t="str">
        <f t="shared" si="40"/>
        <v xml:space="preserve"> </v>
      </c>
      <c r="AC116" s="74" t="str">
        <f t="shared" si="41"/>
        <v xml:space="preserve"> </v>
      </c>
      <c r="AD116" s="70" t="str">
        <f t="shared" si="42"/>
        <v>n/a</v>
      </c>
      <c r="AE116" s="71" t="b">
        <f t="shared" si="43"/>
        <v>0</v>
      </c>
      <c r="AF116" s="70" t="str">
        <f t="shared" si="44"/>
        <v xml:space="preserve"> </v>
      </c>
      <c r="AG116" s="70" t="str">
        <f t="shared" si="45"/>
        <v xml:space="preserve"> </v>
      </c>
      <c r="AH116" s="71" t="str">
        <f t="shared" si="46"/>
        <v xml:space="preserve"> </v>
      </c>
      <c r="AI116" s="73" t="str">
        <f t="shared" si="47"/>
        <v>n/a</v>
      </c>
      <c r="AJ116" s="74" t="b">
        <f t="shared" si="48"/>
        <v>0</v>
      </c>
      <c r="AK116" s="73" t="str">
        <f t="shared" si="49"/>
        <v xml:space="preserve"> </v>
      </c>
      <c r="AL116" s="73" t="str">
        <f t="shared" si="50"/>
        <v xml:space="preserve"> </v>
      </c>
      <c r="AM116" s="74" t="str">
        <f t="shared" si="51"/>
        <v xml:space="preserve"> </v>
      </c>
    </row>
    <row r="117" spans="1:39" ht="18.75" customHeight="1" thickBot="1" x14ac:dyDescent="0.25">
      <c r="A117" t="str">
        <f t="shared" si="52"/>
        <v>/</v>
      </c>
      <c r="B117" s="134">
        <v>114</v>
      </c>
      <c r="C117" s="6"/>
      <c r="D117" s="6"/>
      <c r="E117" s="5"/>
      <c r="F117" s="5"/>
      <c r="G117" s="103" t="str">
        <f t="shared" si="29"/>
        <v xml:space="preserve"> </v>
      </c>
      <c r="H117" s="160"/>
      <c r="I117" s="153" t="str">
        <f>IF(H117="Y",IFERROR(VLOOKUP(CONCATENATE(C117,"/",D117),'Time Open'!A$4:F$165,5,FALSE),"Can't find in Open"),"")</f>
        <v/>
      </c>
      <c r="J117" s="153" t="str">
        <f>IF(H117="Y",IFERROR(VLOOKUP(CONCATENATE(C117,"/",D117),'Time Open'!A$4:F$165,6,FALSE),"Can't find in Open"),"")</f>
        <v/>
      </c>
      <c r="K117" s="34" t="str">
        <f t="shared" si="30"/>
        <v>n/a</v>
      </c>
      <c r="L117" s="36">
        <f t="shared" si="31"/>
        <v>0</v>
      </c>
      <c r="M117" s="36">
        <f t="shared" si="32"/>
        <v>0</v>
      </c>
      <c r="N117" s="36">
        <f t="shared" si="33"/>
        <v>0</v>
      </c>
      <c r="O117" s="103">
        <f t="shared" si="34"/>
        <v>0</v>
      </c>
      <c r="P117" s="118" t="str">
        <f t="shared" si="53"/>
        <v xml:space="preserve"> </v>
      </c>
      <c r="S117">
        <f t="shared" si="54"/>
        <v>0</v>
      </c>
      <c r="T117" s="70" t="str">
        <f t="shared" si="35"/>
        <v>n/a</v>
      </c>
      <c r="U117" s="71" t="b">
        <f t="shared" si="36"/>
        <v>0</v>
      </c>
      <c r="V117" s="70" t="str">
        <f t="shared" si="55"/>
        <v xml:space="preserve"> </v>
      </c>
      <c r="W117" s="70" t="str">
        <f t="shared" si="56"/>
        <v xml:space="preserve"> </v>
      </c>
      <c r="X117" s="71" t="str">
        <f t="shared" si="57"/>
        <v xml:space="preserve"> </v>
      </c>
      <c r="Y117" s="73" t="str">
        <f t="shared" si="37"/>
        <v>n/a</v>
      </c>
      <c r="Z117" s="74" t="b">
        <f t="shared" si="38"/>
        <v>0</v>
      </c>
      <c r="AA117" s="73" t="str">
        <f t="shared" si="39"/>
        <v xml:space="preserve"> </v>
      </c>
      <c r="AB117" s="73" t="str">
        <f t="shared" si="40"/>
        <v xml:space="preserve"> </v>
      </c>
      <c r="AC117" s="74" t="str">
        <f t="shared" si="41"/>
        <v xml:space="preserve"> </v>
      </c>
      <c r="AD117" s="70" t="str">
        <f t="shared" si="42"/>
        <v>n/a</v>
      </c>
      <c r="AE117" s="71" t="b">
        <f t="shared" si="43"/>
        <v>0</v>
      </c>
      <c r="AF117" s="70" t="str">
        <f t="shared" si="44"/>
        <v xml:space="preserve"> </v>
      </c>
      <c r="AG117" s="70" t="str">
        <f t="shared" si="45"/>
        <v xml:space="preserve"> </v>
      </c>
      <c r="AH117" s="71" t="str">
        <f t="shared" si="46"/>
        <v xml:space="preserve"> </v>
      </c>
      <c r="AI117" s="73" t="str">
        <f t="shared" si="47"/>
        <v>n/a</v>
      </c>
      <c r="AJ117" s="74" t="b">
        <f t="shared" si="48"/>
        <v>0</v>
      </c>
      <c r="AK117" s="73" t="str">
        <f t="shared" si="49"/>
        <v xml:space="preserve"> </v>
      </c>
      <c r="AL117" s="73" t="str">
        <f t="shared" si="50"/>
        <v xml:space="preserve"> </v>
      </c>
      <c r="AM117" s="74" t="str">
        <f t="shared" si="51"/>
        <v xml:space="preserve"> </v>
      </c>
    </row>
    <row r="118" spans="1:39" ht="18.75" customHeight="1" thickBot="1" x14ac:dyDescent="0.25">
      <c r="A118" t="str">
        <f t="shared" si="52"/>
        <v>/</v>
      </c>
      <c r="B118" s="134">
        <v>115</v>
      </c>
      <c r="C118" s="6"/>
      <c r="D118" s="6"/>
      <c r="E118" s="5"/>
      <c r="F118" s="5"/>
      <c r="G118" s="103" t="str">
        <f t="shared" si="29"/>
        <v xml:space="preserve"> </v>
      </c>
      <c r="H118" s="160"/>
      <c r="I118" s="153" t="str">
        <f>IF(H118="Y",IFERROR(VLOOKUP(CONCATENATE(C118,"/",D118),'Time Open'!A$4:F$165,5,FALSE),"Can't find in Open"),"")</f>
        <v/>
      </c>
      <c r="J118" s="153" t="str">
        <f>IF(H118="Y",IFERROR(VLOOKUP(CONCATENATE(C118,"/",D118),'Time Open'!A$4:F$165,6,FALSE),"Can't find in Open"),"")</f>
        <v/>
      </c>
      <c r="K118" s="34" t="str">
        <f t="shared" si="30"/>
        <v>n/a</v>
      </c>
      <c r="L118" s="36">
        <f t="shared" si="31"/>
        <v>0</v>
      </c>
      <c r="M118" s="36">
        <f t="shared" si="32"/>
        <v>0</v>
      </c>
      <c r="N118" s="36">
        <f t="shared" si="33"/>
        <v>0</v>
      </c>
      <c r="O118" s="103">
        <f t="shared" si="34"/>
        <v>0</v>
      </c>
      <c r="P118" s="118" t="str">
        <f t="shared" si="53"/>
        <v xml:space="preserve"> </v>
      </c>
      <c r="S118">
        <f t="shared" si="54"/>
        <v>0</v>
      </c>
      <c r="T118" s="70" t="str">
        <f t="shared" si="35"/>
        <v>n/a</v>
      </c>
      <c r="U118" s="71" t="b">
        <f t="shared" si="36"/>
        <v>0</v>
      </c>
      <c r="V118" s="70" t="str">
        <f t="shared" si="55"/>
        <v xml:space="preserve"> </v>
      </c>
      <c r="W118" s="70" t="str">
        <f t="shared" si="56"/>
        <v xml:space="preserve"> </v>
      </c>
      <c r="X118" s="71" t="str">
        <f t="shared" si="57"/>
        <v xml:space="preserve"> </v>
      </c>
      <c r="Y118" s="73" t="str">
        <f t="shared" si="37"/>
        <v>n/a</v>
      </c>
      <c r="Z118" s="74" t="b">
        <f t="shared" si="38"/>
        <v>0</v>
      </c>
      <c r="AA118" s="73" t="str">
        <f t="shared" si="39"/>
        <v xml:space="preserve"> </v>
      </c>
      <c r="AB118" s="73" t="str">
        <f t="shared" si="40"/>
        <v xml:space="preserve"> </v>
      </c>
      <c r="AC118" s="74" t="str">
        <f t="shared" si="41"/>
        <v xml:space="preserve"> </v>
      </c>
      <c r="AD118" s="70" t="str">
        <f t="shared" si="42"/>
        <v>n/a</v>
      </c>
      <c r="AE118" s="71" t="b">
        <f t="shared" si="43"/>
        <v>0</v>
      </c>
      <c r="AF118" s="70" t="str">
        <f t="shared" si="44"/>
        <v xml:space="preserve"> </v>
      </c>
      <c r="AG118" s="70" t="str">
        <f t="shared" si="45"/>
        <v xml:space="preserve"> </v>
      </c>
      <c r="AH118" s="71" t="str">
        <f t="shared" si="46"/>
        <v xml:space="preserve"> </v>
      </c>
      <c r="AI118" s="73" t="str">
        <f t="shared" si="47"/>
        <v>n/a</v>
      </c>
      <c r="AJ118" s="74" t="b">
        <f t="shared" si="48"/>
        <v>0</v>
      </c>
      <c r="AK118" s="73" t="str">
        <f t="shared" si="49"/>
        <v xml:space="preserve"> </v>
      </c>
      <c r="AL118" s="73" t="str">
        <f t="shared" si="50"/>
        <v xml:space="preserve"> </v>
      </c>
      <c r="AM118" s="74" t="str">
        <f t="shared" si="51"/>
        <v xml:space="preserve"> </v>
      </c>
    </row>
    <row r="119" spans="1:39" ht="18.75" customHeight="1" thickBot="1" x14ac:dyDescent="0.25">
      <c r="A119" t="str">
        <f t="shared" si="52"/>
        <v>/</v>
      </c>
      <c r="B119" s="134">
        <v>116</v>
      </c>
      <c r="C119" s="6"/>
      <c r="D119" s="6"/>
      <c r="E119" s="5"/>
      <c r="F119" s="5"/>
      <c r="G119" s="103" t="str">
        <f t="shared" si="29"/>
        <v xml:space="preserve"> </v>
      </c>
      <c r="H119" s="160"/>
      <c r="I119" s="153" t="str">
        <f>IF(H119="Y",IFERROR(VLOOKUP(CONCATENATE(C119,"/",D119),'Time Open'!A$4:F$165,5,FALSE),"Can't find in Open"),"")</f>
        <v/>
      </c>
      <c r="J119" s="153" t="str">
        <f>IF(H119="Y",IFERROR(VLOOKUP(CONCATENATE(C119,"/",D119),'Time Open'!A$4:F$165,6,FALSE),"Can't find in Open"),"")</f>
        <v/>
      </c>
      <c r="K119" s="34" t="str">
        <f t="shared" si="30"/>
        <v>n/a</v>
      </c>
      <c r="L119" s="36">
        <f t="shared" si="31"/>
        <v>0</v>
      </c>
      <c r="M119" s="36">
        <f t="shared" si="32"/>
        <v>0</v>
      </c>
      <c r="N119" s="36">
        <f t="shared" si="33"/>
        <v>0</v>
      </c>
      <c r="O119" s="103">
        <f t="shared" si="34"/>
        <v>0</v>
      </c>
      <c r="P119" s="118" t="str">
        <f t="shared" si="53"/>
        <v xml:space="preserve"> </v>
      </c>
      <c r="S119">
        <f t="shared" si="54"/>
        <v>0</v>
      </c>
      <c r="T119" s="70" t="str">
        <f t="shared" si="35"/>
        <v>n/a</v>
      </c>
      <c r="U119" s="71" t="b">
        <f t="shared" si="36"/>
        <v>0</v>
      </c>
      <c r="V119" s="70" t="str">
        <f t="shared" si="55"/>
        <v xml:space="preserve"> </v>
      </c>
      <c r="W119" s="70" t="str">
        <f t="shared" si="56"/>
        <v xml:space="preserve"> </v>
      </c>
      <c r="X119" s="71" t="str">
        <f t="shared" si="57"/>
        <v xml:space="preserve"> </v>
      </c>
      <c r="Y119" s="73" t="str">
        <f t="shared" si="37"/>
        <v>n/a</v>
      </c>
      <c r="Z119" s="74" t="b">
        <f t="shared" si="38"/>
        <v>0</v>
      </c>
      <c r="AA119" s="73" t="str">
        <f t="shared" si="39"/>
        <v xml:space="preserve"> </v>
      </c>
      <c r="AB119" s="73" t="str">
        <f t="shared" si="40"/>
        <v xml:space="preserve"> </v>
      </c>
      <c r="AC119" s="74" t="str">
        <f t="shared" si="41"/>
        <v xml:space="preserve"> </v>
      </c>
      <c r="AD119" s="70" t="str">
        <f t="shared" si="42"/>
        <v>n/a</v>
      </c>
      <c r="AE119" s="71" t="b">
        <f t="shared" si="43"/>
        <v>0</v>
      </c>
      <c r="AF119" s="70" t="str">
        <f t="shared" si="44"/>
        <v xml:space="preserve"> </v>
      </c>
      <c r="AG119" s="70" t="str">
        <f t="shared" si="45"/>
        <v xml:space="preserve"> </v>
      </c>
      <c r="AH119" s="71" t="str">
        <f t="shared" si="46"/>
        <v xml:space="preserve"> </v>
      </c>
      <c r="AI119" s="73" t="str">
        <f t="shared" si="47"/>
        <v>n/a</v>
      </c>
      <c r="AJ119" s="74" t="b">
        <f t="shared" si="48"/>
        <v>0</v>
      </c>
      <c r="AK119" s="73" t="str">
        <f t="shared" si="49"/>
        <v xml:space="preserve"> </v>
      </c>
      <c r="AL119" s="73" t="str">
        <f t="shared" si="50"/>
        <v xml:space="preserve"> </v>
      </c>
      <c r="AM119" s="74" t="str">
        <f t="shared" si="51"/>
        <v xml:space="preserve"> </v>
      </c>
    </row>
    <row r="120" spans="1:39" ht="18.75" customHeight="1" thickBot="1" x14ac:dyDescent="0.25">
      <c r="A120" t="str">
        <f t="shared" si="52"/>
        <v>/</v>
      </c>
      <c r="B120" s="134">
        <v>117</v>
      </c>
      <c r="C120" s="6"/>
      <c r="D120" s="6"/>
      <c r="E120" s="5"/>
      <c r="F120" s="5"/>
      <c r="G120" s="103" t="str">
        <f t="shared" si="29"/>
        <v xml:space="preserve"> </v>
      </c>
      <c r="H120" s="160"/>
      <c r="I120" s="153" t="str">
        <f>IF(H120="Y",IFERROR(VLOOKUP(CONCATENATE(C120,"/",D120),'Time Open'!A$4:F$165,5,FALSE),"Can't find in Open"),"")</f>
        <v/>
      </c>
      <c r="J120" s="153" t="str">
        <f>IF(H120="Y",IFERROR(VLOOKUP(CONCATENATE(C120,"/",D120),'Time Open'!A$4:F$165,6,FALSE),"Can't find in Open"),"")</f>
        <v/>
      </c>
      <c r="K120" s="34" t="str">
        <f t="shared" si="30"/>
        <v>n/a</v>
      </c>
      <c r="L120" s="36">
        <f t="shared" si="31"/>
        <v>0</v>
      </c>
      <c r="M120" s="36">
        <f t="shared" si="32"/>
        <v>0</v>
      </c>
      <c r="N120" s="36">
        <f t="shared" si="33"/>
        <v>0</v>
      </c>
      <c r="O120" s="103">
        <f t="shared" si="34"/>
        <v>0</v>
      </c>
      <c r="P120" s="118" t="str">
        <f t="shared" si="53"/>
        <v xml:space="preserve"> </v>
      </c>
      <c r="S120">
        <f t="shared" si="54"/>
        <v>0</v>
      </c>
      <c r="T120" s="70" t="str">
        <f t="shared" si="35"/>
        <v>n/a</v>
      </c>
      <c r="U120" s="71" t="b">
        <f t="shared" si="36"/>
        <v>0</v>
      </c>
      <c r="V120" s="70" t="str">
        <f t="shared" si="55"/>
        <v xml:space="preserve"> </v>
      </c>
      <c r="W120" s="70" t="str">
        <f t="shared" si="56"/>
        <v xml:space="preserve"> </v>
      </c>
      <c r="X120" s="71" t="str">
        <f t="shared" si="57"/>
        <v xml:space="preserve"> </v>
      </c>
      <c r="Y120" s="73" t="str">
        <f t="shared" si="37"/>
        <v>n/a</v>
      </c>
      <c r="Z120" s="74" t="b">
        <f t="shared" si="38"/>
        <v>0</v>
      </c>
      <c r="AA120" s="73" t="str">
        <f t="shared" si="39"/>
        <v xml:space="preserve"> </v>
      </c>
      <c r="AB120" s="73" t="str">
        <f t="shared" si="40"/>
        <v xml:space="preserve"> </v>
      </c>
      <c r="AC120" s="74" t="str">
        <f t="shared" si="41"/>
        <v xml:space="preserve"> </v>
      </c>
      <c r="AD120" s="70" t="str">
        <f t="shared" si="42"/>
        <v>n/a</v>
      </c>
      <c r="AE120" s="71" t="b">
        <f t="shared" si="43"/>
        <v>0</v>
      </c>
      <c r="AF120" s="70" t="str">
        <f t="shared" si="44"/>
        <v xml:space="preserve"> </v>
      </c>
      <c r="AG120" s="70" t="str">
        <f t="shared" si="45"/>
        <v xml:space="preserve"> </v>
      </c>
      <c r="AH120" s="71" t="str">
        <f t="shared" si="46"/>
        <v xml:space="preserve"> </v>
      </c>
      <c r="AI120" s="73" t="str">
        <f t="shared" si="47"/>
        <v>n/a</v>
      </c>
      <c r="AJ120" s="74" t="b">
        <f t="shared" si="48"/>
        <v>0</v>
      </c>
      <c r="AK120" s="73" t="str">
        <f t="shared" si="49"/>
        <v xml:space="preserve"> </v>
      </c>
      <c r="AL120" s="73" t="str">
        <f t="shared" si="50"/>
        <v xml:space="preserve"> </v>
      </c>
      <c r="AM120" s="74" t="str">
        <f t="shared" si="51"/>
        <v xml:space="preserve"> </v>
      </c>
    </row>
    <row r="121" spans="1:39" ht="18.75" customHeight="1" thickBot="1" x14ac:dyDescent="0.25">
      <c r="A121" t="str">
        <f t="shared" si="52"/>
        <v>/</v>
      </c>
      <c r="B121" s="134">
        <v>118</v>
      </c>
      <c r="C121" s="6"/>
      <c r="D121" s="6"/>
      <c r="E121" s="5"/>
      <c r="F121" s="5"/>
      <c r="G121" s="103" t="str">
        <f t="shared" si="29"/>
        <v xml:space="preserve"> </v>
      </c>
      <c r="H121" s="160"/>
      <c r="I121" s="153" t="str">
        <f>IF(H121="Y",IFERROR(VLOOKUP(CONCATENATE(C121,"/",D121),'Time Open'!A$4:F$165,5,FALSE),"Can't find in Open"),"")</f>
        <v/>
      </c>
      <c r="J121" s="153" t="str">
        <f>IF(H121="Y",IFERROR(VLOOKUP(CONCATENATE(C121,"/",D121),'Time Open'!A$4:F$165,6,FALSE),"Can't find in Open"),"")</f>
        <v/>
      </c>
      <c r="K121" s="34" t="str">
        <f t="shared" si="30"/>
        <v>n/a</v>
      </c>
      <c r="L121" s="36">
        <f t="shared" si="31"/>
        <v>0</v>
      </c>
      <c r="M121" s="36">
        <f t="shared" si="32"/>
        <v>0</v>
      </c>
      <c r="N121" s="36">
        <f t="shared" si="33"/>
        <v>0</v>
      </c>
      <c r="O121" s="103">
        <f t="shared" si="34"/>
        <v>0</v>
      </c>
      <c r="P121" s="118" t="str">
        <f t="shared" si="53"/>
        <v xml:space="preserve"> </v>
      </c>
      <c r="S121">
        <f t="shared" si="54"/>
        <v>0</v>
      </c>
      <c r="T121" s="70" t="str">
        <f t="shared" si="35"/>
        <v>n/a</v>
      </c>
      <c r="U121" s="71" t="b">
        <f t="shared" si="36"/>
        <v>0</v>
      </c>
      <c r="V121" s="70" t="str">
        <f t="shared" si="55"/>
        <v xml:space="preserve"> </v>
      </c>
      <c r="W121" s="70" t="str">
        <f t="shared" si="56"/>
        <v xml:space="preserve"> </v>
      </c>
      <c r="X121" s="71" t="str">
        <f t="shared" si="57"/>
        <v xml:space="preserve"> </v>
      </c>
      <c r="Y121" s="73" t="str">
        <f t="shared" si="37"/>
        <v>n/a</v>
      </c>
      <c r="Z121" s="74" t="b">
        <f t="shared" si="38"/>
        <v>0</v>
      </c>
      <c r="AA121" s="73" t="str">
        <f t="shared" si="39"/>
        <v xml:space="preserve"> </v>
      </c>
      <c r="AB121" s="73" t="str">
        <f t="shared" si="40"/>
        <v xml:space="preserve"> </v>
      </c>
      <c r="AC121" s="74" t="str">
        <f t="shared" si="41"/>
        <v xml:space="preserve"> </v>
      </c>
      <c r="AD121" s="70" t="str">
        <f t="shared" si="42"/>
        <v>n/a</v>
      </c>
      <c r="AE121" s="71" t="b">
        <f t="shared" si="43"/>
        <v>0</v>
      </c>
      <c r="AF121" s="70" t="str">
        <f t="shared" si="44"/>
        <v xml:space="preserve"> </v>
      </c>
      <c r="AG121" s="70" t="str">
        <f t="shared" si="45"/>
        <v xml:space="preserve"> </v>
      </c>
      <c r="AH121" s="71" t="str">
        <f t="shared" si="46"/>
        <v xml:space="preserve"> </v>
      </c>
      <c r="AI121" s="73" t="str">
        <f t="shared" si="47"/>
        <v>n/a</v>
      </c>
      <c r="AJ121" s="74" t="b">
        <f t="shared" si="48"/>
        <v>0</v>
      </c>
      <c r="AK121" s="73" t="str">
        <f t="shared" si="49"/>
        <v xml:space="preserve"> </v>
      </c>
      <c r="AL121" s="73" t="str">
        <f t="shared" si="50"/>
        <v xml:space="preserve"> </v>
      </c>
      <c r="AM121" s="74" t="str">
        <f t="shared" si="51"/>
        <v xml:space="preserve"> </v>
      </c>
    </row>
    <row r="122" spans="1:39" ht="18.75" customHeight="1" thickBot="1" x14ac:dyDescent="0.25">
      <c r="A122" t="str">
        <f t="shared" si="52"/>
        <v>/</v>
      </c>
      <c r="B122" s="134">
        <v>119</v>
      </c>
      <c r="C122" s="6"/>
      <c r="D122" s="6"/>
      <c r="E122" s="5"/>
      <c r="F122" s="5"/>
      <c r="G122" s="103" t="str">
        <f t="shared" si="29"/>
        <v xml:space="preserve"> </v>
      </c>
      <c r="H122" s="160"/>
      <c r="I122" s="153" t="str">
        <f>IF(H122="Y",IFERROR(VLOOKUP(CONCATENATE(C122,"/",D122),'Time Open'!A$4:F$165,5,FALSE),"Can't find in Open"),"")</f>
        <v/>
      </c>
      <c r="J122" s="153" t="str">
        <f>IF(H122="Y",IFERROR(VLOOKUP(CONCATENATE(C122,"/",D122),'Time Open'!A$4:F$165,6,FALSE),"Can't find in Open"),"")</f>
        <v/>
      </c>
      <c r="K122" s="34" t="str">
        <f t="shared" si="30"/>
        <v>n/a</v>
      </c>
      <c r="L122" s="36">
        <f t="shared" si="31"/>
        <v>0</v>
      </c>
      <c r="M122" s="36">
        <f t="shared" si="32"/>
        <v>0</v>
      </c>
      <c r="N122" s="36">
        <f t="shared" si="33"/>
        <v>0</v>
      </c>
      <c r="O122" s="103">
        <f t="shared" si="34"/>
        <v>0</v>
      </c>
      <c r="P122" s="118" t="str">
        <f t="shared" si="53"/>
        <v xml:space="preserve"> </v>
      </c>
      <c r="S122">
        <f t="shared" si="54"/>
        <v>0</v>
      </c>
      <c r="T122" s="70" t="str">
        <f t="shared" si="35"/>
        <v>n/a</v>
      </c>
      <c r="U122" s="71" t="b">
        <f t="shared" si="36"/>
        <v>0</v>
      </c>
      <c r="V122" s="70" t="str">
        <f t="shared" si="55"/>
        <v xml:space="preserve"> </v>
      </c>
      <c r="W122" s="70" t="str">
        <f t="shared" si="56"/>
        <v xml:space="preserve"> </v>
      </c>
      <c r="X122" s="71" t="str">
        <f t="shared" si="57"/>
        <v xml:space="preserve"> </v>
      </c>
      <c r="Y122" s="73" t="str">
        <f t="shared" si="37"/>
        <v>n/a</v>
      </c>
      <c r="Z122" s="74" t="b">
        <f t="shared" si="38"/>
        <v>0</v>
      </c>
      <c r="AA122" s="73" t="str">
        <f t="shared" si="39"/>
        <v xml:space="preserve"> </v>
      </c>
      <c r="AB122" s="73" t="str">
        <f t="shared" si="40"/>
        <v xml:space="preserve"> </v>
      </c>
      <c r="AC122" s="74" t="str">
        <f t="shared" si="41"/>
        <v xml:space="preserve"> </v>
      </c>
      <c r="AD122" s="70" t="str">
        <f t="shared" si="42"/>
        <v>n/a</v>
      </c>
      <c r="AE122" s="71" t="b">
        <f t="shared" si="43"/>
        <v>0</v>
      </c>
      <c r="AF122" s="70" t="str">
        <f t="shared" si="44"/>
        <v xml:space="preserve"> </v>
      </c>
      <c r="AG122" s="70" t="str">
        <f t="shared" si="45"/>
        <v xml:space="preserve"> </v>
      </c>
      <c r="AH122" s="71" t="str">
        <f t="shared" si="46"/>
        <v xml:space="preserve"> </v>
      </c>
      <c r="AI122" s="73" t="str">
        <f t="shared" si="47"/>
        <v>n/a</v>
      </c>
      <c r="AJ122" s="74" t="b">
        <f t="shared" si="48"/>
        <v>0</v>
      </c>
      <c r="AK122" s="73" t="str">
        <f t="shared" si="49"/>
        <v xml:space="preserve"> </v>
      </c>
      <c r="AL122" s="73" t="str">
        <f t="shared" si="50"/>
        <v xml:space="preserve"> </v>
      </c>
      <c r="AM122" s="74" t="str">
        <f t="shared" si="51"/>
        <v xml:space="preserve"> </v>
      </c>
    </row>
    <row r="123" spans="1:39" ht="18.75" customHeight="1" thickBot="1" x14ac:dyDescent="0.25">
      <c r="A123" t="str">
        <f t="shared" si="52"/>
        <v>/</v>
      </c>
      <c r="B123" s="134">
        <v>120</v>
      </c>
      <c r="C123" s="6"/>
      <c r="D123" s="6"/>
      <c r="E123" s="5"/>
      <c r="F123" s="5"/>
      <c r="G123" s="103" t="str">
        <f t="shared" si="29"/>
        <v xml:space="preserve"> </v>
      </c>
      <c r="H123" s="160"/>
      <c r="I123" s="153" t="str">
        <f>IF(H123="Y",IFERROR(VLOOKUP(CONCATENATE(C123,"/",D123),'Time Open'!A$4:F$165,5,FALSE),"Can't find in Open"),"")</f>
        <v/>
      </c>
      <c r="J123" s="153" t="str">
        <f>IF(H123="Y",IFERROR(VLOOKUP(CONCATENATE(C123,"/",D123),'Time Open'!A$4:F$165,6,FALSE),"Can't find in Open"),"")</f>
        <v/>
      </c>
      <c r="K123" s="34" t="str">
        <f t="shared" si="30"/>
        <v>n/a</v>
      </c>
      <c r="L123" s="36">
        <f t="shared" si="31"/>
        <v>0</v>
      </c>
      <c r="M123" s="36">
        <f t="shared" si="32"/>
        <v>0</v>
      </c>
      <c r="N123" s="36">
        <f t="shared" si="33"/>
        <v>0</v>
      </c>
      <c r="O123" s="103">
        <f t="shared" si="34"/>
        <v>0</v>
      </c>
      <c r="P123" s="118" t="str">
        <f t="shared" si="53"/>
        <v xml:space="preserve"> </v>
      </c>
      <c r="S123">
        <f t="shared" si="54"/>
        <v>0</v>
      </c>
      <c r="T123" s="70" t="str">
        <f t="shared" si="35"/>
        <v>n/a</v>
      </c>
      <c r="U123" s="71" t="b">
        <f t="shared" si="36"/>
        <v>0</v>
      </c>
      <c r="V123" s="70" t="str">
        <f t="shared" si="55"/>
        <v xml:space="preserve"> </v>
      </c>
      <c r="W123" s="70" t="str">
        <f t="shared" si="56"/>
        <v xml:space="preserve"> </v>
      </c>
      <c r="X123" s="71" t="str">
        <f t="shared" si="57"/>
        <v xml:space="preserve"> </v>
      </c>
      <c r="Y123" s="73" t="str">
        <f t="shared" si="37"/>
        <v>n/a</v>
      </c>
      <c r="Z123" s="74" t="b">
        <f t="shared" si="38"/>
        <v>0</v>
      </c>
      <c r="AA123" s="73" t="str">
        <f t="shared" si="39"/>
        <v xml:space="preserve"> </v>
      </c>
      <c r="AB123" s="73" t="str">
        <f t="shared" si="40"/>
        <v xml:space="preserve"> </v>
      </c>
      <c r="AC123" s="74" t="str">
        <f t="shared" si="41"/>
        <v xml:space="preserve"> </v>
      </c>
      <c r="AD123" s="70" t="str">
        <f t="shared" si="42"/>
        <v>n/a</v>
      </c>
      <c r="AE123" s="71" t="b">
        <f t="shared" si="43"/>
        <v>0</v>
      </c>
      <c r="AF123" s="70" t="str">
        <f t="shared" si="44"/>
        <v xml:space="preserve"> </v>
      </c>
      <c r="AG123" s="70" t="str">
        <f t="shared" si="45"/>
        <v xml:space="preserve"> </v>
      </c>
      <c r="AH123" s="71" t="str">
        <f t="shared" si="46"/>
        <v xml:space="preserve"> </v>
      </c>
      <c r="AI123" s="73" t="str">
        <f t="shared" si="47"/>
        <v>n/a</v>
      </c>
      <c r="AJ123" s="74" t="b">
        <f t="shared" si="48"/>
        <v>0</v>
      </c>
      <c r="AK123" s="73" t="str">
        <f t="shared" si="49"/>
        <v xml:space="preserve"> </v>
      </c>
      <c r="AL123" s="73" t="str">
        <f t="shared" si="50"/>
        <v xml:space="preserve"> </v>
      </c>
      <c r="AM123" s="74" t="str">
        <f t="shared" si="51"/>
        <v xml:space="preserve"> </v>
      </c>
    </row>
    <row r="124" spans="1:39" ht="18.75" customHeight="1" thickBot="1" x14ac:dyDescent="0.25">
      <c r="A124" t="str">
        <f t="shared" si="52"/>
        <v>/</v>
      </c>
      <c r="B124" s="134">
        <v>121</v>
      </c>
      <c r="C124" s="6"/>
      <c r="D124" s="6"/>
      <c r="E124" s="5"/>
      <c r="F124" s="5"/>
      <c r="G124" s="103" t="str">
        <f t="shared" si="29"/>
        <v xml:space="preserve"> </v>
      </c>
      <c r="H124" s="160"/>
      <c r="I124" s="153" t="str">
        <f>IF(H124="Y",IFERROR(VLOOKUP(CONCATENATE(C124,"/",D124),'Time Open'!A$4:F$165,5,FALSE),"Can't find in Open"),"")</f>
        <v/>
      </c>
      <c r="J124" s="153" t="str">
        <f>IF(H124="Y",IFERROR(VLOOKUP(CONCATENATE(C124,"/",D124),'Time Open'!A$4:F$165,6,FALSE),"Can't find in Open"),"")</f>
        <v/>
      </c>
      <c r="K124" s="34" t="str">
        <f t="shared" si="30"/>
        <v>n/a</v>
      </c>
      <c r="L124" s="36">
        <f t="shared" si="31"/>
        <v>0</v>
      </c>
      <c r="M124" s="36">
        <f t="shared" si="32"/>
        <v>0</v>
      </c>
      <c r="N124" s="36">
        <f t="shared" si="33"/>
        <v>0</v>
      </c>
      <c r="O124" s="103">
        <f t="shared" si="34"/>
        <v>0</v>
      </c>
      <c r="P124" s="118" t="str">
        <f t="shared" si="53"/>
        <v xml:space="preserve"> </v>
      </c>
      <c r="S124">
        <f t="shared" si="54"/>
        <v>0</v>
      </c>
      <c r="T124" s="70" t="str">
        <f t="shared" si="35"/>
        <v>n/a</v>
      </c>
      <c r="U124" s="71" t="b">
        <f t="shared" si="36"/>
        <v>0</v>
      </c>
      <c r="V124" s="70" t="str">
        <f t="shared" si="55"/>
        <v xml:space="preserve"> </v>
      </c>
      <c r="W124" s="70" t="str">
        <f t="shared" si="56"/>
        <v xml:space="preserve"> </v>
      </c>
      <c r="X124" s="71" t="str">
        <f t="shared" si="57"/>
        <v xml:space="preserve"> </v>
      </c>
      <c r="Y124" s="73" t="str">
        <f t="shared" si="37"/>
        <v>n/a</v>
      </c>
      <c r="Z124" s="74" t="b">
        <f t="shared" si="38"/>
        <v>0</v>
      </c>
      <c r="AA124" s="73" t="str">
        <f t="shared" si="39"/>
        <v xml:space="preserve"> </v>
      </c>
      <c r="AB124" s="73" t="str">
        <f t="shared" si="40"/>
        <v xml:space="preserve"> </v>
      </c>
      <c r="AC124" s="74" t="str">
        <f t="shared" si="41"/>
        <v xml:space="preserve"> </v>
      </c>
      <c r="AD124" s="70" t="str">
        <f t="shared" si="42"/>
        <v>n/a</v>
      </c>
      <c r="AE124" s="71" t="b">
        <f t="shared" si="43"/>
        <v>0</v>
      </c>
      <c r="AF124" s="70" t="str">
        <f t="shared" si="44"/>
        <v xml:space="preserve"> </v>
      </c>
      <c r="AG124" s="70" t="str">
        <f t="shared" si="45"/>
        <v xml:space="preserve"> </v>
      </c>
      <c r="AH124" s="71" t="str">
        <f t="shared" si="46"/>
        <v xml:space="preserve"> </v>
      </c>
      <c r="AI124" s="73" t="str">
        <f t="shared" si="47"/>
        <v>n/a</v>
      </c>
      <c r="AJ124" s="74" t="b">
        <f t="shared" si="48"/>
        <v>0</v>
      </c>
      <c r="AK124" s="73" t="str">
        <f t="shared" si="49"/>
        <v xml:space="preserve"> </v>
      </c>
      <c r="AL124" s="73" t="str">
        <f t="shared" si="50"/>
        <v xml:space="preserve"> </v>
      </c>
      <c r="AM124" s="74" t="str">
        <f t="shared" si="51"/>
        <v xml:space="preserve"> </v>
      </c>
    </row>
    <row r="125" spans="1:39" ht="18.75" customHeight="1" thickBot="1" x14ac:dyDescent="0.25">
      <c r="A125" t="str">
        <f t="shared" si="52"/>
        <v>/</v>
      </c>
      <c r="B125" s="134">
        <v>122</v>
      </c>
      <c r="C125" s="6"/>
      <c r="D125" s="6"/>
      <c r="E125" s="5"/>
      <c r="F125" s="5"/>
      <c r="G125" s="103" t="str">
        <f t="shared" si="29"/>
        <v xml:space="preserve"> </v>
      </c>
      <c r="H125" s="160"/>
      <c r="I125" s="153" t="str">
        <f>IF(H125="Y",IFERROR(VLOOKUP(CONCATENATE(C125,"/",D125),'Time Open'!A$4:F$165,5,FALSE),"Can't find in Open"),"")</f>
        <v/>
      </c>
      <c r="J125" s="153" t="str">
        <f>IF(H125="Y",IFERROR(VLOOKUP(CONCATENATE(C125,"/",D125),'Time Open'!A$4:F$165,6,FALSE),"Can't find in Open"),"")</f>
        <v/>
      </c>
      <c r="K125" s="34" t="str">
        <f t="shared" si="30"/>
        <v>n/a</v>
      </c>
      <c r="L125" s="36">
        <f t="shared" si="31"/>
        <v>0</v>
      </c>
      <c r="M125" s="36">
        <f t="shared" si="32"/>
        <v>0</v>
      </c>
      <c r="N125" s="36">
        <f t="shared" si="33"/>
        <v>0</v>
      </c>
      <c r="O125" s="103">
        <f t="shared" si="34"/>
        <v>0</v>
      </c>
      <c r="P125" s="118" t="str">
        <f t="shared" si="53"/>
        <v xml:space="preserve"> </v>
      </c>
      <c r="S125">
        <f t="shared" si="54"/>
        <v>0</v>
      </c>
      <c r="T125" s="70" t="str">
        <f t="shared" si="35"/>
        <v>n/a</v>
      </c>
      <c r="U125" s="71" t="b">
        <f t="shared" si="36"/>
        <v>0</v>
      </c>
      <c r="V125" s="70" t="str">
        <f t="shared" si="55"/>
        <v xml:space="preserve"> </v>
      </c>
      <c r="W125" s="70" t="str">
        <f t="shared" si="56"/>
        <v xml:space="preserve"> </v>
      </c>
      <c r="X125" s="71" t="str">
        <f t="shared" si="57"/>
        <v xml:space="preserve"> </v>
      </c>
      <c r="Y125" s="73" t="str">
        <f t="shared" si="37"/>
        <v>n/a</v>
      </c>
      <c r="Z125" s="74" t="b">
        <f t="shared" si="38"/>
        <v>0</v>
      </c>
      <c r="AA125" s="73" t="str">
        <f t="shared" si="39"/>
        <v xml:space="preserve"> </v>
      </c>
      <c r="AB125" s="73" t="str">
        <f t="shared" si="40"/>
        <v xml:space="preserve"> </v>
      </c>
      <c r="AC125" s="74" t="str">
        <f t="shared" si="41"/>
        <v xml:space="preserve"> </v>
      </c>
      <c r="AD125" s="70" t="str">
        <f t="shared" si="42"/>
        <v>n/a</v>
      </c>
      <c r="AE125" s="71" t="b">
        <f t="shared" si="43"/>
        <v>0</v>
      </c>
      <c r="AF125" s="70" t="str">
        <f t="shared" si="44"/>
        <v xml:space="preserve"> </v>
      </c>
      <c r="AG125" s="70" t="str">
        <f t="shared" si="45"/>
        <v xml:space="preserve"> </v>
      </c>
      <c r="AH125" s="71" t="str">
        <f t="shared" si="46"/>
        <v xml:space="preserve"> </v>
      </c>
      <c r="AI125" s="73" t="str">
        <f t="shared" si="47"/>
        <v>n/a</v>
      </c>
      <c r="AJ125" s="74" t="b">
        <f t="shared" si="48"/>
        <v>0</v>
      </c>
      <c r="AK125" s="73" t="str">
        <f t="shared" si="49"/>
        <v xml:space="preserve"> </v>
      </c>
      <c r="AL125" s="73" t="str">
        <f t="shared" si="50"/>
        <v xml:space="preserve"> </v>
      </c>
      <c r="AM125" s="74" t="str">
        <f t="shared" si="51"/>
        <v xml:space="preserve"> </v>
      </c>
    </row>
    <row r="126" spans="1:39" ht="18.75" customHeight="1" thickBot="1" x14ac:dyDescent="0.25">
      <c r="A126" t="str">
        <f t="shared" si="52"/>
        <v>/</v>
      </c>
      <c r="B126" s="134">
        <v>123</v>
      </c>
      <c r="C126" s="6"/>
      <c r="D126" s="6"/>
      <c r="E126" s="5"/>
      <c r="F126" s="5"/>
      <c r="G126" s="103" t="str">
        <f t="shared" si="29"/>
        <v xml:space="preserve"> </v>
      </c>
      <c r="H126" s="160"/>
      <c r="I126" s="153" t="str">
        <f>IF(H126="Y",IFERROR(VLOOKUP(CONCATENATE(C126,"/",D126),'Time Open'!A$4:F$165,5,FALSE),"Can't find in Open"),"")</f>
        <v/>
      </c>
      <c r="J126" s="153" t="str">
        <f>IF(H126="Y",IFERROR(VLOOKUP(CONCATENATE(C126,"/",D126),'Time Open'!A$4:F$165,6,FALSE),"Can't find in Open"),"")</f>
        <v/>
      </c>
      <c r="K126" s="34" t="str">
        <f t="shared" si="30"/>
        <v>n/a</v>
      </c>
      <c r="L126" s="36">
        <f t="shared" si="31"/>
        <v>0</v>
      </c>
      <c r="M126" s="36">
        <f t="shared" si="32"/>
        <v>0</v>
      </c>
      <c r="N126" s="36">
        <f t="shared" si="33"/>
        <v>0</v>
      </c>
      <c r="O126" s="103">
        <f t="shared" si="34"/>
        <v>0</v>
      </c>
      <c r="P126" s="118" t="str">
        <f t="shared" si="53"/>
        <v xml:space="preserve"> </v>
      </c>
      <c r="S126">
        <f t="shared" si="54"/>
        <v>0</v>
      </c>
      <c r="T126" s="70" t="str">
        <f t="shared" si="35"/>
        <v>n/a</v>
      </c>
      <c r="U126" s="71" t="b">
        <f t="shared" si="36"/>
        <v>0</v>
      </c>
      <c r="V126" s="70" t="str">
        <f t="shared" si="55"/>
        <v xml:space="preserve"> </v>
      </c>
      <c r="W126" s="70" t="str">
        <f t="shared" si="56"/>
        <v xml:space="preserve"> </v>
      </c>
      <c r="X126" s="71" t="str">
        <f t="shared" si="57"/>
        <v xml:space="preserve"> </v>
      </c>
      <c r="Y126" s="73" t="str">
        <f t="shared" si="37"/>
        <v>n/a</v>
      </c>
      <c r="Z126" s="74" t="b">
        <f t="shared" si="38"/>
        <v>0</v>
      </c>
      <c r="AA126" s="73" t="str">
        <f t="shared" si="39"/>
        <v xml:space="preserve"> </v>
      </c>
      <c r="AB126" s="73" t="str">
        <f t="shared" si="40"/>
        <v xml:space="preserve"> </v>
      </c>
      <c r="AC126" s="74" t="str">
        <f t="shared" si="41"/>
        <v xml:space="preserve"> </v>
      </c>
      <c r="AD126" s="70" t="str">
        <f t="shared" si="42"/>
        <v>n/a</v>
      </c>
      <c r="AE126" s="71" t="b">
        <f t="shared" si="43"/>
        <v>0</v>
      </c>
      <c r="AF126" s="70" t="str">
        <f t="shared" si="44"/>
        <v xml:space="preserve"> </v>
      </c>
      <c r="AG126" s="70" t="str">
        <f t="shared" si="45"/>
        <v xml:space="preserve"> </v>
      </c>
      <c r="AH126" s="71" t="str">
        <f t="shared" si="46"/>
        <v xml:space="preserve"> </v>
      </c>
      <c r="AI126" s="73" t="str">
        <f t="shared" si="47"/>
        <v>n/a</v>
      </c>
      <c r="AJ126" s="74" t="b">
        <f t="shared" si="48"/>
        <v>0</v>
      </c>
      <c r="AK126" s="73" t="str">
        <f t="shared" si="49"/>
        <v xml:space="preserve"> </v>
      </c>
      <c r="AL126" s="73" t="str">
        <f t="shared" si="50"/>
        <v xml:space="preserve"> </v>
      </c>
      <c r="AM126" s="74" t="str">
        <f t="shared" si="51"/>
        <v xml:space="preserve"> </v>
      </c>
    </row>
    <row r="127" spans="1:39" ht="18.75" customHeight="1" thickBot="1" x14ac:dyDescent="0.25">
      <c r="A127" t="str">
        <f t="shared" si="52"/>
        <v>/</v>
      </c>
      <c r="B127" s="134">
        <v>124</v>
      </c>
      <c r="C127" s="6"/>
      <c r="D127" s="6"/>
      <c r="E127" s="5"/>
      <c r="F127" s="5"/>
      <c r="G127" s="103" t="str">
        <f t="shared" si="29"/>
        <v xml:space="preserve"> </v>
      </c>
      <c r="H127" s="160"/>
      <c r="I127" s="153" t="str">
        <f>IF(H127="Y",IFERROR(VLOOKUP(CONCATENATE(C127,"/",D127),'Time Open'!A$4:F$165,5,FALSE),"Can't find in Open"),"")</f>
        <v/>
      </c>
      <c r="J127" s="153" t="str">
        <f>IF(H127="Y",IFERROR(VLOOKUP(CONCATENATE(C127,"/",D127),'Time Open'!A$4:F$165,6,FALSE),"Can't find in Open"),"")</f>
        <v/>
      </c>
      <c r="K127" s="34" t="str">
        <f t="shared" si="30"/>
        <v>n/a</v>
      </c>
      <c r="L127" s="36">
        <f t="shared" si="31"/>
        <v>0</v>
      </c>
      <c r="M127" s="36">
        <f t="shared" si="32"/>
        <v>0</v>
      </c>
      <c r="N127" s="36">
        <f t="shared" si="33"/>
        <v>0</v>
      </c>
      <c r="O127" s="103">
        <f t="shared" si="34"/>
        <v>0</v>
      </c>
      <c r="P127" s="118" t="str">
        <f t="shared" si="53"/>
        <v xml:space="preserve"> </v>
      </c>
      <c r="S127">
        <f t="shared" si="54"/>
        <v>0</v>
      </c>
      <c r="T127" s="70" t="str">
        <f t="shared" si="35"/>
        <v>n/a</v>
      </c>
      <c r="U127" s="71" t="b">
        <f t="shared" si="36"/>
        <v>0</v>
      </c>
      <c r="V127" s="70" t="str">
        <f t="shared" si="55"/>
        <v xml:space="preserve"> </v>
      </c>
      <c r="W127" s="70" t="str">
        <f t="shared" si="56"/>
        <v xml:space="preserve"> </v>
      </c>
      <c r="X127" s="71" t="str">
        <f t="shared" si="57"/>
        <v xml:space="preserve"> </v>
      </c>
      <c r="Y127" s="73" t="str">
        <f t="shared" si="37"/>
        <v>n/a</v>
      </c>
      <c r="Z127" s="74" t="b">
        <f t="shared" si="38"/>
        <v>0</v>
      </c>
      <c r="AA127" s="73" t="str">
        <f t="shared" si="39"/>
        <v xml:space="preserve"> </v>
      </c>
      <c r="AB127" s="73" t="str">
        <f t="shared" si="40"/>
        <v xml:space="preserve"> </v>
      </c>
      <c r="AC127" s="74" t="str">
        <f t="shared" si="41"/>
        <v xml:space="preserve"> </v>
      </c>
      <c r="AD127" s="70" t="str">
        <f t="shared" si="42"/>
        <v>n/a</v>
      </c>
      <c r="AE127" s="71" t="b">
        <f t="shared" si="43"/>
        <v>0</v>
      </c>
      <c r="AF127" s="70" t="str">
        <f t="shared" si="44"/>
        <v xml:space="preserve"> </v>
      </c>
      <c r="AG127" s="70" t="str">
        <f t="shared" si="45"/>
        <v xml:space="preserve"> </v>
      </c>
      <c r="AH127" s="71" t="str">
        <f t="shared" si="46"/>
        <v xml:space="preserve"> </v>
      </c>
      <c r="AI127" s="73" t="str">
        <f t="shared" si="47"/>
        <v>n/a</v>
      </c>
      <c r="AJ127" s="74" t="b">
        <f t="shared" si="48"/>
        <v>0</v>
      </c>
      <c r="AK127" s="73" t="str">
        <f t="shared" si="49"/>
        <v xml:space="preserve"> </v>
      </c>
      <c r="AL127" s="73" t="str">
        <f t="shared" si="50"/>
        <v xml:space="preserve"> </v>
      </c>
      <c r="AM127" s="74" t="str">
        <f t="shared" si="51"/>
        <v xml:space="preserve"> </v>
      </c>
    </row>
    <row r="128" spans="1:39" ht="18.75" customHeight="1" thickBot="1" x14ac:dyDescent="0.25">
      <c r="A128" t="str">
        <f t="shared" si="52"/>
        <v>/</v>
      </c>
      <c r="B128" s="134">
        <v>125</v>
      </c>
      <c r="C128" s="6"/>
      <c r="D128" s="6"/>
      <c r="E128" s="5"/>
      <c r="F128" s="5"/>
      <c r="G128" s="103" t="str">
        <f t="shared" si="29"/>
        <v xml:space="preserve"> </v>
      </c>
      <c r="H128" s="160"/>
      <c r="I128" s="153" t="str">
        <f>IF(H128="Y",IFERROR(VLOOKUP(CONCATENATE(C128,"/",D128),'Time Open'!A$4:F$165,5,FALSE),"Can't find in Open"),"")</f>
        <v/>
      </c>
      <c r="J128" s="153" t="str">
        <f>IF(H128="Y",IFERROR(VLOOKUP(CONCATENATE(C128,"/",D128),'Time Open'!A$4:F$165,6,FALSE),"Can't find in Open"),"")</f>
        <v/>
      </c>
      <c r="K128" s="34" t="str">
        <f t="shared" si="30"/>
        <v>n/a</v>
      </c>
      <c r="L128" s="36">
        <f t="shared" si="31"/>
        <v>0</v>
      </c>
      <c r="M128" s="36">
        <f t="shared" si="32"/>
        <v>0</v>
      </c>
      <c r="N128" s="36">
        <f t="shared" si="33"/>
        <v>0</v>
      </c>
      <c r="O128" s="103">
        <f t="shared" si="34"/>
        <v>0</v>
      </c>
      <c r="P128" s="118" t="str">
        <f t="shared" si="53"/>
        <v xml:space="preserve"> </v>
      </c>
      <c r="S128">
        <f t="shared" si="54"/>
        <v>0</v>
      </c>
      <c r="T128" s="70" t="str">
        <f t="shared" si="35"/>
        <v>n/a</v>
      </c>
      <c r="U128" s="71" t="b">
        <f t="shared" si="36"/>
        <v>0</v>
      </c>
      <c r="V128" s="70" t="str">
        <f t="shared" si="55"/>
        <v xml:space="preserve"> </v>
      </c>
      <c r="W128" s="70" t="str">
        <f t="shared" si="56"/>
        <v xml:space="preserve"> </v>
      </c>
      <c r="X128" s="71" t="str">
        <f t="shared" si="57"/>
        <v xml:space="preserve"> </v>
      </c>
      <c r="Y128" s="73" t="str">
        <f t="shared" si="37"/>
        <v>n/a</v>
      </c>
      <c r="Z128" s="74" t="b">
        <f t="shared" si="38"/>
        <v>0</v>
      </c>
      <c r="AA128" s="73" t="str">
        <f t="shared" si="39"/>
        <v xml:space="preserve"> </v>
      </c>
      <c r="AB128" s="73" t="str">
        <f t="shared" si="40"/>
        <v xml:space="preserve"> </v>
      </c>
      <c r="AC128" s="74" t="str">
        <f t="shared" si="41"/>
        <v xml:space="preserve"> </v>
      </c>
      <c r="AD128" s="70" t="str">
        <f t="shared" si="42"/>
        <v>n/a</v>
      </c>
      <c r="AE128" s="71" t="b">
        <f t="shared" si="43"/>
        <v>0</v>
      </c>
      <c r="AF128" s="70" t="str">
        <f t="shared" si="44"/>
        <v xml:space="preserve"> </v>
      </c>
      <c r="AG128" s="70" t="str">
        <f t="shared" si="45"/>
        <v xml:space="preserve"> </v>
      </c>
      <c r="AH128" s="71" t="str">
        <f t="shared" si="46"/>
        <v xml:space="preserve"> </v>
      </c>
      <c r="AI128" s="73" t="str">
        <f t="shared" si="47"/>
        <v>n/a</v>
      </c>
      <c r="AJ128" s="74" t="b">
        <f t="shared" si="48"/>
        <v>0</v>
      </c>
      <c r="AK128" s="73" t="str">
        <f t="shared" si="49"/>
        <v xml:space="preserve"> </v>
      </c>
      <c r="AL128" s="73" t="str">
        <f t="shared" si="50"/>
        <v xml:space="preserve"> </v>
      </c>
      <c r="AM128" s="74" t="str">
        <f t="shared" si="51"/>
        <v xml:space="preserve"> </v>
      </c>
    </row>
    <row r="129" spans="1:39" ht="18.75" customHeight="1" thickBot="1" x14ac:dyDescent="0.25">
      <c r="A129" t="str">
        <f t="shared" si="52"/>
        <v>/</v>
      </c>
      <c r="B129" s="134">
        <v>126</v>
      </c>
      <c r="C129" s="6"/>
      <c r="D129" s="6"/>
      <c r="E129" s="5"/>
      <c r="F129" s="5"/>
      <c r="G129" s="103" t="str">
        <f t="shared" si="29"/>
        <v xml:space="preserve"> </v>
      </c>
      <c r="H129" s="160"/>
      <c r="I129" s="153" t="str">
        <f>IF(H129="Y",IFERROR(VLOOKUP(CONCATENATE(C129,"/",D129),'Time Open'!A$4:F$165,5,FALSE),"Can't find in Open"),"")</f>
        <v/>
      </c>
      <c r="J129" s="153" t="str">
        <f>IF(H129="Y",IFERROR(VLOOKUP(CONCATENATE(C129,"/",D129),'Time Open'!A$4:F$165,6,FALSE),"Can't find in Open"),"")</f>
        <v/>
      </c>
      <c r="K129" s="34" t="str">
        <f t="shared" si="30"/>
        <v>n/a</v>
      </c>
      <c r="L129" s="36">
        <f t="shared" si="31"/>
        <v>0</v>
      </c>
      <c r="M129" s="36">
        <f t="shared" si="32"/>
        <v>0</v>
      </c>
      <c r="N129" s="36">
        <f t="shared" si="33"/>
        <v>0</v>
      </c>
      <c r="O129" s="103">
        <f t="shared" si="34"/>
        <v>0</v>
      </c>
      <c r="P129" s="118" t="str">
        <f t="shared" si="53"/>
        <v xml:space="preserve"> </v>
      </c>
      <c r="S129">
        <f t="shared" si="54"/>
        <v>0</v>
      </c>
      <c r="T129" s="70" t="str">
        <f t="shared" si="35"/>
        <v>n/a</v>
      </c>
      <c r="U129" s="71" t="b">
        <f t="shared" si="36"/>
        <v>0</v>
      </c>
      <c r="V129" s="70" t="str">
        <f t="shared" si="55"/>
        <v xml:space="preserve"> </v>
      </c>
      <c r="W129" s="70" t="str">
        <f t="shared" si="56"/>
        <v xml:space="preserve"> </v>
      </c>
      <c r="X129" s="71" t="str">
        <f t="shared" si="57"/>
        <v xml:space="preserve"> </v>
      </c>
      <c r="Y129" s="73" t="str">
        <f t="shared" si="37"/>
        <v>n/a</v>
      </c>
      <c r="Z129" s="74" t="b">
        <f t="shared" si="38"/>
        <v>0</v>
      </c>
      <c r="AA129" s="73" t="str">
        <f t="shared" si="39"/>
        <v xml:space="preserve"> </v>
      </c>
      <c r="AB129" s="73" t="str">
        <f t="shared" si="40"/>
        <v xml:space="preserve"> </v>
      </c>
      <c r="AC129" s="74" t="str">
        <f t="shared" si="41"/>
        <v xml:space="preserve"> </v>
      </c>
      <c r="AD129" s="70" t="str">
        <f t="shared" si="42"/>
        <v>n/a</v>
      </c>
      <c r="AE129" s="71" t="b">
        <f t="shared" si="43"/>
        <v>0</v>
      </c>
      <c r="AF129" s="70" t="str">
        <f t="shared" si="44"/>
        <v xml:space="preserve"> </v>
      </c>
      <c r="AG129" s="70" t="str">
        <f t="shared" si="45"/>
        <v xml:space="preserve"> </v>
      </c>
      <c r="AH129" s="71" t="str">
        <f t="shared" si="46"/>
        <v xml:space="preserve"> </v>
      </c>
      <c r="AI129" s="73" t="str">
        <f t="shared" si="47"/>
        <v>n/a</v>
      </c>
      <c r="AJ129" s="74" t="b">
        <f t="shared" si="48"/>
        <v>0</v>
      </c>
      <c r="AK129" s="73" t="str">
        <f t="shared" si="49"/>
        <v xml:space="preserve"> </v>
      </c>
      <c r="AL129" s="73" t="str">
        <f t="shared" si="50"/>
        <v xml:space="preserve"> </v>
      </c>
      <c r="AM129" s="74" t="str">
        <f t="shared" si="51"/>
        <v xml:space="preserve"> </v>
      </c>
    </row>
    <row r="130" spans="1:39" ht="18.75" customHeight="1" thickBot="1" x14ac:dyDescent="0.25">
      <c r="A130" t="str">
        <f t="shared" si="52"/>
        <v>/</v>
      </c>
      <c r="B130" s="134">
        <v>127</v>
      </c>
      <c r="C130" s="6"/>
      <c r="D130" s="6"/>
      <c r="E130" s="5"/>
      <c r="F130" s="5"/>
      <c r="G130" s="103" t="str">
        <f t="shared" si="29"/>
        <v xml:space="preserve"> </v>
      </c>
      <c r="H130" s="160"/>
      <c r="I130" s="153" t="str">
        <f>IF(H130="Y",IFERROR(VLOOKUP(CONCATENATE(C130,"/",D130),'Time Open'!A$4:F$165,5,FALSE),"Can't find in Open"),"")</f>
        <v/>
      </c>
      <c r="J130" s="153" t="str">
        <f>IF(H130="Y",IFERROR(VLOOKUP(CONCATENATE(C130,"/",D130),'Time Open'!A$4:F$165,6,FALSE),"Can't find in Open"),"")</f>
        <v/>
      </c>
      <c r="K130" s="34" t="str">
        <f t="shared" si="30"/>
        <v>n/a</v>
      </c>
      <c r="L130" s="36">
        <f t="shared" si="31"/>
        <v>0</v>
      </c>
      <c r="M130" s="36">
        <f t="shared" si="32"/>
        <v>0</v>
      </c>
      <c r="N130" s="36">
        <f t="shared" si="33"/>
        <v>0</v>
      </c>
      <c r="O130" s="103">
        <f t="shared" si="34"/>
        <v>0</v>
      </c>
      <c r="P130" s="118" t="str">
        <f t="shared" si="53"/>
        <v xml:space="preserve"> </v>
      </c>
      <c r="S130">
        <f t="shared" si="54"/>
        <v>0</v>
      </c>
      <c r="T130" s="70" t="str">
        <f t="shared" si="35"/>
        <v>n/a</v>
      </c>
      <c r="U130" s="71" t="b">
        <f t="shared" si="36"/>
        <v>0</v>
      </c>
      <c r="V130" s="70" t="str">
        <f t="shared" si="55"/>
        <v xml:space="preserve"> </v>
      </c>
      <c r="W130" s="70" t="str">
        <f t="shared" si="56"/>
        <v xml:space="preserve"> </v>
      </c>
      <c r="X130" s="71" t="str">
        <f t="shared" si="57"/>
        <v xml:space="preserve"> </v>
      </c>
      <c r="Y130" s="73" t="str">
        <f t="shared" si="37"/>
        <v>n/a</v>
      </c>
      <c r="Z130" s="74" t="b">
        <f t="shared" si="38"/>
        <v>0</v>
      </c>
      <c r="AA130" s="73" t="str">
        <f t="shared" si="39"/>
        <v xml:space="preserve"> </v>
      </c>
      <c r="AB130" s="73" t="str">
        <f t="shared" si="40"/>
        <v xml:space="preserve"> </v>
      </c>
      <c r="AC130" s="74" t="str">
        <f t="shared" si="41"/>
        <v xml:space="preserve"> </v>
      </c>
      <c r="AD130" s="70" t="str">
        <f t="shared" si="42"/>
        <v>n/a</v>
      </c>
      <c r="AE130" s="71" t="b">
        <f t="shared" si="43"/>
        <v>0</v>
      </c>
      <c r="AF130" s="70" t="str">
        <f t="shared" si="44"/>
        <v xml:space="preserve"> </v>
      </c>
      <c r="AG130" s="70" t="str">
        <f t="shared" si="45"/>
        <v xml:space="preserve"> </v>
      </c>
      <c r="AH130" s="71" t="str">
        <f t="shared" si="46"/>
        <v xml:space="preserve"> </v>
      </c>
      <c r="AI130" s="73" t="str">
        <f t="shared" si="47"/>
        <v>n/a</v>
      </c>
      <c r="AJ130" s="74" t="b">
        <f t="shared" si="48"/>
        <v>0</v>
      </c>
      <c r="AK130" s="73" t="str">
        <f t="shared" si="49"/>
        <v xml:space="preserve"> </v>
      </c>
      <c r="AL130" s="73" t="str">
        <f t="shared" si="50"/>
        <v xml:space="preserve"> </v>
      </c>
      <c r="AM130" s="74" t="str">
        <f t="shared" si="51"/>
        <v xml:space="preserve"> </v>
      </c>
    </row>
    <row r="131" spans="1:39" ht="18.75" customHeight="1" thickBot="1" x14ac:dyDescent="0.25">
      <c r="A131" t="str">
        <f t="shared" si="52"/>
        <v>/</v>
      </c>
      <c r="B131" s="134">
        <v>128</v>
      </c>
      <c r="C131" s="6"/>
      <c r="D131" s="6"/>
      <c r="E131" s="5"/>
      <c r="F131" s="5"/>
      <c r="G131" s="103" t="str">
        <f t="shared" si="29"/>
        <v xml:space="preserve"> </v>
      </c>
      <c r="H131" s="160"/>
      <c r="I131" s="153" t="str">
        <f>IF(H131="Y",IFERROR(VLOOKUP(CONCATENATE(C131,"/",D131),'Time Open'!A$4:F$165,5,FALSE),"Can't find in Open"),"")</f>
        <v/>
      </c>
      <c r="J131" s="153" t="str">
        <f>IF(H131="Y",IFERROR(VLOOKUP(CONCATENATE(C131,"/",D131),'Time Open'!A$4:F$165,6,FALSE),"Can't find in Open"),"")</f>
        <v/>
      </c>
      <c r="K131" s="34" t="str">
        <f t="shared" si="30"/>
        <v>n/a</v>
      </c>
      <c r="L131" s="36">
        <f t="shared" si="31"/>
        <v>0</v>
      </c>
      <c r="M131" s="36">
        <f t="shared" si="32"/>
        <v>0</v>
      </c>
      <c r="N131" s="36">
        <f t="shared" si="33"/>
        <v>0</v>
      </c>
      <c r="O131" s="103">
        <f t="shared" si="34"/>
        <v>0</v>
      </c>
      <c r="P131" s="118" t="str">
        <f t="shared" si="53"/>
        <v xml:space="preserve"> </v>
      </c>
      <c r="S131">
        <f t="shared" si="54"/>
        <v>0</v>
      </c>
      <c r="T131" s="70" t="str">
        <f t="shared" si="35"/>
        <v>n/a</v>
      </c>
      <c r="U131" s="71" t="b">
        <f t="shared" si="36"/>
        <v>0</v>
      </c>
      <c r="V131" s="70" t="str">
        <f t="shared" si="55"/>
        <v xml:space="preserve"> </v>
      </c>
      <c r="W131" s="70" t="str">
        <f t="shared" si="56"/>
        <v xml:space="preserve"> </v>
      </c>
      <c r="X131" s="71" t="str">
        <f t="shared" si="57"/>
        <v xml:space="preserve"> </v>
      </c>
      <c r="Y131" s="73" t="str">
        <f t="shared" si="37"/>
        <v>n/a</v>
      </c>
      <c r="Z131" s="74" t="b">
        <f t="shared" si="38"/>
        <v>0</v>
      </c>
      <c r="AA131" s="73" t="str">
        <f t="shared" si="39"/>
        <v xml:space="preserve"> </v>
      </c>
      <c r="AB131" s="73" t="str">
        <f t="shared" si="40"/>
        <v xml:space="preserve"> </v>
      </c>
      <c r="AC131" s="74" t="str">
        <f t="shared" si="41"/>
        <v xml:space="preserve"> </v>
      </c>
      <c r="AD131" s="70" t="str">
        <f t="shared" si="42"/>
        <v>n/a</v>
      </c>
      <c r="AE131" s="71" t="b">
        <f t="shared" si="43"/>
        <v>0</v>
      </c>
      <c r="AF131" s="70" t="str">
        <f t="shared" si="44"/>
        <v xml:space="preserve"> </v>
      </c>
      <c r="AG131" s="70" t="str">
        <f t="shared" si="45"/>
        <v xml:space="preserve"> </v>
      </c>
      <c r="AH131" s="71" t="str">
        <f t="shared" si="46"/>
        <v xml:space="preserve"> </v>
      </c>
      <c r="AI131" s="73" t="str">
        <f t="shared" si="47"/>
        <v>n/a</v>
      </c>
      <c r="AJ131" s="74" t="b">
        <f t="shared" si="48"/>
        <v>0</v>
      </c>
      <c r="AK131" s="73" t="str">
        <f t="shared" si="49"/>
        <v xml:space="preserve"> </v>
      </c>
      <c r="AL131" s="73" t="str">
        <f t="shared" si="50"/>
        <v xml:space="preserve"> </v>
      </c>
      <c r="AM131" s="74" t="str">
        <f t="shared" si="51"/>
        <v xml:space="preserve"> </v>
      </c>
    </row>
    <row r="132" spans="1:39" ht="18.75" customHeight="1" thickBot="1" x14ac:dyDescent="0.25">
      <c r="A132" t="str">
        <f t="shared" si="52"/>
        <v>/</v>
      </c>
      <c r="B132" s="134">
        <v>129</v>
      </c>
      <c r="C132" s="6"/>
      <c r="D132" s="6"/>
      <c r="E132" s="5"/>
      <c r="F132" s="5"/>
      <c r="G132" s="103" t="str">
        <f t="shared" ref="G132:G166" si="58">IF(H132="Y",MIN(I132,J132),IF(MIN(E132:F132)=0," ",IF(MIN(E132:F132)&gt;=99.99,"No Time",MIN(E132:F132))))</f>
        <v xml:space="preserve"> </v>
      </c>
      <c r="H132" s="160"/>
      <c r="I132" s="153" t="str">
        <f>IF(H132="Y",IFERROR(VLOOKUP(CONCATENATE(C132,"/",D132),'Time Open'!A$4:F$165,5,FALSE),"Can't find in Open"),"")</f>
        <v/>
      </c>
      <c r="J132" s="153" t="str">
        <f>IF(H132="Y",IFERROR(VLOOKUP(CONCATENATE(C132,"/",D132),'Time Open'!A$4:F$165,6,FALSE),"Can't find in Open"),"")</f>
        <v/>
      </c>
      <c r="K132" s="34" t="str">
        <f t="shared" ref="K132:K165" si="59">IF(G132="No Time","5D",IF($G132=" ","n/a",IF($G132&lt;$Q$5,"1D",IF($G132&lt;$Q$6,"2D",IF($G132&lt;$Q$7,"3D",IF($G132&gt;=$Q$7,IF(YouthDivisions="4D","4D","3D")))))))</f>
        <v>n/a</v>
      </c>
      <c r="L132" s="36">
        <f t="shared" ref="L132:L165" si="60">IF(K132="1D",G132,0)</f>
        <v>0</v>
      </c>
      <c r="M132" s="36">
        <f t="shared" ref="M132:M165" si="61">IF(K132="2D",G132,0)</f>
        <v>0</v>
      </c>
      <c r="N132" s="36">
        <f t="shared" ref="N132:N165" si="62">IF(K132="3D",G132,0)</f>
        <v>0</v>
      </c>
      <c r="O132" s="103">
        <f t="shared" ref="O132:O165" si="63">IF(K132="4D",G132,0)</f>
        <v>0</v>
      </c>
      <c r="P132" s="118" t="str">
        <f t="shared" si="53"/>
        <v xml:space="preserve"> </v>
      </c>
      <c r="S132">
        <f t="shared" si="54"/>
        <v>0</v>
      </c>
      <c r="T132" s="70" t="str">
        <f t="shared" ref="T132:T165" si="64">IF(L132=0,"n/a",RANK(L132,$L$4:$L$165,40)-$Q$13)</f>
        <v>n/a</v>
      </c>
      <c r="U132" s="71" t="b">
        <f t="shared" ref="U132:U165" si="65">IF(L132&gt;0,(RANK(L132,L132:L293,1)+COUNTIF(L132,L132:L293)))</f>
        <v>0</v>
      </c>
      <c r="V132" s="70" t="str">
        <f t="shared" si="55"/>
        <v xml:space="preserve"> </v>
      </c>
      <c r="W132" s="70" t="str">
        <f t="shared" si="56"/>
        <v xml:space="preserve"> </v>
      </c>
      <c r="X132" s="71" t="str">
        <f t="shared" si="57"/>
        <v xml:space="preserve"> </v>
      </c>
      <c r="Y132" s="73" t="str">
        <f t="shared" ref="Y132:Y165" si="66">IF(M132=0,"n/a",RANK(M132,$M$4:$M$165,40)-$Q$22)</f>
        <v>n/a</v>
      </c>
      <c r="Z132" s="74" t="b">
        <f t="shared" ref="Z132:Z165" si="67">IF(M132&gt;0,(RANK(M132,$M$4:$M$165,1)+COUNTIF(M132,$M$4:$M$165)))</f>
        <v>0</v>
      </c>
      <c r="AA132" s="73" t="str">
        <f t="shared" ref="AA132:AA165" si="68">IF(Y132="n/a"," ",$C132)</f>
        <v xml:space="preserve"> </v>
      </c>
      <c r="AB132" s="73" t="str">
        <f t="shared" ref="AB132:AB165" si="69">IF(Y132="n/a"," ",$D132)</f>
        <v xml:space="preserve"> </v>
      </c>
      <c r="AC132" s="74" t="str">
        <f t="shared" ref="AC132:AC165" si="70">IF(Y132="n/a"," ",$G132)</f>
        <v xml:space="preserve"> </v>
      </c>
      <c r="AD132" s="70" t="str">
        <f t="shared" ref="AD132:AD165" si="71">IF(N132=0,"n/a",RANK(N132,$N$4:$N$165,40)-$Q$24)</f>
        <v>n/a</v>
      </c>
      <c r="AE132" s="71" t="b">
        <f t="shared" ref="AE132:AE165" si="72">IF(N132&gt;0,(RANK(N132,$N$4:$N$165,1)+COUNTIF(N132,$N$4:$N$165)))</f>
        <v>0</v>
      </c>
      <c r="AF132" s="70" t="str">
        <f t="shared" ref="AF132:AF165" si="73">IF(AD132="n/a"," ",$C132)</f>
        <v xml:space="preserve"> </v>
      </c>
      <c r="AG132" s="70" t="str">
        <f t="shared" ref="AG132:AG165" si="74">IF(AD132="n/a"," ",$D132)</f>
        <v xml:space="preserve"> </v>
      </c>
      <c r="AH132" s="71" t="str">
        <f t="shared" ref="AH132:AH165" si="75">IF(AD132="n/a"," ",$G132)</f>
        <v xml:space="preserve"> </v>
      </c>
      <c r="AI132" s="73" t="str">
        <f t="shared" ref="AI132:AI165" si="76">IF(O132=0,"n/a",RANK(O132,$O$4:$O$165,40)-$Q$26)</f>
        <v>n/a</v>
      </c>
      <c r="AJ132" s="74" t="b">
        <f t="shared" ref="AJ132:AJ165" si="77">IF(O132&gt;0,(RANK(O132,$O$4:$O$165,1)+COUNTIF(O132,$O$4:$O$165)))</f>
        <v>0</v>
      </c>
      <c r="AK132" s="73" t="str">
        <f t="shared" ref="AK132:AK165" si="78">IF(AI132="n/a"," ",$C132)</f>
        <v xml:space="preserve"> </v>
      </c>
      <c r="AL132" s="73" t="str">
        <f t="shared" ref="AL132:AL165" si="79">IF(AI132="n/a"," ",$D132)</f>
        <v xml:space="preserve"> </v>
      </c>
      <c r="AM132" s="74" t="str">
        <f t="shared" ref="AM132:AM165" si="80">IF(AI132="n/a"," ",$G132)</f>
        <v xml:space="preserve"> </v>
      </c>
    </row>
    <row r="133" spans="1:39" ht="18.75" customHeight="1" thickBot="1" x14ac:dyDescent="0.25">
      <c r="A133" t="str">
        <f t="shared" ref="A133:A165" si="81">CONCATENATE(C133,"/",D133)</f>
        <v>/</v>
      </c>
      <c r="B133" s="134">
        <v>130</v>
      </c>
      <c r="C133" s="6"/>
      <c r="D133" s="6"/>
      <c r="E133" s="5"/>
      <c r="F133" s="5"/>
      <c r="G133" s="103" t="str">
        <f t="shared" si="58"/>
        <v xml:space="preserve"> </v>
      </c>
      <c r="H133" s="160"/>
      <c r="I133" s="153" t="str">
        <f>IF(H133="Y",IFERROR(VLOOKUP(CONCATENATE(C133,"/",D133),'Time Open'!A$4:F$165,5,FALSE),"Can't find in Open"),"")</f>
        <v/>
      </c>
      <c r="J133" s="153" t="str">
        <f>IF(H133="Y",IFERROR(VLOOKUP(CONCATENATE(C133,"/",D133),'Time Open'!A$4:F$165,6,FALSE),"Can't find in Open"),"")</f>
        <v/>
      </c>
      <c r="K133" s="34" t="str">
        <f t="shared" si="59"/>
        <v>n/a</v>
      </c>
      <c r="L133" s="36">
        <f t="shared" si="60"/>
        <v>0</v>
      </c>
      <c r="M133" s="36">
        <f t="shared" si="61"/>
        <v>0</v>
      </c>
      <c r="N133" s="36">
        <f t="shared" si="62"/>
        <v>0</v>
      </c>
      <c r="O133" s="103">
        <f t="shared" si="63"/>
        <v>0</v>
      </c>
      <c r="P133" s="118" t="str">
        <f t="shared" ref="P133:P165" si="82">IF(S133=0," ",S133)</f>
        <v xml:space="preserve"> </v>
      </c>
      <c r="S133">
        <f t="shared" ref="S133:S165" si="83">IF(G133=0,0,IF(G133=" ",0,RANK(G133,$G$4:$G$165)))</f>
        <v>0</v>
      </c>
      <c r="T133" s="70" t="str">
        <f t="shared" si="64"/>
        <v>n/a</v>
      </c>
      <c r="U133" s="71" t="b">
        <f t="shared" si="65"/>
        <v>0</v>
      </c>
      <c r="V133" s="70" t="str">
        <f t="shared" ref="V133:V165" si="84">IF(T133="n/a"," ",C133)</f>
        <v xml:space="preserve"> </v>
      </c>
      <c r="W133" s="70" t="str">
        <f t="shared" ref="W133:W165" si="85">IF(T133="n/a"," ",D133)</f>
        <v xml:space="preserve"> </v>
      </c>
      <c r="X133" s="71" t="str">
        <f t="shared" ref="X133:X165" si="86">IF(T133="n/a"," ",G133)</f>
        <v xml:space="preserve"> </v>
      </c>
      <c r="Y133" s="73" t="str">
        <f t="shared" si="66"/>
        <v>n/a</v>
      </c>
      <c r="Z133" s="74" t="b">
        <f t="shared" si="67"/>
        <v>0</v>
      </c>
      <c r="AA133" s="73" t="str">
        <f t="shared" si="68"/>
        <v xml:space="preserve"> </v>
      </c>
      <c r="AB133" s="73" t="str">
        <f t="shared" si="69"/>
        <v xml:space="preserve"> </v>
      </c>
      <c r="AC133" s="74" t="str">
        <f t="shared" si="70"/>
        <v xml:space="preserve"> </v>
      </c>
      <c r="AD133" s="70" t="str">
        <f t="shared" si="71"/>
        <v>n/a</v>
      </c>
      <c r="AE133" s="71" t="b">
        <f t="shared" si="72"/>
        <v>0</v>
      </c>
      <c r="AF133" s="70" t="str">
        <f t="shared" si="73"/>
        <v xml:space="preserve"> </v>
      </c>
      <c r="AG133" s="70" t="str">
        <f t="shared" si="74"/>
        <v xml:space="preserve"> </v>
      </c>
      <c r="AH133" s="71" t="str">
        <f t="shared" si="75"/>
        <v xml:space="preserve"> </v>
      </c>
      <c r="AI133" s="73" t="str">
        <f t="shared" si="76"/>
        <v>n/a</v>
      </c>
      <c r="AJ133" s="74" t="b">
        <f t="shared" si="77"/>
        <v>0</v>
      </c>
      <c r="AK133" s="73" t="str">
        <f t="shared" si="78"/>
        <v xml:space="preserve"> </v>
      </c>
      <c r="AL133" s="73" t="str">
        <f t="shared" si="79"/>
        <v xml:space="preserve"> </v>
      </c>
      <c r="AM133" s="74" t="str">
        <f t="shared" si="80"/>
        <v xml:space="preserve"> </v>
      </c>
    </row>
    <row r="134" spans="1:39" ht="18.75" customHeight="1" thickBot="1" x14ac:dyDescent="0.25">
      <c r="A134" t="str">
        <f t="shared" si="81"/>
        <v>/</v>
      </c>
      <c r="B134" s="134">
        <v>131</v>
      </c>
      <c r="C134" s="6"/>
      <c r="D134" s="6"/>
      <c r="E134" s="5"/>
      <c r="F134" s="5"/>
      <c r="G134" s="103" t="str">
        <f t="shared" si="58"/>
        <v xml:space="preserve"> </v>
      </c>
      <c r="H134" s="160"/>
      <c r="I134" s="153" t="str">
        <f>IF(H134="Y",IFERROR(VLOOKUP(CONCATENATE(C134,"/",D134),'Time Open'!A$4:F$165,5,FALSE),"Can't find in Open"),"")</f>
        <v/>
      </c>
      <c r="J134" s="153" t="str">
        <f>IF(H134="Y",IFERROR(VLOOKUP(CONCATENATE(C134,"/",D134),'Time Open'!A$4:F$165,6,FALSE),"Can't find in Open"),"")</f>
        <v/>
      </c>
      <c r="K134" s="34" t="str">
        <f t="shared" si="59"/>
        <v>n/a</v>
      </c>
      <c r="L134" s="36">
        <f t="shared" si="60"/>
        <v>0</v>
      </c>
      <c r="M134" s="36">
        <f t="shared" si="61"/>
        <v>0</v>
      </c>
      <c r="N134" s="36">
        <f t="shared" si="62"/>
        <v>0</v>
      </c>
      <c r="O134" s="103">
        <f t="shared" si="63"/>
        <v>0</v>
      </c>
      <c r="P134" s="118" t="str">
        <f t="shared" si="82"/>
        <v xml:space="preserve"> </v>
      </c>
      <c r="S134">
        <f t="shared" si="83"/>
        <v>0</v>
      </c>
      <c r="T134" s="70" t="str">
        <f t="shared" si="64"/>
        <v>n/a</v>
      </c>
      <c r="U134" s="71" t="b">
        <f t="shared" si="65"/>
        <v>0</v>
      </c>
      <c r="V134" s="70" t="str">
        <f t="shared" si="84"/>
        <v xml:space="preserve"> </v>
      </c>
      <c r="W134" s="70" t="str">
        <f t="shared" si="85"/>
        <v xml:space="preserve"> </v>
      </c>
      <c r="X134" s="71" t="str">
        <f t="shared" si="86"/>
        <v xml:space="preserve"> </v>
      </c>
      <c r="Y134" s="73" t="str">
        <f t="shared" si="66"/>
        <v>n/a</v>
      </c>
      <c r="Z134" s="74" t="b">
        <f t="shared" si="67"/>
        <v>0</v>
      </c>
      <c r="AA134" s="73" t="str">
        <f t="shared" si="68"/>
        <v xml:space="preserve"> </v>
      </c>
      <c r="AB134" s="73" t="str">
        <f t="shared" si="69"/>
        <v xml:space="preserve"> </v>
      </c>
      <c r="AC134" s="74" t="str">
        <f t="shared" si="70"/>
        <v xml:space="preserve"> </v>
      </c>
      <c r="AD134" s="70" t="str">
        <f t="shared" si="71"/>
        <v>n/a</v>
      </c>
      <c r="AE134" s="71" t="b">
        <f t="shared" si="72"/>
        <v>0</v>
      </c>
      <c r="AF134" s="70" t="str">
        <f t="shared" si="73"/>
        <v xml:space="preserve"> </v>
      </c>
      <c r="AG134" s="70" t="str">
        <f t="shared" si="74"/>
        <v xml:space="preserve"> </v>
      </c>
      <c r="AH134" s="71" t="str">
        <f t="shared" si="75"/>
        <v xml:space="preserve"> </v>
      </c>
      <c r="AI134" s="73" t="str">
        <f t="shared" si="76"/>
        <v>n/a</v>
      </c>
      <c r="AJ134" s="74" t="b">
        <f t="shared" si="77"/>
        <v>0</v>
      </c>
      <c r="AK134" s="73" t="str">
        <f t="shared" si="78"/>
        <v xml:space="preserve"> </v>
      </c>
      <c r="AL134" s="73" t="str">
        <f t="shared" si="79"/>
        <v xml:space="preserve"> </v>
      </c>
      <c r="AM134" s="74" t="str">
        <f t="shared" si="80"/>
        <v xml:space="preserve"> </v>
      </c>
    </row>
    <row r="135" spans="1:39" ht="18.75" customHeight="1" thickBot="1" x14ac:dyDescent="0.25">
      <c r="A135" t="str">
        <f t="shared" si="81"/>
        <v>/</v>
      </c>
      <c r="B135" s="134">
        <v>132</v>
      </c>
      <c r="C135" s="6"/>
      <c r="D135" s="6"/>
      <c r="E135" s="5"/>
      <c r="F135" s="5"/>
      <c r="G135" s="103" t="str">
        <f t="shared" si="58"/>
        <v xml:space="preserve"> </v>
      </c>
      <c r="H135" s="160"/>
      <c r="I135" s="153" t="str">
        <f>IF(H135="Y",IFERROR(VLOOKUP(CONCATENATE(C135,"/",D135),'Time Open'!A$4:F$165,5,FALSE),"Can't find in Open"),"")</f>
        <v/>
      </c>
      <c r="J135" s="153" t="str">
        <f>IF(H135="Y",IFERROR(VLOOKUP(CONCATENATE(C135,"/",D135),'Time Open'!A$4:F$165,6,FALSE),"Can't find in Open"),"")</f>
        <v/>
      </c>
      <c r="K135" s="34" t="str">
        <f t="shared" si="59"/>
        <v>n/a</v>
      </c>
      <c r="L135" s="36">
        <f t="shared" si="60"/>
        <v>0</v>
      </c>
      <c r="M135" s="36">
        <f t="shared" si="61"/>
        <v>0</v>
      </c>
      <c r="N135" s="36">
        <f t="shared" si="62"/>
        <v>0</v>
      </c>
      <c r="O135" s="103">
        <f t="shared" si="63"/>
        <v>0</v>
      </c>
      <c r="P135" s="118" t="str">
        <f t="shared" si="82"/>
        <v xml:space="preserve"> </v>
      </c>
      <c r="S135">
        <f t="shared" si="83"/>
        <v>0</v>
      </c>
      <c r="T135" s="70" t="str">
        <f t="shared" si="64"/>
        <v>n/a</v>
      </c>
      <c r="U135" s="71" t="b">
        <f t="shared" si="65"/>
        <v>0</v>
      </c>
      <c r="V135" s="70" t="str">
        <f t="shared" si="84"/>
        <v xml:space="preserve"> </v>
      </c>
      <c r="W135" s="70" t="str">
        <f t="shared" si="85"/>
        <v xml:space="preserve"> </v>
      </c>
      <c r="X135" s="71" t="str">
        <f t="shared" si="86"/>
        <v xml:space="preserve"> </v>
      </c>
      <c r="Y135" s="73" t="str">
        <f t="shared" si="66"/>
        <v>n/a</v>
      </c>
      <c r="Z135" s="74" t="b">
        <f t="shared" si="67"/>
        <v>0</v>
      </c>
      <c r="AA135" s="73" t="str">
        <f t="shared" si="68"/>
        <v xml:space="preserve"> </v>
      </c>
      <c r="AB135" s="73" t="str">
        <f t="shared" si="69"/>
        <v xml:space="preserve"> </v>
      </c>
      <c r="AC135" s="74" t="str">
        <f t="shared" si="70"/>
        <v xml:space="preserve"> </v>
      </c>
      <c r="AD135" s="70" t="str">
        <f t="shared" si="71"/>
        <v>n/a</v>
      </c>
      <c r="AE135" s="71" t="b">
        <f t="shared" si="72"/>
        <v>0</v>
      </c>
      <c r="AF135" s="70" t="str">
        <f t="shared" si="73"/>
        <v xml:space="preserve"> </v>
      </c>
      <c r="AG135" s="70" t="str">
        <f t="shared" si="74"/>
        <v xml:space="preserve"> </v>
      </c>
      <c r="AH135" s="71" t="str">
        <f t="shared" si="75"/>
        <v xml:space="preserve"> </v>
      </c>
      <c r="AI135" s="73" t="str">
        <f t="shared" si="76"/>
        <v>n/a</v>
      </c>
      <c r="AJ135" s="74" t="b">
        <f t="shared" si="77"/>
        <v>0</v>
      </c>
      <c r="AK135" s="73" t="str">
        <f t="shared" si="78"/>
        <v xml:space="preserve"> </v>
      </c>
      <c r="AL135" s="73" t="str">
        <f t="shared" si="79"/>
        <v xml:space="preserve"> </v>
      </c>
      <c r="AM135" s="74" t="str">
        <f t="shared" si="80"/>
        <v xml:space="preserve"> </v>
      </c>
    </row>
    <row r="136" spans="1:39" ht="18.75" customHeight="1" thickBot="1" x14ac:dyDescent="0.25">
      <c r="A136" t="str">
        <f t="shared" si="81"/>
        <v>/</v>
      </c>
      <c r="B136" s="134">
        <v>133</v>
      </c>
      <c r="C136" s="6"/>
      <c r="D136" s="6"/>
      <c r="E136" s="5"/>
      <c r="F136" s="5"/>
      <c r="G136" s="103" t="str">
        <f t="shared" si="58"/>
        <v xml:space="preserve"> </v>
      </c>
      <c r="H136" s="160"/>
      <c r="I136" s="153" t="str">
        <f>IF(H136="Y",IFERROR(VLOOKUP(CONCATENATE(C136,"/",D136),'Time Open'!A$4:F$165,5,FALSE),"Can't find in Open"),"")</f>
        <v/>
      </c>
      <c r="J136" s="153" t="str">
        <f>IF(H136="Y",IFERROR(VLOOKUP(CONCATENATE(C136,"/",D136),'Time Open'!A$4:F$165,6,FALSE),"Can't find in Open"),"")</f>
        <v/>
      </c>
      <c r="K136" s="34" t="str">
        <f t="shared" si="59"/>
        <v>n/a</v>
      </c>
      <c r="L136" s="36">
        <f t="shared" si="60"/>
        <v>0</v>
      </c>
      <c r="M136" s="36">
        <f t="shared" si="61"/>
        <v>0</v>
      </c>
      <c r="N136" s="36">
        <f t="shared" si="62"/>
        <v>0</v>
      </c>
      <c r="O136" s="103">
        <f t="shared" si="63"/>
        <v>0</v>
      </c>
      <c r="P136" s="118" t="str">
        <f t="shared" si="82"/>
        <v xml:space="preserve"> </v>
      </c>
      <c r="S136">
        <f t="shared" si="83"/>
        <v>0</v>
      </c>
      <c r="T136" s="70" t="str">
        <f t="shared" si="64"/>
        <v>n/a</v>
      </c>
      <c r="U136" s="71" t="b">
        <f t="shared" si="65"/>
        <v>0</v>
      </c>
      <c r="V136" s="70" t="str">
        <f t="shared" si="84"/>
        <v xml:space="preserve"> </v>
      </c>
      <c r="W136" s="70" t="str">
        <f t="shared" si="85"/>
        <v xml:space="preserve"> </v>
      </c>
      <c r="X136" s="71" t="str">
        <f t="shared" si="86"/>
        <v xml:space="preserve"> </v>
      </c>
      <c r="Y136" s="73" t="str">
        <f t="shared" si="66"/>
        <v>n/a</v>
      </c>
      <c r="Z136" s="74" t="b">
        <f t="shared" si="67"/>
        <v>0</v>
      </c>
      <c r="AA136" s="73" t="str">
        <f t="shared" si="68"/>
        <v xml:space="preserve"> </v>
      </c>
      <c r="AB136" s="73" t="str">
        <f t="shared" si="69"/>
        <v xml:space="preserve"> </v>
      </c>
      <c r="AC136" s="74" t="str">
        <f t="shared" si="70"/>
        <v xml:space="preserve"> </v>
      </c>
      <c r="AD136" s="70" t="str">
        <f t="shared" si="71"/>
        <v>n/a</v>
      </c>
      <c r="AE136" s="71" t="b">
        <f t="shared" si="72"/>
        <v>0</v>
      </c>
      <c r="AF136" s="70" t="str">
        <f t="shared" si="73"/>
        <v xml:space="preserve"> </v>
      </c>
      <c r="AG136" s="70" t="str">
        <f t="shared" si="74"/>
        <v xml:space="preserve"> </v>
      </c>
      <c r="AH136" s="71" t="str">
        <f t="shared" si="75"/>
        <v xml:space="preserve"> </v>
      </c>
      <c r="AI136" s="73" t="str">
        <f t="shared" si="76"/>
        <v>n/a</v>
      </c>
      <c r="AJ136" s="74" t="b">
        <f t="shared" si="77"/>
        <v>0</v>
      </c>
      <c r="AK136" s="73" t="str">
        <f t="shared" si="78"/>
        <v xml:space="preserve"> </v>
      </c>
      <c r="AL136" s="73" t="str">
        <f t="shared" si="79"/>
        <v xml:space="preserve"> </v>
      </c>
      <c r="AM136" s="74" t="str">
        <f t="shared" si="80"/>
        <v xml:space="preserve"> </v>
      </c>
    </row>
    <row r="137" spans="1:39" ht="18.75" customHeight="1" thickBot="1" x14ac:dyDescent="0.25">
      <c r="A137" t="str">
        <f t="shared" si="81"/>
        <v>/</v>
      </c>
      <c r="B137" s="134">
        <v>134</v>
      </c>
      <c r="C137" s="6"/>
      <c r="D137" s="6"/>
      <c r="E137" s="5"/>
      <c r="F137" s="5"/>
      <c r="G137" s="103" t="str">
        <f t="shared" si="58"/>
        <v xml:space="preserve"> </v>
      </c>
      <c r="H137" s="160"/>
      <c r="I137" s="153" t="str">
        <f>IF(H137="Y",IFERROR(VLOOKUP(CONCATENATE(C137,"/",D137),'Time Open'!A$4:F$165,5,FALSE),"Can't find in Open"),"")</f>
        <v/>
      </c>
      <c r="J137" s="153" t="str">
        <f>IF(H137="Y",IFERROR(VLOOKUP(CONCATENATE(C137,"/",D137),'Time Open'!A$4:F$165,6,FALSE),"Can't find in Open"),"")</f>
        <v/>
      </c>
      <c r="K137" s="34" t="str">
        <f t="shared" si="59"/>
        <v>n/a</v>
      </c>
      <c r="L137" s="36">
        <f t="shared" si="60"/>
        <v>0</v>
      </c>
      <c r="M137" s="36">
        <f t="shared" si="61"/>
        <v>0</v>
      </c>
      <c r="N137" s="36">
        <f t="shared" si="62"/>
        <v>0</v>
      </c>
      <c r="O137" s="103">
        <f t="shared" si="63"/>
        <v>0</v>
      </c>
      <c r="P137" s="118" t="str">
        <f t="shared" si="82"/>
        <v xml:space="preserve"> </v>
      </c>
      <c r="S137">
        <f t="shared" si="83"/>
        <v>0</v>
      </c>
      <c r="T137" s="70" t="str">
        <f t="shared" si="64"/>
        <v>n/a</v>
      </c>
      <c r="U137" s="71" t="b">
        <f t="shared" si="65"/>
        <v>0</v>
      </c>
      <c r="V137" s="70" t="str">
        <f t="shared" si="84"/>
        <v xml:space="preserve"> </v>
      </c>
      <c r="W137" s="70" t="str">
        <f t="shared" si="85"/>
        <v xml:space="preserve"> </v>
      </c>
      <c r="X137" s="71" t="str">
        <f t="shared" si="86"/>
        <v xml:space="preserve"> </v>
      </c>
      <c r="Y137" s="73" t="str">
        <f t="shared" si="66"/>
        <v>n/a</v>
      </c>
      <c r="Z137" s="74" t="b">
        <f t="shared" si="67"/>
        <v>0</v>
      </c>
      <c r="AA137" s="73" t="str">
        <f t="shared" si="68"/>
        <v xml:space="preserve"> </v>
      </c>
      <c r="AB137" s="73" t="str">
        <f t="shared" si="69"/>
        <v xml:space="preserve"> </v>
      </c>
      <c r="AC137" s="74" t="str">
        <f t="shared" si="70"/>
        <v xml:space="preserve"> </v>
      </c>
      <c r="AD137" s="70" t="str">
        <f t="shared" si="71"/>
        <v>n/a</v>
      </c>
      <c r="AE137" s="71" t="b">
        <f t="shared" si="72"/>
        <v>0</v>
      </c>
      <c r="AF137" s="70" t="str">
        <f t="shared" si="73"/>
        <v xml:space="preserve"> </v>
      </c>
      <c r="AG137" s="70" t="str">
        <f t="shared" si="74"/>
        <v xml:space="preserve"> </v>
      </c>
      <c r="AH137" s="71" t="str">
        <f t="shared" si="75"/>
        <v xml:space="preserve"> </v>
      </c>
      <c r="AI137" s="73" t="str">
        <f t="shared" si="76"/>
        <v>n/a</v>
      </c>
      <c r="AJ137" s="74" t="b">
        <f t="shared" si="77"/>
        <v>0</v>
      </c>
      <c r="AK137" s="73" t="str">
        <f t="shared" si="78"/>
        <v xml:space="preserve"> </v>
      </c>
      <c r="AL137" s="73" t="str">
        <f t="shared" si="79"/>
        <v xml:space="preserve"> </v>
      </c>
      <c r="AM137" s="74" t="str">
        <f t="shared" si="80"/>
        <v xml:space="preserve"> </v>
      </c>
    </row>
    <row r="138" spans="1:39" ht="18.75" customHeight="1" thickBot="1" x14ac:dyDescent="0.25">
      <c r="A138" t="str">
        <f t="shared" si="81"/>
        <v>/</v>
      </c>
      <c r="B138" s="134">
        <v>135</v>
      </c>
      <c r="C138" s="6"/>
      <c r="D138" s="6"/>
      <c r="E138" s="5"/>
      <c r="F138" s="5"/>
      <c r="G138" s="103" t="str">
        <f t="shared" si="58"/>
        <v xml:space="preserve"> </v>
      </c>
      <c r="H138" s="160"/>
      <c r="I138" s="153" t="str">
        <f>IF(H138="Y",IFERROR(VLOOKUP(CONCATENATE(C138,"/",D138),'Time Open'!A$4:F$165,5,FALSE),"Can't find in Open"),"")</f>
        <v/>
      </c>
      <c r="J138" s="153" t="str">
        <f>IF(H138="Y",IFERROR(VLOOKUP(CONCATENATE(C138,"/",D138),'Time Open'!A$4:F$165,6,FALSE),"Can't find in Open"),"")</f>
        <v/>
      </c>
      <c r="K138" s="34" t="str">
        <f t="shared" si="59"/>
        <v>n/a</v>
      </c>
      <c r="L138" s="36">
        <f t="shared" si="60"/>
        <v>0</v>
      </c>
      <c r="M138" s="36">
        <f t="shared" si="61"/>
        <v>0</v>
      </c>
      <c r="N138" s="36">
        <f t="shared" si="62"/>
        <v>0</v>
      </c>
      <c r="O138" s="103">
        <f t="shared" si="63"/>
        <v>0</v>
      </c>
      <c r="P138" s="118" t="str">
        <f t="shared" si="82"/>
        <v xml:space="preserve"> </v>
      </c>
      <c r="S138">
        <f t="shared" si="83"/>
        <v>0</v>
      </c>
      <c r="T138" s="70" t="str">
        <f t="shared" si="64"/>
        <v>n/a</v>
      </c>
      <c r="U138" s="71" t="b">
        <f t="shared" si="65"/>
        <v>0</v>
      </c>
      <c r="V138" s="70" t="str">
        <f t="shared" si="84"/>
        <v xml:space="preserve"> </v>
      </c>
      <c r="W138" s="70" t="str">
        <f t="shared" si="85"/>
        <v xml:space="preserve"> </v>
      </c>
      <c r="X138" s="71" t="str">
        <f t="shared" si="86"/>
        <v xml:space="preserve"> </v>
      </c>
      <c r="Y138" s="73" t="str">
        <f t="shared" si="66"/>
        <v>n/a</v>
      </c>
      <c r="Z138" s="74" t="b">
        <f t="shared" si="67"/>
        <v>0</v>
      </c>
      <c r="AA138" s="73" t="str">
        <f t="shared" si="68"/>
        <v xml:space="preserve"> </v>
      </c>
      <c r="AB138" s="73" t="str">
        <f t="shared" si="69"/>
        <v xml:space="preserve"> </v>
      </c>
      <c r="AC138" s="74" t="str">
        <f t="shared" si="70"/>
        <v xml:space="preserve"> </v>
      </c>
      <c r="AD138" s="70" t="str">
        <f t="shared" si="71"/>
        <v>n/a</v>
      </c>
      <c r="AE138" s="71" t="b">
        <f t="shared" si="72"/>
        <v>0</v>
      </c>
      <c r="AF138" s="70" t="str">
        <f t="shared" si="73"/>
        <v xml:space="preserve"> </v>
      </c>
      <c r="AG138" s="70" t="str">
        <f t="shared" si="74"/>
        <v xml:space="preserve"> </v>
      </c>
      <c r="AH138" s="71" t="str">
        <f t="shared" si="75"/>
        <v xml:space="preserve"> </v>
      </c>
      <c r="AI138" s="73" t="str">
        <f t="shared" si="76"/>
        <v>n/a</v>
      </c>
      <c r="AJ138" s="74" t="b">
        <f t="shared" si="77"/>
        <v>0</v>
      </c>
      <c r="AK138" s="73" t="str">
        <f t="shared" si="78"/>
        <v xml:space="preserve"> </v>
      </c>
      <c r="AL138" s="73" t="str">
        <f t="shared" si="79"/>
        <v xml:space="preserve"> </v>
      </c>
      <c r="AM138" s="74" t="str">
        <f t="shared" si="80"/>
        <v xml:space="preserve"> </v>
      </c>
    </row>
    <row r="139" spans="1:39" ht="18.75" customHeight="1" thickBot="1" x14ac:dyDescent="0.25">
      <c r="A139" t="str">
        <f t="shared" si="81"/>
        <v>/</v>
      </c>
      <c r="B139" s="134">
        <v>136</v>
      </c>
      <c r="C139" s="6"/>
      <c r="D139" s="6"/>
      <c r="E139" s="5"/>
      <c r="F139" s="5"/>
      <c r="G139" s="103" t="str">
        <f t="shared" si="58"/>
        <v xml:space="preserve"> </v>
      </c>
      <c r="H139" s="160"/>
      <c r="I139" s="153" t="str">
        <f>IF(H139="Y",IFERROR(VLOOKUP(CONCATENATE(C139,"/",D139),'Time Open'!A$4:F$165,5,FALSE),"Can't find in Open"),"")</f>
        <v/>
      </c>
      <c r="J139" s="153" t="str">
        <f>IF(H139="Y",IFERROR(VLOOKUP(CONCATENATE(C139,"/",D139),'Time Open'!A$4:F$165,6,FALSE),"Can't find in Open"),"")</f>
        <v/>
      </c>
      <c r="K139" s="34" t="str">
        <f t="shared" si="59"/>
        <v>n/a</v>
      </c>
      <c r="L139" s="36">
        <f t="shared" si="60"/>
        <v>0</v>
      </c>
      <c r="M139" s="36">
        <f t="shared" si="61"/>
        <v>0</v>
      </c>
      <c r="N139" s="36">
        <f t="shared" si="62"/>
        <v>0</v>
      </c>
      <c r="O139" s="103">
        <f t="shared" si="63"/>
        <v>0</v>
      </c>
      <c r="P139" s="118" t="str">
        <f t="shared" si="82"/>
        <v xml:space="preserve"> </v>
      </c>
      <c r="S139">
        <f t="shared" si="83"/>
        <v>0</v>
      </c>
      <c r="T139" s="70" t="str">
        <f t="shared" si="64"/>
        <v>n/a</v>
      </c>
      <c r="U139" s="71" t="b">
        <f t="shared" si="65"/>
        <v>0</v>
      </c>
      <c r="V139" s="70" t="str">
        <f t="shared" si="84"/>
        <v xml:space="preserve"> </v>
      </c>
      <c r="W139" s="70" t="str">
        <f t="shared" si="85"/>
        <v xml:space="preserve"> </v>
      </c>
      <c r="X139" s="71" t="str">
        <f t="shared" si="86"/>
        <v xml:space="preserve"> </v>
      </c>
      <c r="Y139" s="73" t="str">
        <f t="shared" si="66"/>
        <v>n/a</v>
      </c>
      <c r="Z139" s="74" t="b">
        <f t="shared" si="67"/>
        <v>0</v>
      </c>
      <c r="AA139" s="73" t="str">
        <f t="shared" si="68"/>
        <v xml:space="preserve"> </v>
      </c>
      <c r="AB139" s="73" t="str">
        <f t="shared" si="69"/>
        <v xml:space="preserve"> </v>
      </c>
      <c r="AC139" s="74" t="str">
        <f t="shared" si="70"/>
        <v xml:space="preserve"> </v>
      </c>
      <c r="AD139" s="70" t="str">
        <f t="shared" si="71"/>
        <v>n/a</v>
      </c>
      <c r="AE139" s="71" t="b">
        <f t="shared" si="72"/>
        <v>0</v>
      </c>
      <c r="AF139" s="70" t="str">
        <f t="shared" si="73"/>
        <v xml:space="preserve"> </v>
      </c>
      <c r="AG139" s="70" t="str">
        <f t="shared" si="74"/>
        <v xml:space="preserve"> </v>
      </c>
      <c r="AH139" s="71" t="str">
        <f t="shared" si="75"/>
        <v xml:space="preserve"> </v>
      </c>
      <c r="AI139" s="73" t="str">
        <f t="shared" si="76"/>
        <v>n/a</v>
      </c>
      <c r="AJ139" s="74" t="b">
        <f t="shared" si="77"/>
        <v>0</v>
      </c>
      <c r="AK139" s="73" t="str">
        <f t="shared" si="78"/>
        <v xml:space="preserve"> </v>
      </c>
      <c r="AL139" s="73" t="str">
        <f t="shared" si="79"/>
        <v xml:space="preserve"> </v>
      </c>
      <c r="AM139" s="74" t="str">
        <f t="shared" si="80"/>
        <v xml:space="preserve"> </v>
      </c>
    </row>
    <row r="140" spans="1:39" ht="18.75" customHeight="1" thickBot="1" x14ac:dyDescent="0.25">
      <c r="A140" t="str">
        <f t="shared" si="81"/>
        <v>/</v>
      </c>
      <c r="B140" s="134">
        <v>137</v>
      </c>
      <c r="C140" s="6"/>
      <c r="D140" s="6"/>
      <c r="E140" s="5"/>
      <c r="F140" s="5"/>
      <c r="G140" s="103" t="str">
        <f t="shared" si="58"/>
        <v xml:space="preserve"> </v>
      </c>
      <c r="H140" s="160"/>
      <c r="I140" s="153" t="str">
        <f>IF(H140="Y",IFERROR(VLOOKUP(CONCATENATE(C140,"/",D140),'Time Open'!A$4:F$165,5,FALSE),"Can't find in Open"),"")</f>
        <v/>
      </c>
      <c r="J140" s="153" t="str">
        <f>IF(H140="Y",IFERROR(VLOOKUP(CONCATENATE(C140,"/",D140),'Time Open'!A$4:F$165,6,FALSE),"Can't find in Open"),"")</f>
        <v/>
      </c>
      <c r="K140" s="34" t="str">
        <f t="shared" si="59"/>
        <v>n/a</v>
      </c>
      <c r="L140" s="36">
        <f t="shared" si="60"/>
        <v>0</v>
      </c>
      <c r="M140" s="36">
        <f t="shared" si="61"/>
        <v>0</v>
      </c>
      <c r="N140" s="36">
        <f t="shared" si="62"/>
        <v>0</v>
      </c>
      <c r="O140" s="103">
        <f t="shared" si="63"/>
        <v>0</v>
      </c>
      <c r="P140" s="118" t="str">
        <f t="shared" si="82"/>
        <v xml:space="preserve"> </v>
      </c>
      <c r="S140">
        <f t="shared" si="83"/>
        <v>0</v>
      </c>
      <c r="T140" s="70" t="str">
        <f t="shared" si="64"/>
        <v>n/a</v>
      </c>
      <c r="U140" s="71" t="b">
        <f t="shared" si="65"/>
        <v>0</v>
      </c>
      <c r="V140" s="70" t="str">
        <f t="shared" si="84"/>
        <v xml:space="preserve"> </v>
      </c>
      <c r="W140" s="70" t="str">
        <f t="shared" si="85"/>
        <v xml:space="preserve"> </v>
      </c>
      <c r="X140" s="71" t="str">
        <f t="shared" si="86"/>
        <v xml:space="preserve"> </v>
      </c>
      <c r="Y140" s="73" t="str">
        <f t="shared" si="66"/>
        <v>n/a</v>
      </c>
      <c r="Z140" s="74" t="b">
        <f t="shared" si="67"/>
        <v>0</v>
      </c>
      <c r="AA140" s="73" t="str">
        <f t="shared" si="68"/>
        <v xml:space="preserve"> </v>
      </c>
      <c r="AB140" s="73" t="str">
        <f t="shared" si="69"/>
        <v xml:space="preserve"> </v>
      </c>
      <c r="AC140" s="74" t="str">
        <f t="shared" si="70"/>
        <v xml:space="preserve"> </v>
      </c>
      <c r="AD140" s="70" t="str">
        <f t="shared" si="71"/>
        <v>n/a</v>
      </c>
      <c r="AE140" s="71" t="b">
        <f t="shared" si="72"/>
        <v>0</v>
      </c>
      <c r="AF140" s="70" t="str">
        <f t="shared" si="73"/>
        <v xml:space="preserve"> </v>
      </c>
      <c r="AG140" s="70" t="str">
        <f t="shared" si="74"/>
        <v xml:space="preserve"> </v>
      </c>
      <c r="AH140" s="71" t="str">
        <f t="shared" si="75"/>
        <v xml:space="preserve"> </v>
      </c>
      <c r="AI140" s="73" t="str">
        <f t="shared" si="76"/>
        <v>n/a</v>
      </c>
      <c r="AJ140" s="74" t="b">
        <f t="shared" si="77"/>
        <v>0</v>
      </c>
      <c r="AK140" s="73" t="str">
        <f t="shared" si="78"/>
        <v xml:space="preserve"> </v>
      </c>
      <c r="AL140" s="73" t="str">
        <f t="shared" si="79"/>
        <v xml:space="preserve"> </v>
      </c>
      <c r="AM140" s="74" t="str">
        <f t="shared" si="80"/>
        <v xml:space="preserve"> </v>
      </c>
    </row>
    <row r="141" spans="1:39" ht="18.75" customHeight="1" thickBot="1" x14ac:dyDescent="0.25">
      <c r="A141" t="str">
        <f t="shared" si="81"/>
        <v>/</v>
      </c>
      <c r="B141" s="134">
        <v>138</v>
      </c>
      <c r="C141" s="6"/>
      <c r="D141" s="6"/>
      <c r="E141" s="5"/>
      <c r="F141" s="5"/>
      <c r="G141" s="103" t="str">
        <f t="shared" si="58"/>
        <v xml:space="preserve"> </v>
      </c>
      <c r="H141" s="160"/>
      <c r="I141" s="153" t="str">
        <f>IF(H141="Y",IFERROR(VLOOKUP(CONCATENATE(C141,"/",D141),'Time Open'!A$4:F$165,5,FALSE),"Can't find in Open"),"")</f>
        <v/>
      </c>
      <c r="J141" s="153" t="str">
        <f>IF(H141="Y",IFERROR(VLOOKUP(CONCATENATE(C141,"/",D141),'Time Open'!A$4:F$165,6,FALSE),"Can't find in Open"),"")</f>
        <v/>
      </c>
      <c r="K141" s="34" t="str">
        <f t="shared" si="59"/>
        <v>n/a</v>
      </c>
      <c r="L141" s="36">
        <f t="shared" si="60"/>
        <v>0</v>
      </c>
      <c r="M141" s="36">
        <f t="shared" si="61"/>
        <v>0</v>
      </c>
      <c r="N141" s="36">
        <f t="shared" si="62"/>
        <v>0</v>
      </c>
      <c r="O141" s="103">
        <f t="shared" si="63"/>
        <v>0</v>
      </c>
      <c r="P141" s="118" t="str">
        <f t="shared" si="82"/>
        <v xml:space="preserve"> </v>
      </c>
      <c r="S141">
        <f t="shared" si="83"/>
        <v>0</v>
      </c>
      <c r="T141" s="70" t="str">
        <f t="shared" si="64"/>
        <v>n/a</v>
      </c>
      <c r="U141" s="71" t="b">
        <f t="shared" si="65"/>
        <v>0</v>
      </c>
      <c r="V141" s="70" t="str">
        <f t="shared" si="84"/>
        <v xml:space="preserve"> </v>
      </c>
      <c r="W141" s="70" t="str">
        <f t="shared" si="85"/>
        <v xml:space="preserve"> </v>
      </c>
      <c r="X141" s="71" t="str">
        <f t="shared" si="86"/>
        <v xml:space="preserve"> </v>
      </c>
      <c r="Y141" s="73" t="str">
        <f t="shared" si="66"/>
        <v>n/a</v>
      </c>
      <c r="Z141" s="74" t="b">
        <f t="shared" si="67"/>
        <v>0</v>
      </c>
      <c r="AA141" s="73" t="str">
        <f t="shared" si="68"/>
        <v xml:space="preserve"> </v>
      </c>
      <c r="AB141" s="73" t="str">
        <f t="shared" si="69"/>
        <v xml:space="preserve"> </v>
      </c>
      <c r="AC141" s="74" t="str">
        <f t="shared" si="70"/>
        <v xml:space="preserve"> </v>
      </c>
      <c r="AD141" s="70" t="str">
        <f t="shared" si="71"/>
        <v>n/a</v>
      </c>
      <c r="AE141" s="71" t="b">
        <f t="shared" si="72"/>
        <v>0</v>
      </c>
      <c r="AF141" s="70" t="str">
        <f t="shared" si="73"/>
        <v xml:space="preserve"> </v>
      </c>
      <c r="AG141" s="70" t="str">
        <f t="shared" si="74"/>
        <v xml:space="preserve"> </v>
      </c>
      <c r="AH141" s="71" t="str">
        <f t="shared" si="75"/>
        <v xml:space="preserve"> </v>
      </c>
      <c r="AI141" s="73" t="str">
        <f t="shared" si="76"/>
        <v>n/a</v>
      </c>
      <c r="AJ141" s="74" t="b">
        <f t="shared" si="77"/>
        <v>0</v>
      </c>
      <c r="AK141" s="73" t="str">
        <f t="shared" si="78"/>
        <v xml:space="preserve"> </v>
      </c>
      <c r="AL141" s="73" t="str">
        <f t="shared" si="79"/>
        <v xml:space="preserve"> </v>
      </c>
      <c r="AM141" s="74" t="str">
        <f t="shared" si="80"/>
        <v xml:space="preserve"> </v>
      </c>
    </row>
    <row r="142" spans="1:39" ht="18.75" customHeight="1" thickBot="1" x14ac:dyDescent="0.25">
      <c r="A142" t="str">
        <f t="shared" si="81"/>
        <v>/</v>
      </c>
      <c r="B142" s="134">
        <v>139</v>
      </c>
      <c r="C142" s="6"/>
      <c r="D142" s="6"/>
      <c r="E142" s="5"/>
      <c r="F142" s="5"/>
      <c r="G142" s="103" t="str">
        <f t="shared" si="58"/>
        <v xml:space="preserve"> </v>
      </c>
      <c r="H142" s="160"/>
      <c r="I142" s="153" t="str">
        <f>IF(H142="Y",IFERROR(VLOOKUP(CONCATENATE(C142,"/",D142),'Time Open'!A$4:F$165,5,FALSE),"Can't find in Open"),"")</f>
        <v/>
      </c>
      <c r="J142" s="153" t="str">
        <f>IF(H142="Y",IFERROR(VLOOKUP(CONCATENATE(C142,"/",D142),'Time Open'!A$4:F$165,6,FALSE),"Can't find in Open"),"")</f>
        <v/>
      </c>
      <c r="K142" s="34" t="str">
        <f t="shared" si="59"/>
        <v>n/a</v>
      </c>
      <c r="L142" s="36">
        <f t="shared" si="60"/>
        <v>0</v>
      </c>
      <c r="M142" s="36">
        <f t="shared" si="61"/>
        <v>0</v>
      </c>
      <c r="N142" s="36">
        <f t="shared" si="62"/>
        <v>0</v>
      </c>
      <c r="O142" s="103">
        <f t="shared" si="63"/>
        <v>0</v>
      </c>
      <c r="P142" s="118" t="str">
        <f t="shared" si="82"/>
        <v xml:space="preserve"> </v>
      </c>
      <c r="S142">
        <f t="shared" si="83"/>
        <v>0</v>
      </c>
      <c r="T142" s="70" t="str">
        <f t="shared" si="64"/>
        <v>n/a</v>
      </c>
      <c r="U142" s="71" t="b">
        <f t="shared" si="65"/>
        <v>0</v>
      </c>
      <c r="V142" s="70" t="str">
        <f t="shared" si="84"/>
        <v xml:space="preserve"> </v>
      </c>
      <c r="W142" s="70" t="str">
        <f t="shared" si="85"/>
        <v xml:space="preserve"> </v>
      </c>
      <c r="X142" s="71" t="str">
        <f t="shared" si="86"/>
        <v xml:space="preserve"> </v>
      </c>
      <c r="Y142" s="73" t="str">
        <f t="shared" si="66"/>
        <v>n/a</v>
      </c>
      <c r="Z142" s="74" t="b">
        <f t="shared" si="67"/>
        <v>0</v>
      </c>
      <c r="AA142" s="73" t="str">
        <f t="shared" si="68"/>
        <v xml:space="preserve"> </v>
      </c>
      <c r="AB142" s="73" t="str">
        <f t="shared" si="69"/>
        <v xml:space="preserve"> </v>
      </c>
      <c r="AC142" s="74" t="str">
        <f t="shared" si="70"/>
        <v xml:space="preserve"> </v>
      </c>
      <c r="AD142" s="70" t="str">
        <f t="shared" si="71"/>
        <v>n/a</v>
      </c>
      <c r="AE142" s="71" t="b">
        <f t="shared" si="72"/>
        <v>0</v>
      </c>
      <c r="AF142" s="70" t="str">
        <f t="shared" si="73"/>
        <v xml:space="preserve"> </v>
      </c>
      <c r="AG142" s="70" t="str">
        <f t="shared" si="74"/>
        <v xml:space="preserve"> </v>
      </c>
      <c r="AH142" s="71" t="str">
        <f t="shared" si="75"/>
        <v xml:space="preserve"> </v>
      </c>
      <c r="AI142" s="73" t="str">
        <f t="shared" si="76"/>
        <v>n/a</v>
      </c>
      <c r="AJ142" s="74" t="b">
        <f t="shared" si="77"/>
        <v>0</v>
      </c>
      <c r="AK142" s="73" t="str">
        <f t="shared" si="78"/>
        <v xml:space="preserve"> </v>
      </c>
      <c r="AL142" s="73" t="str">
        <f t="shared" si="79"/>
        <v xml:space="preserve"> </v>
      </c>
      <c r="AM142" s="74" t="str">
        <f t="shared" si="80"/>
        <v xml:space="preserve"> </v>
      </c>
    </row>
    <row r="143" spans="1:39" ht="18.75" customHeight="1" thickBot="1" x14ac:dyDescent="0.25">
      <c r="A143" t="str">
        <f t="shared" si="81"/>
        <v>/</v>
      </c>
      <c r="B143" s="134">
        <v>140</v>
      </c>
      <c r="C143" s="6"/>
      <c r="D143" s="6"/>
      <c r="E143" s="5"/>
      <c r="F143" s="5"/>
      <c r="G143" s="103" t="str">
        <f t="shared" si="58"/>
        <v xml:space="preserve"> </v>
      </c>
      <c r="H143" s="160"/>
      <c r="I143" s="153" t="str">
        <f>IF(H143="Y",IFERROR(VLOOKUP(CONCATENATE(C143,"/",D143),'Time Open'!A$4:F$165,5,FALSE),"Can't find in Open"),"")</f>
        <v/>
      </c>
      <c r="J143" s="153" t="str">
        <f>IF(H143="Y",IFERROR(VLOOKUP(CONCATENATE(C143,"/",D143),'Time Open'!A$4:F$165,6,FALSE),"Can't find in Open"),"")</f>
        <v/>
      </c>
      <c r="K143" s="34" t="str">
        <f t="shared" si="59"/>
        <v>n/a</v>
      </c>
      <c r="L143" s="36">
        <f t="shared" si="60"/>
        <v>0</v>
      </c>
      <c r="M143" s="36">
        <f t="shared" si="61"/>
        <v>0</v>
      </c>
      <c r="N143" s="36">
        <f t="shared" si="62"/>
        <v>0</v>
      </c>
      <c r="O143" s="103">
        <f t="shared" si="63"/>
        <v>0</v>
      </c>
      <c r="P143" s="118" t="str">
        <f t="shared" si="82"/>
        <v xml:space="preserve"> </v>
      </c>
      <c r="S143">
        <f t="shared" si="83"/>
        <v>0</v>
      </c>
      <c r="T143" s="70" t="str">
        <f t="shared" si="64"/>
        <v>n/a</v>
      </c>
      <c r="U143" s="71" t="b">
        <f t="shared" si="65"/>
        <v>0</v>
      </c>
      <c r="V143" s="70" t="str">
        <f t="shared" si="84"/>
        <v xml:space="preserve"> </v>
      </c>
      <c r="W143" s="70" t="str">
        <f t="shared" si="85"/>
        <v xml:space="preserve"> </v>
      </c>
      <c r="X143" s="71" t="str">
        <f t="shared" si="86"/>
        <v xml:space="preserve"> </v>
      </c>
      <c r="Y143" s="73" t="str">
        <f t="shared" si="66"/>
        <v>n/a</v>
      </c>
      <c r="Z143" s="74" t="b">
        <f t="shared" si="67"/>
        <v>0</v>
      </c>
      <c r="AA143" s="73" t="str">
        <f t="shared" si="68"/>
        <v xml:space="preserve"> </v>
      </c>
      <c r="AB143" s="73" t="str">
        <f t="shared" si="69"/>
        <v xml:space="preserve"> </v>
      </c>
      <c r="AC143" s="74" t="str">
        <f t="shared" si="70"/>
        <v xml:space="preserve"> </v>
      </c>
      <c r="AD143" s="70" t="str">
        <f t="shared" si="71"/>
        <v>n/a</v>
      </c>
      <c r="AE143" s="71" t="b">
        <f t="shared" si="72"/>
        <v>0</v>
      </c>
      <c r="AF143" s="70" t="str">
        <f t="shared" si="73"/>
        <v xml:space="preserve"> </v>
      </c>
      <c r="AG143" s="70" t="str">
        <f t="shared" si="74"/>
        <v xml:space="preserve"> </v>
      </c>
      <c r="AH143" s="71" t="str">
        <f t="shared" si="75"/>
        <v xml:space="preserve"> </v>
      </c>
      <c r="AI143" s="73" t="str">
        <f t="shared" si="76"/>
        <v>n/a</v>
      </c>
      <c r="AJ143" s="74" t="b">
        <f t="shared" si="77"/>
        <v>0</v>
      </c>
      <c r="AK143" s="73" t="str">
        <f t="shared" si="78"/>
        <v xml:space="preserve"> </v>
      </c>
      <c r="AL143" s="73" t="str">
        <f t="shared" si="79"/>
        <v xml:space="preserve"> </v>
      </c>
      <c r="AM143" s="74" t="str">
        <f t="shared" si="80"/>
        <v xml:space="preserve"> </v>
      </c>
    </row>
    <row r="144" spans="1:39" ht="18.75" customHeight="1" thickBot="1" x14ac:dyDescent="0.25">
      <c r="A144" t="str">
        <f t="shared" si="81"/>
        <v>/</v>
      </c>
      <c r="B144" s="134">
        <v>141</v>
      </c>
      <c r="C144" s="6"/>
      <c r="D144" s="6"/>
      <c r="E144" s="5"/>
      <c r="F144" s="5"/>
      <c r="G144" s="103" t="str">
        <f t="shared" si="58"/>
        <v xml:space="preserve"> </v>
      </c>
      <c r="H144" s="160"/>
      <c r="I144" s="153" t="str">
        <f>IF(H144="Y",IFERROR(VLOOKUP(CONCATENATE(C144,"/",D144),'Time Open'!A$4:F$165,5,FALSE),"Can't find in Open"),"")</f>
        <v/>
      </c>
      <c r="J144" s="153" t="str">
        <f>IF(H144="Y",IFERROR(VLOOKUP(CONCATENATE(C144,"/",D144),'Time Open'!A$4:F$165,6,FALSE),"Can't find in Open"),"")</f>
        <v/>
      </c>
      <c r="K144" s="34" t="str">
        <f t="shared" si="59"/>
        <v>n/a</v>
      </c>
      <c r="L144" s="36">
        <f t="shared" si="60"/>
        <v>0</v>
      </c>
      <c r="M144" s="36">
        <f t="shared" si="61"/>
        <v>0</v>
      </c>
      <c r="N144" s="36">
        <f t="shared" si="62"/>
        <v>0</v>
      </c>
      <c r="O144" s="103">
        <f t="shared" si="63"/>
        <v>0</v>
      </c>
      <c r="P144" s="118" t="str">
        <f t="shared" si="82"/>
        <v xml:space="preserve"> </v>
      </c>
      <c r="S144">
        <f t="shared" si="83"/>
        <v>0</v>
      </c>
      <c r="T144" s="70" t="str">
        <f t="shared" si="64"/>
        <v>n/a</v>
      </c>
      <c r="U144" s="71" t="b">
        <f t="shared" si="65"/>
        <v>0</v>
      </c>
      <c r="V144" s="70" t="str">
        <f t="shared" si="84"/>
        <v xml:space="preserve"> </v>
      </c>
      <c r="W144" s="70" t="str">
        <f t="shared" si="85"/>
        <v xml:space="preserve"> </v>
      </c>
      <c r="X144" s="71" t="str">
        <f t="shared" si="86"/>
        <v xml:space="preserve"> </v>
      </c>
      <c r="Y144" s="73" t="str">
        <f t="shared" si="66"/>
        <v>n/a</v>
      </c>
      <c r="Z144" s="74" t="b">
        <f t="shared" si="67"/>
        <v>0</v>
      </c>
      <c r="AA144" s="73" t="str">
        <f t="shared" si="68"/>
        <v xml:space="preserve"> </v>
      </c>
      <c r="AB144" s="73" t="str">
        <f t="shared" si="69"/>
        <v xml:space="preserve"> </v>
      </c>
      <c r="AC144" s="74" t="str">
        <f t="shared" si="70"/>
        <v xml:space="preserve"> </v>
      </c>
      <c r="AD144" s="70" t="str">
        <f t="shared" si="71"/>
        <v>n/a</v>
      </c>
      <c r="AE144" s="71" t="b">
        <f t="shared" si="72"/>
        <v>0</v>
      </c>
      <c r="AF144" s="70" t="str">
        <f t="shared" si="73"/>
        <v xml:space="preserve"> </v>
      </c>
      <c r="AG144" s="70" t="str">
        <f t="shared" si="74"/>
        <v xml:space="preserve"> </v>
      </c>
      <c r="AH144" s="71" t="str">
        <f t="shared" si="75"/>
        <v xml:space="preserve"> </v>
      </c>
      <c r="AI144" s="73" t="str">
        <f t="shared" si="76"/>
        <v>n/a</v>
      </c>
      <c r="AJ144" s="74" t="b">
        <f t="shared" si="77"/>
        <v>0</v>
      </c>
      <c r="AK144" s="73" t="str">
        <f t="shared" si="78"/>
        <v xml:space="preserve"> </v>
      </c>
      <c r="AL144" s="73" t="str">
        <f t="shared" si="79"/>
        <v xml:space="preserve"> </v>
      </c>
      <c r="AM144" s="74" t="str">
        <f t="shared" si="80"/>
        <v xml:space="preserve"> </v>
      </c>
    </row>
    <row r="145" spans="1:39" ht="18.75" customHeight="1" thickBot="1" x14ac:dyDescent="0.25">
      <c r="A145" t="str">
        <f t="shared" si="81"/>
        <v>/</v>
      </c>
      <c r="B145" s="134">
        <v>142</v>
      </c>
      <c r="C145" s="6"/>
      <c r="D145" s="6"/>
      <c r="E145" s="5"/>
      <c r="F145" s="5"/>
      <c r="G145" s="103" t="str">
        <f t="shared" si="58"/>
        <v xml:space="preserve"> </v>
      </c>
      <c r="H145" s="160"/>
      <c r="I145" s="153" t="str">
        <f>IF(H145="Y",IFERROR(VLOOKUP(CONCATENATE(C145,"/",D145),'Time Open'!A$4:F$165,5,FALSE),"Can't find in Open"),"")</f>
        <v/>
      </c>
      <c r="J145" s="153" t="str">
        <f>IF(H145="Y",IFERROR(VLOOKUP(CONCATENATE(C145,"/",D145),'Time Open'!A$4:F$165,6,FALSE),"Can't find in Open"),"")</f>
        <v/>
      </c>
      <c r="K145" s="34" t="str">
        <f t="shared" si="59"/>
        <v>n/a</v>
      </c>
      <c r="L145" s="36">
        <f t="shared" si="60"/>
        <v>0</v>
      </c>
      <c r="M145" s="36">
        <f t="shared" si="61"/>
        <v>0</v>
      </c>
      <c r="N145" s="36">
        <f t="shared" si="62"/>
        <v>0</v>
      </c>
      <c r="O145" s="103">
        <f t="shared" si="63"/>
        <v>0</v>
      </c>
      <c r="P145" s="118" t="str">
        <f t="shared" si="82"/>
        <v xml:space="preserve"> </v>
      </c>
      <c r="S145">
        <f t="shared" si="83"/>
        <v>0</v>
      </c>
      <c r="T145" s="70" t="str">
        <f t="shared" si="64"/>
        <v>n/a</v>
      </c>
      <c r="U145" s="71" t="b">
        <f t="shared" si="65"/>
        <v>0</v>
      </c>
      <c r="V145" s="70" t="str">
        <f t="shared" si="84"/>
        <v xml:space="preserve"> </v>
      </c>
      <c r="W145" s="70" t="str">
        <f t="shared" si="85"/>
        <v xml:space="preserve"> </v>
      </c>
      <c r="X145" s="71" t="str">
        <f t="shared" si="86"/>
        <v xml:space="preserve"> </v>
      </c>
      <c r="Y145" s="73" t="str">
        <f t="shared" si="66"/>
        <v>n/a</v>
      </c>
      <c r="Z145" s="74" t="b">
        <f t="shared" si="67"/>
        <v>0</v>
      </c>
      <c r="AA145" s="73" t="str">
        <f t="shared" si="68"/>
        <v xml:space="preserve"> </v>
      </c>
      <c r="AB145" s="73" t="str">
        <f t="shared" si="69"/>
        <v xml:space="preserve"> </v>
      </c>
      <c r="AC145" s="74" t="str">
        <f t="shared" si="70"/>
        <v xml:space="preserve"> </v>
      </c>
      <c r="AD145" s="70" t="str">
        <f t="shared" si="71"/>
        <v>n/a</v>
      </c>
      <c r="AE145" s="71" t="b">
        <f t="shared" si="72"/>
        <v>0</v>
      </c>
      <c r="AF145" s="70" t="str">
        <f t="shared" si="73"/>
        <v xml:space="preserve"> </v>
      </c>
      <c r="AG145" s="70" t="str">
        <f t="shared" si="74"/>
        <v xml:space="preserve"> </v>
      </c>
      <c r="AH145" s="71" t="str">
        <f t="shared" si="75"/>
        <v xml:space="preserve"> </v>
      </c>
      <c r="AI145" s="73" t="str">
        <f t="shared" si="76"/>
        <v>n/a</v>
      </c>
      <c r="AJ145" s="74" t="b">
        <f t="shared" si="77"/>
        <v>0</v>
      </c>
      <c r="AK145" s="73" t="str">
        <f t="shared" si="78"/>
        <v xml:space="preserve"> </v>
      </c>
      <c r="AL145" s="73" t="str">
        <f t="shared" si="79"/>
        <v xml:space="preserve"> </v>
      </c>
      <c r="AM145" s="74" t="str">
        <f t="shared" si="80"/>
        <v xml:space="preserve"> </v>
      </c>
    </row>
    <row r="146" spans="1:39" ht="18.75" customHeight="1" thickBot="1" x14ac:dyDescent="0.25">
      <c r="A146" t="str">
        <f t="shared" si="81"/>
        <v>/</v>
      </c>
      <c r="B146" s="134">
        <v>143</v>
      </c>
      <c r="C146" s="6"/>
      <c r="D146" s="6"/>
      <c r="E146" s="5"/>
      <c r="F146" s="5"/>
      <c r="G146" s="103" t="str">
        <f t="shared" si="58"/>
        <v xml:space="preserve"> </v>
      </c>
      <c r="H146" s="160"/>
      <c r="I146" s="153" t="str">
        <f>IF(H146="Y",IFERROR(VLOOKUP(CONCATENATE(C146,"/",D146),'Time Open'!A$4:F$165,5,FALSE),"Can't find in Open"),"")</f>
        <v/>
      </c>
      <c r="J146" s="153" t="str">
        <f>IF(H146="Y",IFERROR(VLOOKUP(CONCATENATE(C146,"/",D146),'Time Open'!A$4:F$165,6,FALSE),"Can't find in Open"),"")</f>
        <v/>
      </c>
      <c r="K146" s="34" t="str">
        <f t="shared" si="59"/>
        <v>n/a</v>
      </c>
      <c r="L146" s="36">
        <f t="shared" si="60"/>
        <v>0</v>
      </c>
      <c r="M146" s="36">
        <f t="shared" si="61"/>
        <v>0</v>
      </c>
      <c r="N146" s="36">
        <f t="shared" si="62"/>
        <v>0</v>
      </c>
      <c r="O146" s="103">
        <f t="shared" si="63"/>
        <v>0</v>
      </c>
      <c r="P146" s="118" t="str">
        <f t="shared" si="82"/>
        <v xml:space="preserve"> </v>
      </c>
      <c r="S146">
        <f t="shared" si="83"/>
        <v>0</v>
      </c>
      <c r="T146" s="70" t="str">
        <f t="shared" si="64"/>
        <v>n/a</v>
      </c>
      <c r="U146" s="71" t="b">
        <f t="shared" si="65"/>
        <v>0</v>
      </c>
      <c r="V146" s="70" t="str">
        <f t="shared" si="84"/>
        <v xml:space="preserve"> </v>
      </c>
      <c r="W146" s="70" t="str">
        <f t="shared" si="85"/>
        <v xml:space="preserve"> </v>
      </c>
      <c r="X146" s="71" t="str">
        <f t="shared" si="86"/>
        <v xml:space="preserve"> </v>
      </c>
      <c r="Y146" s="73" t="str">
        <f t="shared" si="66"/>
        <v>n/a</v>
      </c>
      <c r="Z146" s="74" t="b">
        <f t="shared" si="67"/>
        <v>0</v>
      </c>
      <c r="AA146" s="73" t="str">
        <f t="shared" si="68"/>
        <v xml:space="preserve"> </v>
      </c>
      <c r="AB146" s="73" t="str">
        <f t="shared" si="69"/>
        <v xml:space="preserve"> </v>
      </c>
      <c r="AC146" s="74" t="str">
        <f t="shared" si="70"/>
        <v xml:space="preserve"> </v>
      </c>
      <c r="AD146" s="70" t="str">
        <f t="shared" si="71"/>
        <v>n/a</v>
      </c>
      <c r="AE146" s="71" t="b">
        <f t="shared" si="72"/>
        <v>0</v>
      </c>
      <c r="AF146" s="70" t="str">
        <f t="shared" si="73"/>
        <v xml:space="preserve"> </v>
      </c>
      <c r="AG146" s="70" t="str">
        <f t="shared" si="74"/>
        <v xml:space="preserve"> </v>
      </c>
      <c r="AH146" s="71" t="str">
        <f t="shared" si="75"/>
        <v xml:space="preserve"> </v>
      </c>
      <c r="AI146" s="73" t="str">
        <f t="shared" si="76"/>
        <v>n/a</v>
      </c>
      <c r="AJ146" s="74" t="b">
        <f t="shared" si="77"/>
        <v>0</v>
      </c>
      <c r="AK146" s="73" t="str">
        <f t="shared" si="78"/>
        <v xml:space="preserve"> </v>
      </c>
      <c r="AL146" s="73" t="str">
        <f t="shared" si="79"/>
        <v xml:space="preserve"> </v>
      </c>
      <c r="AM146" s="74" t="str">
        <f t="shared" si="80"/>
        <v xml:space="preserve"> </v>
      </c>
    </row>
    <row r="147" spans="1:39" ht="18.75" customHeight="1" thickBot="1" x14ac:dyDescent="0.25">
      <c r="A147" t="str">
        <f t="shared" si="81"/>
        <v>/</v>
      </c>
      <c r="B147" s="134">
        <v>144</v>
      </c>
      <c r="C147" s="6"/>
      <c r="D147" s="6"/>
      <c r="E147" s="5"/>
      <c r="F147" s="5"/>
      <c r="G147" s="103" t="str">
        <f t="shared" si="58"/>
        <v xml:space="preserve"> </v>
      </c>
      <c r="H147" s="160"/>
      <c r="I147" s="153" t="str">
        <f>IF(H147="Y",IFERROR(VLOOKUP(CONCATENATE(C147,"/",D147),'Time Open'!A$4:F$165,5,FALSE),"Can't find in Open"),"")</f>
        <v/>
      </c>
      <c r="J147" s="153" t="str">
        <f>IF(H147="Y",IFERROR(VLOOKUP(CONCATENATE(C147,"/",D147),'Time Open'!A$4:F$165,6,FALSE),"Can't find in Open"),"")</f>
        <v/>
      </c>
      <c r="K147" s="34" t="str">
        <f t="shared" si="59"/>
        <v>n/a</v>
      </c>
      <c r="L147" s="36">
        <f t="shared" si="60"/>
        <v>0</v>
      </c>
      <c r="M147" s="36">
        <f t="shared" si="61"/>
        <v>0</v>
      </c>
      <c r="N147" s="36">
        <f t="shared" si="62"/>
        <v>0</v>
      </c>
      <c r="O147" s="103">
        <f t="shared" si="63"/>
        <v>0</v>
      </c>
      <c r="P147" s="118" t="str">
        <f t="shared" si="82"/>
        <v xml:space="preserve"> </v>
      </c>
      <c r="S147">
        <f t="shared" si="83"/>
        <v>0</v>
      </c>
      <c r="T147" s="70" t="str">
        <f t="shared" si="64"/>
        <v>n/a</v>
      </c>
      <c r="U147" s="71" t="b">
        <f t="shared" si="65"/>
        <v>0</v>
      </c>
      <c r="V147" s="70" t="str">
        <f t="shared" si="84"/>
        <v xml:space="preserve"> </v>
      </c>
      <c r="W147" s="70" t="str">
        <f t="shared" si="85"/>
        <v xml:space="preserve"> </v>
      </c>
      <c r="X147" s="71" t="str">
        <f t="shared" si="86"/>
        <v xml:space="preserve"> </v>
      </c>
      <c r="Y147" s="73" t="str">
        <f t="shared" si="66"/>
        <v>n/a</v>
      </c>
      <c r="Z147" s="74" t="b">
        <f t="shared" si="67"/>
        <v>0</v>
      </c>
      <c r="AA147" s="73" t="str">
        <f t="shared" si="68"/>
        <v xml:space="preserve"> </v>
      </c>
      <c r="AB147" s="73" t="str">
        <f t="shared" si="69"/>
        <v xml:space="preserve"> </v>
      </c>
      <c r="AC147" s="74" t="str">
        <f t="shared" si="70"/>
        <v xml:space="preserve"> </v>
      </c>
      <c r="AD147" s="70" t="str">
        <f t="shared" si="71"/>
        <v>n/a</v>
      </c>
      <c r="AE147" s="71" t="b">
        <f t="shared" si="72"/>
        <v>0</v>
      </c>
      <c r="AF147" s="70" t="str">
        <f t="shared" si="73"/>
        <v xml:space="preserve"> </v>
      </c>
      <c r="AG147" s="70" t="str">
        <f t="shared" si="74"/>
        <v xml:space="preserve"> </v>
      </c>
      <c r="AH147" s="71" t="str">
        <f t="shared" si="75"/>
        <v xml:space="preserve"> </v>
      </c>
      <c r="AI147" s="73" t="str">
        <f t="shared" si="76"/>
        <v>n/a</v>
      </c>
      <c r="AJ147" s="74" t="b">
        <f t="shared" si="77"/>
        <v>0</v>
      </c>
      <c r="AK147" s="73" t="str">
        <f t="shared" si="78"/>
        <v xml:space="preserve"> </v>
      </c>
      <c r="AL147" s="73" t="str">
        <f t="shared" si="79"/>
        <v xml:space="preserve"> </v>
      </c>
      <c r="AM147" s="74" t="str">
        <f t="shared" si="80"/>
        <v xml:space="preserve"> </v>
      </c>
    </row>
    <row r="148" spans="1:39" ht="18.75" customHeight="1" thickBot="1" x14ac:dyDescent="0.25">
      <c r="A148" t="str">
        <f t="shared" si="81"/>
        <v>/</v>
      </c>
      <c r="B148" s="134">
        <v>145</v>
      </c>
      <c r="C148" s="6"/>
      <c r="D148" s="6"/>
      <c r="E148" s="5"/>
      <c r="F148" s="5"/>
      <c r="G148" s="103" t="str">
        <f t="shared" si="58"/>
        <v xml:space="preserve"> </v>
      </c>
      <c r="H148" s="160"/>
      <c r="I148" s="153" t="str">
        <f>IF(H148="Y",IFERROR(VLOOKUP(CONCATENATE(C148,"/",D148),'Time Open'!A$4:F$165,5,FALSE),"Can't find in Open"),"")</f>
        <v/>
      </c>
      <c r="J148" s="153" t="str">
        <f>IF(H148="Y",IFERROR(VLOOKUP(CONCATENATE(C148,"/",D148),'Time Open'!A$4:F$165,6,FALSE),"Can't find in Open"),"")</f>
        <v/>
      </c>
      <c r="K148" s="34" t="str">
        <f t="shared" si="59"/>
        <v>n/a</v>
      </c>
      <c r="L148" s="36">
        <f t="shared" si="60"/>
        <v>0</v>
      </c>
      <c r="M148" s="36">
        <f t="shared" si="61"/>
        <v>0</v>
      </c>
      <c r="N148" s="36">
        <f t="shared" si="62"/>
        <v>0</v>
      </c>
      <c r="O148" s="103">
        <f t="shared" si="63"/>
        <v>0</v>
      </c>
      <c r="P148" s="118" t="str">
        <f t="shared" si="82"/>
        <v xml:space="preserve"> </v>
      </c>
      <c r="S148">
        <f t="shared" si="83"/>
        <v>0</v>
      </c>
      <c r="T148" s="70" t="str">
        <f t="shared" si="64"/>
        <v>n/a</v>
      </c>
      <c r="U148" s="71" t="b">
        <f t="shared" si="65"/>
        <v>0</v>
      </c>
      <c r="V148" s="70" t="str">
        <f t="shared" si="84"/>
        <v xml:space="preserve"> </v>
      </c>
      <c r="W148" s="70" t="str">
        <f t="shared" si="85"/>
        <v xml:space="preserve"> </v>
      </c>
      <c r="X148" s="71" t="str">
        <f t="shared" si="86"/>
        <v xml:space="preserve"> </v>
      </c>
      <c r="Y148" s="73" t="str">
        <f t="shared" si="66"/>
        <v>n/a</v>
      </c>
      <c r="Z148" s="74" t="b">
        <f t="shared" si="67"/>
        <v>0</v>
      </c>
      <c r="AA148" s="73" t="str">
        <f t="shared" si="68"/>
        <v xml:space="preserve"> </v>
      </c>
      <c r="AB148" s="73" t="str">
        <f t="shared" si="69"/>
        <v xml:space="preserve"> </v>
      </c>
      <c r="AC148" s="74" t="str">
        <f t="shared" si="70"/>
        <v xml:space="preserve"> </v>
      </c>
      <c r="AD148" s="70" t="str">
        <f t="shared" si="71"/>
        <v>n/a</v>
      </c>
      <c r="AE148" s="71" t="b">
        <f t="shared" si="72"/>
        <v>0</v>
      </c>
      <c r="AF148" s="70" t="str">
        <f t="shared" si="73"/>
        <v xml:space="preserve"> </v>
      </c>
      <c r="AG148" s="70" t="str">
        <f t="shared" si="74"/>
        <v xml:space="preserve"> </v>
      </c>
      <c r="AH148" s="71" t="str">
        <f t="shared" si="75"/>
        <v xml:space="preserve"> </v>
      </c>
      <c r="AI148" s="73" t="str">
        <f t="shared" si="76"/>
        <v>n/a</v>
      </c>
      <c r="AJ148" s="74" t="b">
        <f t="shared" si="77"/>
        <v>0</v>
      </c>
      <c r="AK148" s="73" t="str">
        <f t="shared" si="78"/>
        <v xml:space="preserve"> </v>
      </c>
      <c r="AL148" s="73" t="str">
        <f t="shared" si="79"/>
        <v xml:space="preserve"> </v>
      </c>
      <c r="AM148" s="74" t="str">
        <f t="shared" si="80"/>
        <v xml:space="preserve"> </v>
      </c>
    </row>
    <row r="149" spans="1:39" ht="18.75" customHeight="1" thickBot="1" x14ac:dyDescent="0.25">
      <c r="A149" t="str">
        <f t="shared" si="81"/>
        <v>/</v>
      </c>
      <c r="B149" s="134">
        <v>146</v>
      </c>
      <c r="C149" s="6"/>
      <c r="D149" s="6"/>
      <c r="E149" s="5"/>
      <c r="F149" s="5"/>
      <c r="G149" s="103" t="str">
        <f t="shared" si="58"/>
        <v xml:space="preserve"> </v>
      </c>
      <c r="H149" s="160"/>
      <c r="I149" s="153" t="str">
        <f>IF(H149="Y",IFERROR(VLOOKUP(CONCATENATE(C149,"/",D149),'Time Open'!A$4:F$165,5,FALSE),"Can't find in Open"),"")</f>
        <v/>
      </c>
      <c r="J149" s="153" t="str">
        <f>IF(H149="Y",IFERROR(VLOOKUP(CONCATENATE(C149,"/",D149),'Time Open'!A$4:F$165,6,FALSE),"Can't find in Open"),"")</f>
        <v/>
      </c>
      <c r="K149" s="34" t="str">
        <f t="shared" si="59"/>
        <v>n/a</v>
      </c>
      <c r="L149" s="36">
        <f t="shared" si="60"/>
        <v>0</v>
      </c>
      <c r="M149" s="36">
        <f t="shared" si="61"/>
        <v>0</v>
      </c>
      <c r="N149" s="36">
        <f t="shared" si="62"/>
        <v>0</v>
      </c>
      <c r="O149" s="103">
        <f t="shared" si="63"/>
        <v>0</v>
      </c>
      <c r="P149" s="118" t="str">
        <f t="shared" si="82"/>
        <v xml:space="preserve"> </v>
      </c>
      <c r="S149">
        <f t="shared" si="83"/>
        <v>0</v>
      </c>
      <c r="T149" s="70" t="str">
        <f t="shared" si="64"/>
        <v>n/a</v>
      </c>
      <c r="U149" s="71" t="b">
        <f t="shared" si="65"/>
        <v>0</v>
      </c>
      <c r="V149" s="70" t="str">
        <f t="shared" si="84"/>
        <v xml:space="preserve"> </v>
      </c>
      <c r="W149" s="70" t="str">
        <f t="shared" si="85"/>
        <v xml:space="preserve"> </v>
      </c>
      <c r="X149" s="71" t="str">
        <f t="shared" si="86"/>
        <v xml:space="preserve"> </v>
      </c>
      <c r="Y149" s="73" t="str">
        <f t="shared" si="66"/>
        <v>n/a</v>
      </c>
      <c r="Z149" s="74" t="b">
        <f t="shared" si="67"/>
        <v>0</v>
      </c>
      <c r="AA149" s="73" t="str">
        <f t="shared" si="68"/>
        <v xml:space="preserve"> </v>
      </c>
      <c r="AB149" s="73" t="str">
        <f t="shared" si="69"/>
        <v xml:space="preserve"> </v>
      </c>
      <c r="AC149" s="74" t="str">
        <f t="shared" si="70"/>
        <v xml:space="preserve"> </v>
      </c>
      <c r="AD149" s="70" t="str">
        <f t="shared" si="71"/>
        <v>n/a</v>
      </c>
      <c r="AE149" s="71" t="b">
        <f t="shared" si="72"/>
        <v>0</v>
      </c>
      <c r="AF149" s="70" t="str">
        <f t="shared" si="73"/>
        <v xml:space="preserve"> </v>
      </c>
      <c r="AG149" s="70" t="str">
        <f t="shared" si="74"/>
        <v xml:space="preserve"> </v>
      </c>
      <c r="AH149" s="71" t="str">
        <f t="shared" si="75"/>
        <v xml:space="preserve"> </v>
      </c>
      <c r="AI149" s="73" t="str">
        <f t="shared" si="76"/>
        <v>n/a</v>
      </c>
      <c r="AJ149" s="74" t="b">
        <f t="shared" si="77"/>
        <v>0</v>
      </c>
      <c r="AK149" s="73" t="str">
        <f t="shared" si="78"/>
        <v xml:space="preserve"> </v>
      </c>
      <c r="AL149" s="73" t="str">
        <f t="shared" si="79"/>
        <v xml:space="preserve"> </v>
      </c>
      <c r="AM149" s="74" t="str">
        <f t="shared" si="80"/>
        <v xml:space="preserve"> </v>
      </c>
    </row>
    <row r="150" spans="1:39" ht="18.75" customHeight="1" thickBot="1" x14ac:dyDescent="0.25">
      <c r="A150" t="str">
        <f t="shared" si="81"/>
        <v>/</v>
      </c>
      <c r="B150" s="134">
        <v>147</v>
      </c>
      <c r="C150" s="6"/>
      <c r="D150" s="6"/>
      <c r="E150" s="5"/>
      <c r="F150" s="5"/>
      <c r="G150" s="103" t="str">
        <f t="shared" si="58"/>
        <v xml:space="preserve"> </v>
      </c>
      <c r="H150" s="160"/>
      <c r="I150" s="153" t="str">
        <f>IF(H150="Y",IFERROR(VLOOKUP(CONCATENATE(C150,"/",D150),'Time Open'!A$4:F$165,5,FALSE),"Can't find in Open"),"")</f>
        <v/>
      </c>
      <c r="J150" s="153" t="str">
        <f>IF(H150="Y",IFERROR(VLOOKUP(CONCATENATE(C150,"/",D150),'Time Open'!A$4:F$165,6,FALSE),"Can't find in Open"),"")</f>
        <v/>
      </c>
      <c r="K150" s="34" t="str">
        <f t="shared" si="59"/>
        <v>n/a</v>
      </c>
      <c r="L150" s="36">
        <f t="shared" si="60"/>
        <v>0</v>
      </c>
      <c r="M150" s="36">
        <f t="shared" si="61"/>
        <v>0</v>
      </c>
      <c r="N150" s="36">
        <f t="shared" si="62"/>
        <v>0</v>
      </c>
      <c r="O150" s="103">
        <f t="shared" si="63"/>
        <v>0</v>
      </c>
      <c r="P150" s="118" t="str">
        <f t="shared" si="82"/>
        <v xml:space="preserve"> </v>
      </c>
      <c r="S150">
        <f t="shared" si="83"/>
        <v>0</v>
      </c>
      <c r="T150" s="70" t="str">
        <f t="shared" si="64"/>
        <v>n/a</v>
      </c>
      <c r="U150" s="71" t="b">
        <f t="shared" si="65"/>
        <v>0</v>
      </c>
      <c r="V150" s="70" t="str">
        <f t="shared" si="84"/>
        <v xml:space="preserve"> </v>
      </c>
      <c r="W150" s="70" t="str">
        <f t="shared" si="85"/>
        <v xml:space="preserve"> </v>
      </c>
      <c r="X150" s="71" t="str">
        <f t="shared" si="86"/>
        <v xml:space="preserve"> </v>
      </c>
      <c r="Y150" s="73" t="str">
        <f t="shared" si="66"/>
        <v>n/a</v>
      </c>
      <c r="Z150" s="74" t="b">
        <f t="shared" si="67"/>
        <v>0</v>
      </c>
      <c r="AA150" s="73" t="str">
        <f t="shared" si="68"/>
        <v xml:space="preserve"> </v>
      </c>
      <c r="AB150" s="73" t="str">
        <f t="shared" si="69"/>
        <v xml:space="preserve"> </v>
      </c>
      <c r="AC150" s="74" t="str">
        <f t="shared" si="70"/>
        <v xml:space="preserve"> </v>
      </c>
      <c r="AD150" s="70" t="str">
        <f t="shared" si="71"/>
        <v>n/a</v>
      </c>
      <c r="AE150" s="71" t="b">
        <f t="shared" si="72"/>
        <v>0</v>
      </c>
      <c r="AF150" s="70" t="str">
        <f t="shared" si="73"/>
        <v xml:space="preserve"> </v>
      </c>
      <c r="AG150" s="70" t="str">
        <f t="shared" si="74"/>
        <v xml:space="preserve"> </v>
      </c>
      <c r="AH150" s="71" t="str">
        <f t="shared" si="75"/>
        <v xml:space="preserve"> </v>
      </c>
      <c r="AI150" s="73" t="str">
        <f t="shared" si="76"/>
        <v>n/a</v>
      </c>
      <c r="AJ150" s="74" t="b">
        <f t="shared" si="77"/>
        <v>0</v>
      </c>
      <c r="AK150" s="73" t="str">
        <f t="shared" si="78"/>
        <v xml:space="preserve"> </v>
      </c>
      <c r="AL150" s="73" t="str">
        <f t="shared" si="79"/>
        <v xml:space="preserve"> </v>
      </c>
      <c r="AM150" s="74" t="str">
        <f t="shared" si="80"/>
        <v xml:space="preserve"> </v>
      </c>
    </row>
    <row r="151" spans="1:39" ht="18.75" customHeight="1" thickBot="1" x14ac:dyDescent="0.25">
      <c r="A151" t="str">
        <f t="shared" si="81"/>
        <v>/</v>
      </c>
      <c r="B151" s="134">
        <v>148</v>
      </c>
      <c r="C151" s="6"/>
      <c r="D151" s="6"/>
      <c r="E151" s="5"/>
      <c r="F151" s="5"/>
      <c r="G151" s="103" t="str">
        <f t="shared" si="58"/>
        <v xml:space="preserve"> </v>
      </c>
      <c r="H151" s="160"/>
      <c r="I151" s="153" t="str">
        <f>IF(H151="Y",IFERROR(VLOOKUP(CONCATENATE(C151,"/",D151),'Time Open'!A$4:F$165,5,FALSE),"Can't find in Open"),"")</f>
        <v/>
      </c>
      <c r="J151" s="153" t="str">
        <f>IF(H151="Y",IFERROR(VLOOKUP(CONCATENATE(C151,"/",D151),'Time Open'!A$4:F$165,6,FALSE),"Can't find in Open"),"")</f>
        <v/>
      </c>
      <c r="K151" s="34" t="str">
        <f t="shared" si="59"/>
        <v>n/a</v>
      </c>
      <c r="L151" s="36">
        <f t="shared" si="60"/>
        <v>0</v>
      </c>
      <c r="M151" s="36">
        <f t="shared" si="61"/>
        <v>0</v>
      </c>
      <c r="N151" s="36">
        <f t="shared" si="62"/>
        <v>0</v>
      </c>
      <c r="O151" s="103">
        <f t="shared" si="63"/>
        <v>0</v>
      </c>
      <c r="P151" s="118" t="str">
        <f t="shared" si="82"/>
        <v xml:space="preserve"> </v>
      </c>
      <c r="S151">
        <f t="shared" si="83"/>
        <v>0</v>
      </c>
      <c r="T151" s="70" t="str">
        <f t="shared" si="64"/>
        <v>n/a</v>
      </c>
      <c r="U151" s="71" t="b">
        <f t="shared" si="65"/>
        <v>0</v>
      </c>
      <c r="V151" s="70" t="str">
        <f t="shared" si="84"/>
        <v xml:space="preserve"> </v>
      </c>
      <c r="W151" s="70" t="str">
        <f t="shared" si="85"/>
        <v xml:space="preserve"> </v>
      </c>
      <c r="X151" s="71" t="str">
        <f t="shared" si="86"/>
        <v xml:space="preserve"> </v>
      </c>
      <c r="Y151" s="73" t="str">
        <f t="shared" si="66"/>
        <v>n/a</v>
      </c>
      <c r="Z151" s="74" t="b">
        <f t="shared" si="67"/>
        <v>0</v>
      </c>
      <c r="AA151" s="73" t="str">
        <f t="shared" si="68"/>
        <v xml:space="preserve"> </v>
      </c>
      <c r="AB151" s="73" t="str">
        <f t="shared" si="69"/>
        <v xml:space="preserve"> </v>
      </c>
      <c r="AC151" s="74" t="str">
        <f t="shared" si="70"/>
        <v xml:space="preserve"> </v>
      </c>
      <c r="AD151" s="70" t="str">
        <f t="shared" si="71"/>
        <v>n/a</v>
      </c>
      <c r="AE151" s="71" t="b">
        <f t="shared" si="72"/>
        <v>0</v>
      </c>
      <c r="AF151" s="70" t="str">
        <f t="shared" si="73"/>
        <v xml:space="preserve"> </v>
      </c>
      <c r="AG151" s="70" t="str">
        <f t="shared" si="74"/>
        <v xml:space="preserve"> </v>
      </c>
      <c r="AH151" s="71" t="str">
        <f t="shared" si="75"/>
        <v xml:space="preserve"> </v>
      </c>
      <c r="AI151" s="73" t="str">
        <f t="shared" si="76"/>
        <v>n/a</v>
      </c>
      <c r="AJ151" s="74" t="b">
        <f t="shared" si="77"/>
        <v>0</v>
      </c>
      <c r="AK151" s="73" t="str">
        <f t="shared" si="78"/>
        <v xml:space="preserve"> </v>
      </c>
      <c r="AL151" s="73" t="str">
        <f t="shared" si="79"/>
        <v xml:space="preserve"> </v>
      </c>
      <c r="AM151" s="74" t="str">
        <f t="shared" si="80"/>
        <v xml:space="preserve"> </v>
      </c>
    </row>
    <row r="152" spans="1:39" ht="18.75" customHeight="1" thickBot="1" x14ac:dyDescent="0.25">
      <c r="A152" t="str">
        <f t="shared" si="81"/>
        <v>/</v>
      </c>
      <c r="B152" s="134">
        <v>149</v>
      </c>
      <c r="C152" s="6"/>
      <c r="D152" s="6"/>
      <c r="E152" s="5"/>
      <c r="F152" s="5"/>
      <c r="G152" s="103" t="str">
        <f t="shared" si="58"/>
        <v xml:space="preserve"> </v>
      </c>
      <c r="H152" s="160"/>
      <c r="I152" s="153" t="str">
        <f>IF(H152="Y",IFERROR(VLOOKUP(CONCATENATE(C152,"/",D152),'Time Open'!A$4:F$165,5,FALSE),"Can't find in Open"),"")</f>
        <v/>
      </c>
      <c r="J152" s="153" t="str">
        <f>IF(H152="Y",IFERROR(VLOOKUP(CONCATENATE(C152,"/",D152),'Time Open'!A$4:F$165,6,FALSE),"Can't find in Open"),"")</f>
        <v/>
      </c>
      <c r="K152" s="34" t="str">
        <f t="shared" si="59"/>
        <v>n/a</v>
      </c>
      <c r="L152" s="36">
        <f t="shared" si="60"/>
        <v>0</v>
      </c>
      <c r="M152" s="36">
        <f t="shared" si="61"/>
        <v>0</v>
      </c>
      <c r="N152" s="36">
        <f t="shared" si="62"/>
        <v>0</v>
      </c>
      <c r="O152" s="103">
        <f t="shared" si="63"/>
        <v>0</v>
      </c>
      <c r="P152" s="118" t="str">
        <f t="shared" si="82"/>
        <v xml:space="preserve"> </v>
      </c>
      <c r="S152">
        <f t="shared" si="83"/>
        <v>0</v>
      </c>
      <c r="T152" s="70" t="str">
        <f t="shared" si="64"/>
        <v>n/a</v>
      </c>
      <c r="U152" s="71" t="b">
        <f t="shared" si="65"/>
        <v>0</v>
      </c>
      <c r="V152" s="70" t="str">
        <f t="shared" si="84"/>
        <v xml:space="preserve"> </v>
      </c>
      <c r="W152" s="70" t="str">
        <f t="shared" si="85"/>
        <v xml:space="preserve"> </v>
      </c>
      <c r="X152" s="71" t="str">
        <f t="shared" si="86"/>
        <v xml:space="preserve"> </v>
      </c>
      <c r="Y152" s="73" t="str">
        <f t="shared" si="66"/>
        <v>n/a</v>
      </c>
      <c r="Z152" s="74" t="b">
        <f t="shared" si="67"/>
        <v>0</v>
      </c>
      <c r="AA152" s="73" t="str">
        <f t="shared" si="68"/>
        <v xml:space="preserve"> </v>
      </c>
      <c r="AB152" s="73" t="str">
        <f t="shared" si="69"/>
        <v xml:space="preserve"> </v>
      </c>
      <c r="AC152" s="74" t="str">
        <f t="shared" si="70"/>
        <v xml:space="preserve"> </v>
      </c>
      <c r="AD152" s="70" t="str">
        <f t="shared" si="71"/>
        <v>n/a</v>
      </c>
      <c r="AE152" s="71" t="b">
        <f t="shared" si="72"/>
        <v>0</v>
      </c>
      <c r="AF152" s="70" t="str">
        <f t="shared" si="73"/>
        <v xml:space="preserve"> </v>
      </c>
      <c r="AG152" s="70" t="str">
        <f t="shared" si="74"/>
        <v xml:space="preserve"> </v>
      </c>
      <c r="AH152" s="71" t="str">
        <f t="shared" si="75"/>
        <v xml:space="preserve"> </v>
      </c>
      <c r="AI152" s="73" t="str">
        <f t="shared" si="76"/>
        <v>n/a</v>
      </c>
      <c r="AJ152" s="74" t="b">
        <f t="shared" si="77"/>
        <v>0</v>
      </c>
      <c r="AK152" s="73" t="str">
        <f t="shared" si="78"/>
        <v xml:space="preserve"> </v>
      </c>
      <c r="AL152" s="73" t="str">
        <f t="shared" si="79"/>
        <v xml:space="preserve"> </v>
      </c>
      <c r="AM152" s="74" t="str">
        <f t="shared" si="80"/>
        <v xml:space="preserve"> </v>
      </c>
    </row>
    <row r="153" spans="1:39" ht="18.75" customHeight="1" thickBot="1" x14ac:dyDescent="0.25">
      <c r="A153" t="str">
        <f t="shared" si="81"/>
        <v>/</v>
      </c>
      <c r="B153" s="134">
        <v>150</v>
      </c>
      <c r="C153" s="6"/>
      <c r="D153" s="6"/>
      <c r="E153" s="5"/>
      <c r="F153" s="5"/>
      <c r="G153" s="103" t="str">
        <f t="shared" si="58"/>
        <v xml:space="preserve"> </v>
      </c>
      <c r="H153" s="160"/>
      <c r="I153" s="153" t="str">
        <f>IF(H153="Y",IFERROR(VLOOKUP(CONCATENATE(C153,"/",D153),'Time Open'!A$4:F$165,5,FALSE),"Can't find in Open"),"")</f>
        <v/>
      </c>
      <c r="J153" s="153" t="str">
        <f>IF(H153="Y",IFERROR(VLOOKUP(CONCATENATE(C153,"/",D153),'Time Open'!A$4:F$165,6,FALSE),"Can't find in Open"),"")</f>
        <v/>
      </c>
      <c r="K153" s="34" t="str">
        <f t="shared" si="59"/>
        <v>n/a</v>
      </c>
      <c r="L153" s="36">
        <f t="shared" si="60"/>
        <v>0</v>
      </c>
      <c r="M153" s="36">
        <f t="shared" si="61"/>
        <v>0</v>
      </c>
      <c r="N153" s="36">
        <f t="shared" si="62"/>
        <v>0</v>
      </c>
      <c r="O153" s="103">
        <f t="shared" si="63"/>
        <v>0</v>
      </c>
      <c r="P153" s="118" t="str">
        <f t="shared" si="82"/>
        <v xml:space="preserve"> </v>
      </c>
      <c r="S153">
        <f t="shared" si="83"/>
        <v>0</v>
      </c>
      <c r="T153" s="70" t="str">
        <f t="shared" si="64"/>
        <v>n/a</v>
      </c>
      <c r="U153" s="71" t="b">
        <f t="shared" si="65"/>
        <v>0</v>
      </c>
      <c r="V153" s="70" t="str">
        <f t="shared" si="84"/>
        <v xml:space="preserve"> </v>
      </c>
      <c r="W153" s="70" t="str">
        <f t="shared" si="85"/>
        <v xml:space="preserve"> </v>
      </c>
      <c r="X153" s="71" t="str">
        <f t="shared" si="86"/>
        <v xml:space="preserve"> </v>
      </c>
      <c r="Y153" s="73" t="str">
        <f t="shared" si="66"/>
        <v>n/a</v>
      </c>
      <c r="Z153" s="74" t="b">
        <f t="shared" si="67"/>
        <v>0</v>
      </c>
      <c r="AA153" s="73" t="str">
        <f t="shared" si="68"/>
        <v xml:space="preserve"> </v>
      </c>
      <c r="AB153" s="73" t="str">
        <f t="shared" si="69"/>
        <v xml:space="preserve"> </v>
      </c>
      <c r="AC153" s="74" t="str">
        <f t="shared" si="70"/>
        <v xml:space="preserve"> </v>
      </c>
      <c r="AD153" s="70" t="str">
        <f t="shared" si="71"/>
        <v>n/a</v>
      </c>
      <c r="AE153" s="71" t="b">
        <f t="shared" si="72"/>
        <v>0</v>
      </c>
      <c r="AF153" s="70" t="str">
        <f t="shared" si="73"/>
        <v xml:space="preserve"> </v>
      </c>
      <c r="AG153" s="70" t="str">
        <f t="shared" si="74"/>
        <v xml:space="preserve"> </v>
      </c>
      <c r="AH153" s="71" t="str">
        <f t="shared" si="75"/>
        <v xml:space="preserve"> </v>
      </c>
      <c r="AI153" s="73" t="str">
        <f t="shared" si="76"/>
        <v>n/a</v>
      </c>
      <c r="AJ153" s="74" t="b">
        <f t="shared" si="77"/>
        <v>0</v>
      </c>
      <c r="AK153" s="73" t="str">
        <f t="shared" si="78"/>
        <v xml:space="preserve"> </v>
      </c>
      <c r="AL153" s="73" t="str">
        <f t="shared" si="79"/>
        <v xml:space="preserve"> </v>
      </c>
      <c r="AM153" s="74" t="str">
        <f t="shared" si="80"/>
        <v xml:space="preserve"> </v>
      </c>
    </row>
    <row r="154" spans="1:39" ht="18.75" customHeight="1" thickBot="1" x14ac:dyDescent="0.25">
      <c r="A154" t="str">
        <f t="shared" si="81"/>
        <v>/</v>
      </c>
      <c r="B154" s="134">
        <v>151</v>
      </c>
      <c r="C154" s="6"/>
      <c r="D154" s="6"/>
      <c r="E154" s="5"/>
      <c r="F154" s="5"/>
      <c r="G154" s="103" t="str">
        <f t="shared" si="58"/>
        <v xml:space="preserve"> </v>
      </c>
      <c r="H154" s="160"/>
      <c r="I154" s="153" t="str">
        <f>IF(H154="Y",IFERROR(VLOOKUP(CONCATENATE(C154,"/",D154),'Time Open'!A$4:F$165,5,FALSE),"Can't find in Open"),"")</f>
        <v/>
      </c>
      <c r="J154" s="153" t="str">
        <f>IF(H154="Y",IFERROR(VLOOKUP(CONCATENATE(C154,"/",D154),'Time Open'!A$4:F$165,6,FALSE),"Can't find in Open"),"")</f>
        <v/>
      </c>
      <c r="K154" s="34" t="str">
        <f t="shared" si="59"/>
        <v>n/a</v>
      </c>
      <c r="L154" s="36">
        <f t="shared" si="60"/>
        <v>0</v>
      </c>
      <c r="M154" s="36">
        <f t="shared" si="61"/>
        <v>0</v>
      </c>
      <c r="N154" s="36">
        <f t="shared" si="62"/>
        <v>0</v>
      </c>
      <c r="O154" s="103">
        <f t="shared" si="63"/>
        <v>0</v>
      </c>
      <c r="P154" s="118" t="str">
        <f t="shared" si="82"/>
        <v xml:space="preserve"> </v>
      </c>
      <c r="S154">
        <f t="shared" si="83"/>
        <v>0</v>
      </c>
      <c r="T154" s="70" t="str">
        <f t="shared" si="64"/>
        <v>n/a</v>
      </c>
      <c r="U154" s="71" t="b">
        <f t="shared" si="65"/>
        <v>0</v>
      </c>
      <c r="V154" s="70" t="str">
        <f t="shared" si="84"/>
        <v xml:space="preserve"> </v>
      </c>
      <c r="W154" s="70" t="str">
        <f t="shared" si="85"/>
        <v xml:space="preserve"> </v>
      </c>
      <c r="X154" s="71" t="str">
        <f t="shared" si="86"/>
        <v xml:space="preserve"> </v>
      </c>
      <c r="Y154" s="73" t="str">
        <f t="shared" si="66"/>
        <v>n/a</v>
      </c>
      <c r="Z154" s="74" t="b">
        <f t="shared" si="67"/>
        <v>0</v>
      </c>
      <c r="AA154" s="73" t="str">
        <f t="shared" si="68"/>
        <v xml:space="preserve"> </v>
      </c>
      <c r="AB154" s="73" t="str">
        <f t="shared" si="69"/>
        <v xml:space="preserve"> </v>
      </c>
      <c r="AC154" s="74" t="str">
        <f t="shared" si="70"/>
        <v xml:space="preserve"> </v>
      </c>
      <c r="AD154" s="70" t="str">
        <f t="shared" si="71"/>
        <v>n/a</v>
      </c>
      <c r="AE154" s="71" t="b">
        <f t="shared" si="72"/>
        <v>0</v>
      </c>
      <c r="AF154" s="70" t="str">
        <f t="shared" si="73"/>
        <v xml:space="preserve"> </v>
      </c>
      <c r="AG154" s="70" t="str">
        <f t="shared" si="74"/>
        <v xml:space="preserve"> </v>
      </c>
      <c r="AH154" s="71" t="str">
        <f t="shared" si="75"/>
        <v xml:space="preserve"> </v>
      </c>
      <c r="AI154" s="73" t="str">
        <f t="shared" si="76"/>
        <v>n/a</v>
      </c>
      <c r="AJ154" s="74" t="b">
        <f t="shared" si="77"/>
        <v>0</v>
      </c>
      <c r="AK154" s="73" t="str">
        <f t="shared" si="78"/>
        <v xml:space="preserve"> </v>
      </c>
      <c r="AL154" s="73" t="str">
        <f t="shared" si="79"/>
        <v xml:space="preserve"> </v>
      </c>
      <c r="AM154" s="74" t="str">
        <f t="shared" si="80"/>
        <v xml:space="preserve"> </v>
      </c>
    </row>
    <row r="155" spans="1:39" ht="18.75" customHeight="1" thickBot="1" x14ac:dyDescent="0.25">
      <c r="A155" t="str">
        <f t="shared" si="81"/>
        <v>/</v>
      </c>
      <c r="B155" s="134">
        <v>152</v>
      </c>
      <c r="C155" s="6"/>
      <c r="D155" s="6"/>
      <c r="E155" s="5"/>
      <c r="F155" s="5"/>
      <c r="G155" s="103" t="str">
        <f t="shared" si="58"/>
        <v xml:space="preserve"> </v>
      </c>
      <c r="H155" s="160"/>
      <c r="I155" s="153" t="str">
        <f>IF(H155="Y",IFERROR(VLOOKUP(CONCATENATE(C155,"/",D155),'Time Open'!A$4:F$165,5,FALSE),"Can't find in Open"),"")</f>
        <v/>
      </c>
      <c r="J155" s="153" t="str">
        <f>IF(H155="Y",IFERROR(VLOOKUP(CONCATENATE(C155,"/",D155),'Time Open'!A$4:F$165,6,FALSE),"Can't find in Open"),"")</f>
        <v/>
      </c>
      <c r="K155" s="34" t="str">
        <f t="shared" si="59"/>
        <v>n/a</v>
      </c>
      <c r="L155" s="36">
        <f t="shared" si="60"/>
        <v>0</v>
      </c>
      <c r="M155" s="36">
        <f t="shared" si="61"/>
        <v>0</v>
      </c>
      <c r="N155" s="36">
        <f t="shared" si="62"/>
        <v>0</v>
      </c>
      <c r="O155" s="103">
        <f t="shared" si="63"/>
        <v>0</v>
      </c>
      <c r="P155" s="118" t="str">
        <f t="shared" si="82"/>
        <v xml:space="preserve"> </v>
      </c>
      <c r="S155">
        <f t="shared" si="83"/>
        <v>0</v>
      </c>
      <c r="T155" s="70" t="str">
        <f t="shared" si="64"/>
        <v>n/a</v>
      </c>
      <c r="U155" s="71" t="b">
        <f t="shared" si="65"/>
        <v>0</v>
      </c>
      <c r="V155" s="70" t="str">
        <f t="shared" si="84"/>
        <v xml:space="preserve"> </v>
      </c>
      <c r="W155" s="70" t="str">
        <f t="shared" si="85"/>
        <v xml:space="preserve"> </v>
      </c>
      <c r="X155" s="71" t="str">
        <f t="shared" si="86"/>
        <v xml:space="preserve"> </v>
      </c>
      <c r="Y155" s="73" t="str">
        <f t="shared" si="66"/>
        <v>n/a</v>
      </c>
      <c r="Z155" s="74" t="b">
        <f t="shared" si="67"/>
        <v>0</v>
      </c>
      <c r="AA155" s="73" t="str">
        <f t="shared" si="68"/>
        <v xml:space="preserve"> </v>
      </c>
      <c r="AB155" s="73" t="str">
        <f t="shared" si="69"/>
        <v xml:space="preserve"> </v>
      </c>
      <c r="AC155" s="74" t="str">
        <f t="shared" si="70"/>
        <v xml:space="preserve"> </v>
      </c>
      <c r="AD155" s="70" t="str">
        <f t="shared" si="71"/>
        <v>n/a</v>
      </c>
      <c r="AE155" s="71" t="b">
        <f t="shared" si="72"/>
        <v>0</v>
      </c>
      <c r="AF155" s="70" t="str">
        <f t="shared" si="73"/>
        <v xml:space="preserve"> </v>
      </c>
      <c r="AG155" s="70" t="str">
        <f t="shared" si="74"/>
        <v xml:space="preserve"> </v>
      </c>
      <c r="AH155" s="71" t="str">
        <f t="shared" si="75"/>
        <v xml:space="preserve"> </v>
      </c>
      <c r="AI155" s="73" t="str">
        <f t="shared" si="76"/>
        <v>n/a</v>
      </c>
      <c r="AJ155" s="74" t="b">
        <f t="shared" si="77"/>
        <v>0</v>
      </c>
      <c r="AK155" s="73" t="str">
        <f t="shared" si="78"/>
        <v xml:space="preserve"> </v>
      </c>
      <c r="AL155" s="73" t="str">
        <f t="shared" si="79"/>
        <v xml:space="preserve"> </v>
      </c>
      <c r="AM155" s="74" t="str">
        <f t="shared" si="80"/>
        <v xml:space="preserve"> </v>
      </c>
    </row>
    <row r="156" spans="1:39" ht="18.75" customHeight="1" thickBot="1" x14ac:dyDescent="0.25">
      <c r="A156" t="str">
        <f t="shared" si="81"/>
        <v>/</v>
      </c>
      <c r="B156" s="134">
        <v>153</v>
      </c>
      <c r="C156" s="6"/>
      <c r="D156" s="6"/>
      <c r="E156" s="5"/>
      <c r="F156" s="5"/>
      <c r="G156" s="103" t="str">
        <f t="shared" si="58"/>
        <v xml:space="preserve"> </v>
      </c>
      <c r="H156" s="160"/>
      <c r="I156" s="153" t="str">
        <f>IF(H156="Y",IFERROR(VLOOKUP(CONCATENATE(C156,"/",D156),'Time Open'!A$4:F$165,5,FALSE),"Can't find in Open"),"")</f>
        <v/>
      </c>
      <c r="J156" s="153" t="str">
        <f>IF(H156="Y",IFERROR(VLOOKUP(CONCATENATE(C156,"/",D156),'Time Open'!A$4:F$165,6,FALSE),"Can't find in Open"),"")</f>
        <v/>
      </c>
      <c r="K156" s="34" t="str">
        <f t="shared" si="59"/>
        <v>n/a</v>
      </c>
      <c r="L156" s="36">
        <f t="shared" si="60"/>
        <v>0</v>
      </c>
      <c r="M156" s="36">
        <f t="shared" si="61"/>
        <v>0</v>
      </c>
      <c r="N156" s="36">
        <f t="shared" si="62"/>
        <v>0</v>
      </c>
      <c r="O156" s="103">
        <f t="shared" si="63"/>
        <v>0</v>
      </c>
      <c r="P156" s="118" t="str">
        <f t="shared" si="82"/>
        <v xml:space="preserve"> </v>
      </c>
      <c r="S156">
        <f t="shared" si="83"/>
        <v>0</v>
      </c>
      <c r="T156" s="70" t="str">
        <f t="shared" si="64"/>
        <v>n/a</v>
      </c>
      <c r="U156" s="71" t="b">
        <f t="shared" si="65"/>
        <v>0</v>
      </c>
      <c r="V156" s="70" t="str">
        <f t="shared" si="84"/>
        <v xml:space="preserve"> </v>
      </c>
      <c r="W156" s="70" t="str">
        <f t="shared" si="85"/>
        <v xml:space="preserve"> </v>
      </c>
      <c r="X156" s="71" t="str">
        <f t="shared" si="86"/>
        <v xml:space="preserve"> </v>
      </c>
      <c r="Y156" s="73" t="str">
        <f t="shared" si="66"/>
        <v>n/a</v>
      </c>
      <c r="Z156" s="74" t="b">
        <f t="shared" si="67"/>
        <v>0</v>
      </c>
      <c r="AA156" s="73" t="str">
        <f t="shared" si="68"/>
        <v xml:space="preserve"> </v>
      </c>
      <c r="AB156" s="73" t="str">
        <f t="shared" si="69"/>
        <v xml:space="preserve"> </v>
      </c>
      <c r="AC156" s="74" t="str">
        <f t="shared" si="70"/>
        <v xml:space="preserve"> </v>
      </c>
      <c r="AD156" s="70" t="str">
        <f t="shared" si="71"/>
        <v>n/a</v>
      </c>
      <c r="AE156" s="71" t="b">
        <f t="shared" si="72"/>
        <v>0</v>
      </c>
      <c r="AF156" s="70" t="str">
        <f t="shared" si="73"/>
        <v xml:space="preserve"> </v>
      </c>
      <c r="AG156" s="70" t="str">
        <f t="shared" si="74"/>
        <v xml:space="preserve"> </v>
      </c>
      <c r="AH156" s="71" t="str">
        <f t="shared" si="75"/>
        <v xml:space="preserve"> </v>
      </c>
      <c r="AI156" s="73" t="str">
        <f t="shared" si="76"/>
        <v>n/a</v>
      </c>
      <c r="AJ156" s="74" t="b">
        <f t="shared" si="77"/>
        <v>0</v>
      </c>
      <c r="AK156" s="73" t="str">
        <f t="shared" si="78"/>
        <v xml:space="preserve"> </v>
      </c>
      <c r="AL156" s="73" t="str">
        <f t="shared" si="79"/>
        <v xml:space="preserve"> </v>
      </c>
      <c r="AM156" s="74" t="str">
        <f t="shared" si="80"/>
        <v xml:space="preserve"> </v>
      </c>
    </row>
    <row r="157" spans="1:39" ht="18.75" customHeight="1" thickBot="1" x14ac:dyDescent="0.25">
      <c r="A157" t="str">
        <f t="shared" si="81"/>
        <v>/</v>
      </c>
      <c r="B157" s="134">
        <v>154</v>
      </c>
      <c r="C157" s="6"/>
      <c r="D157" s="6"/>
      <c r="E157" s="5"/>
      <c r="F157" s="5"/>
      <c r="G157" s="103" t="str">
        <f t="shared" si="58"/>
        <v xml:space="preserve"> </v>
      </c>
      <c r="H157" s="160"/>
      <c r="I157" s="153" t="str">
        <f>IF(H157="Y",IFERROR(VLOOKUP(CONCATENATE(C157,"/",D157),'Time Open'!A$4:F$165,5,FALSE),"Can't find in Open"),"")</f>
        <v/>
      </c>
      <c r="J157" s="153" t="str">
        <f>IF(H157="Y",IFERROR(VLOOKUP(CONCATENATE(C157,"/",D157),'Time Open'!A$4:F$165,6,FALSE),"Can't find in Open"),"")</f>
        <v/>
      </c>
      <c r="K157" s="34" t="str">
        <f t="shared" si="59"/>
        <v>n/a</v>
      </c>
      <c r="L157" s="36">
        <f t="shared" si="60"/>
        <v>0</v>
      </c>
      <c r="M157" s="36">
        <f t="shared" si="61"/>
        <v>0</v>
      </c>
      <c r="N157" s="36">
        <f t="shared" si="62"/>
        <v>0</v>
      </c>
      <c r="O157" s="103">
        <f t="shared" si="63"/>
        <v>0</v>
      </c>
      <c r="P157" s="118" t="str">
        <f t="shared" si="82"/>
        <v xml:space="preserve"> </v>
      </c>
      <c r="S157">
        <f t="shared" si="83"/>
        <v>0</v>
      </c>
      <c r="T157" s="70" t="str">
        <f t="shared" si="64"/>
        <v>n/a</v>
      </c>
      <c r="U157" s="71" t="b">
        <f t="shared" si="65"/>
        <v>0</v>
      </c>
      <c r="V157" s="70" t="str">
        <f t="shared" si="84"/>
        <v xml:space="preserve"> </v>
      </c>
      <c r="W157" s="70" t="str">
        <f t="shared" si="85"/>
        <v xml:space="preserve"> </v>
      </c>
      <c r="X157" s="71" t="str">
        <f t="shared" si="86"/>
        <v xml:space="preserve"> </v>
      </c>
      <c r="Y157" s="73" t="str">
        <f t="shared" si="66"/>
        <v>n/a</v>
      </c>
      <c r="Z157" s="74" t="b">
        <f t="shared" si="67"/>
        <v>0</v>
      </c>
      <c r="AA157" s="73" t="str">
        <f t="shared" si="68"/>
        <v xml:space="preserve"> </v>
      </c>
      <c r="AB157" s="73" t="str">
        <f t="shared" si="69"/>
        <v xml:space="preserve"> </v>
      </c>
      <c r="AC157" s="74" t="str">
        <f t="shared" si="70"/>
        <v xml:space="preserve"> </v>
      </c>
      <c r="AD157" s="70" t="str">
        <f t="shared" si="71"/>
        <v>n/a</v>
      </c>
      <c r="AE157" s="71" t="b">
        <f t="shared" si="72"/>
        <v>0</v>
      </c>
      <c r="AF157" s="70" t="str">
        <f t="shared" si="73"/>
        <v xml:space="preserve"> </v>
      </c>
      <c r="AG157" s="70" t="str">
        <f t="shared" si="74"/>
        <v xml:space="preserve"> </v>
      </c>
      <c r="AH157" s="71" t="str">
        <f t="shared" si="75"/>
        <v xml:space="preserve"> </v>
      </c>
      <c r="AI157" s="73" t="str">
        <f t="shared" si="76"/>
        <v>n/a</v>
      </c>
      <c r="AJ157" s="74" t="b">
        <f t="shared" si="77"/>
        <v>0</v>
      </c>
      <c r="AK157" s="73" t="str">
        <f t="shared" si="78"/>
        <v xml:space="preserve"> </v>
      </c>
      <c r="AL157" s="73" t="str">
        <f t="shared" si="79"/>
        <v xml:space="preserve"> </v>
      </c>
      <c r="AM157" s="74" t="str">
        <f t="shared" si="80"/>
        <v xml:space="preserve"> </v>
      </c>
    </row>
    <row r="158" spans="1:39" ht="18.75" customHeight="1" thickBot="1" x14ac:dyDescent="0.25">
      <c r="A158" t="str">
        <f t="shared" si="81"/>
        <v>/</v>
      </c>
      <c r="B158" s="134">
        <v>155</v>
      </c>
      <c r="C158" s="6"/>
      <c r="D158" s="6"/>
      <c r="E158" s="5"/>
      <c r="F158" s="5"/>
      <c r="G158" s="103" t="str">
        <f t="shared" si="58"/>
        <v xml:space="preserve"> </v>
      </c>
      <c r="H158" s="160"/>
      <c r="I158" s="153" t="str">
        <f>IF(H158="Y",IFERROR(VLOOKUP(CONCATENATE(C158,"/",D158),'Time Open'!A$4:F$165,5,FALSE),"Can't find in Open"),"")</f>
        <v/>
      </c>
      <c r="J158" s="153" t="str">
        <f>IF(H158="Y",IFERROR(VLOOKUP(CONCATENATE(C158,"/",D158),'Time Open'!A$4:F$165,6,FALSE),"Can't find in Open"),"")</f>
        <v/>
      </c>
      <c r="K158" s="34" t="str">
        <f t="shared" si="59"/>
        <v>n/a</v>
      </c>
      <c r="L158" s="36">
        <f t="shared" si="60"/>
        <v>0</v>
      </c>
      <c r="M158" s="36">
        <f t="shared" si="61"/>
        <v>0</v>
      </c>
      <c r="N158" s="36">
        <f t="shared" si="62"/>
        <v>0</v>
      </c>
      <c r="O158" s="103">
        <f t="shared" si="63"/>
        <v>0</v>
      </c>
      <c r="P158" s="118" t="str">
        <f t="shared" si="82"/>
        <v xml:space="preserve"> </v>
      </c>
      <c r="S158">
        <f t="shared" si="83"/>
        <v>0</v>
      </c>
      <c r="T158" s="70" t="str">
        <f t="shared" si="64"/>
        <v>n/a</v>
      </c>
      <c r="U158" s="71" t="b">
        <f t="shared" si="65"/>
        <v>0</v>
      </c>
      <c r="V158" s="70" t="str">
        <f t="shared" si="84"/>
        <v xml:space="preserve"> </v>
      </c>
      <c r="W158" s="70" t="str">
        <f t="shared" si="85"/>
        <v xml:space="preserve"> </v>
      </c>
      <c r="X158" s="71" t="str">
        <f t="shared" si="86"/>
        <v xml:space="preserve"> </v>
      </c>
      <c r="Y158" s="73" t="str">
        <f t="shared" si="66"/>
        <v>n/a</v>
      </c>
      <c r="Z158" s="74" t="b">
        <f t="shared" si="67"/>
        <v>0</v>
      </c>
      <c r="AA158" s="73" t="str">
        <f t="shared" si="68"/>
        <v xml:space="preserve"> </v>
      </c>
      <c r="AB158" s="73" t="str">
        <f t="shared" si="69"/>
        <v xml:space="preserve"> </v>
      </c>
      <c r="AC158" s="74" t="str">
        <f t="shared" si="70"/>
        <v xml:space="preserve"> </v>
      </c>
      <c r="AD158" s="70" t="str">
        <f t="shared" si="71"/>
        <v>n/a</v>
      </c>
      <c r="AE158" s="71" t="b">
        <f t="shared" si="72"/>
        <v>0</v>
      </c>
      <c r="AF158" s="70" t="str">
        <f t="shared" si="73"/>
        <v xml:space="preserve"> </v>
      </c>
      <c r="AG158" s="70" t="str">
        <f t="shared" si="74"/>
        <v xml:space="preserve"> </v>
      </c>
      <c r="AH158" s="71" t="str">
        <f t="shared" si="75"/>
        <v xml:space="preserve"> </v>
      </c>
      <c r="AI158" s="73" t="str">
        <f t="shared" si="76"/>
        <v>n/a</v>
      </c>
      <c r="AJ158" s="74" t="b">
        <f t="shared" si="77"/>
        <v>0</v>
      </c>
      <c r="AK158" s="73" t="str">
        <f t="shared" si="78"/>
        <v xml:space="preserve"> </v>
      </c>
      <c r="AL158" s="73" t="str">
        <f t="shared" si="79"/>
        <v xml:space="preserve"> </v>
      </c>
      <c r="AM158" s="74" t="str">
        <f t="shared" si="80"/>
        <v xml:space="preserve"> </v>
      </c>
    </row>
    <row r="159" spans="1:39" ht="18.75" customHeight="1" thickBot="1" x14ac:dyDescent="0.25">
      <c r="A159" t="str">
        <f t="shared" si="81"/>
        <v>/</v>
      </c>
      <c r="B159" s="134">
        <v>156</v>
      </c>
      <c r="C159" s="6"/>
      <c r="D159" s="6"/>
      <c r="E159" s="5"/>
      <c r="F159" s="5"/>
      <c r="G159" s="103" t="str">
        <f t="shared" si="58"/>
        <v xml:space="preserve"> </v>
      </c>
      <c r="H159" s="160"/>
      <c r="I159" s="153" t="str">
        <f>IF(H159="Y",IFERROR(VLOOKUP(CONCATENATE(C159,"/",D159),'Time Open'!A$4:F$165,5,FALSE),"Can't find in Open"),"")</f>
        <v/>
      </c>
      <c r="J159" s="153" t="str">
        <f>IF(H159="Y",IFERROR(VLOOKUP(CONCATENATE(C159,"/",D159),'Time Open'!A$4:F$165,6,FALSE),"Can't find in Open"),"")</f>
        <v/>
      </c>
      <c r="K159" s="34" t="str">
        <f t="shared" si="59"/>
        <v>n/a</v>
      </c>
      <c r="L159" s="36">
        <f t="shared" si="60"/>
        <v>0</v>
      </c>
      <c r="M159" s="36">
        <f t="shared" si="61"/>
        <v>0</v>
      </c>
      <c r="N159" s="36">
        <f t="shared" si="62"/>
        <v>0</v>
      </c>
      <c r="O159" s="103">
        <f t="shared" si="63"/>
        <v>0</v>
      </c>
      <c r="P159" s="118" t="str">
        <f t="shared" si="82"/>
        <v xml:space="preserve"> </v>
      </c>
      <c r="S159">
        <f t="shared" si="83"/>
        <v>0</v>
      </c>
      <c r="T159" s="70" t="str">
        <f t="shared" si="64"/>
        <v>n/a</v>
      </c>
      <c r="U159" s="71" t="b">
        <f t="shared" si="65"/>
        <v>0</v>
      </c>
      <c r="V159" s="70" t="str">
        <f t="shared" si="84"/>
        <v xml:space="preserve"> </v>
      </c>
      <c r="W159" s="70" t="str">
        <f t="shared" si="85"/>
        <v xml:space="preserve"> </v>
      </c>
      <c r="X159" s="71" t="str">
        <f t="shared" si="86"/>
        <v xml:space="preserve"> </v>
      </c>
      <c r="Y159" s="73" t="str">
        <f t="shared" si="66"/>
        <v>n/a</v>
      </c>
      <c r="Z159" s="74" t="b">
        <f t="shared" si="67"/>
        <v>0</v>
      </c>
      <c r="AA159" s="73" t="str">
        <f t="shared" si="68"/>
        <v xml:space="preserve"> </v>
      </c>
      <c r="AB159" s="73" t="str">
        <f t="shared" si="69"/>
        <v xml:space="preserve"> </v>
      </c>
      <c r="AC159" s="74" t="str">
        <f t="shared" si="70"/>
        <v xml:space="preserve"> </v>
      </c>
      <c r="AD159" s="70" t="str">
        <f t="shared" si="71"/>
        <v>n/a</v>
      </c>
      <c r="AE159" s="71" t="b">
        <f t="shared" si="72"/>
        <v>0</v>
      </c>
      <c r="AF159" s="70" t="str">
        <f t="shared" si="73"/>
        <v xml:space="preserve"> </v>
      </c>
      <c r="AG159" s="70" t="str">
        <f t="shared" si="74"/>
        <v xml:space="preserve"> </v>
      </c>
      <c r="AH159" s="71" t="str">
        <f t="shared" si="75"/>
        <v xml:space="preserve"> </v>
      </c>
      <c r="AI159" s="73" t="str">
        <f t="shared" si="76"/>
        <v>n/a</v>
      </c>
      <c r="AJ159" s="74" t="b">
        <f t="shared" si="77"/>
        <v>0</v>
      </c>
      <c r="AK159" s="73" t="str">
        <f t="shared" si="78"/>
        <v xml:space="preserve"> </v>
      </c>
      <c r="AL159" s="73" t="str">
        <f t="shared" si="79"/>
        <v xml:space="preserve"> </v>
      </c>
      <c r="AM159" s="74" t="str">
        <f t="shared" si="80"/>
        <v xml:space="preserve"> </v>
      </c>
    </row>
    <row r="160" spans="1:39" ht="18.75" customHeight="1" thickBot="1" x14ac:dyDescent="0.25">
      <c r="A160" t="str">
        <f t="shared" si="81"/>
        <v>/</v>
      </c>
      <c r="B160" s="134">
        <v>157</v>
      </c>
      <c r="C160" s="6"/>
      <c r="D160" s="6"/>
      <c r="E160" s="5"/>
      <c r="F160" s="5"/>
      <c r="G160" s="103" t="str">
        <f t="shared" si="58"/>
        <v xml:space="preserve"> </v>
      </c>
      <c r="H160" s="160"/>
      <c r="I160" s="153" t="str">
        <f>IF(H160="Y",IFERROR(VLOOKUP(CONCATENATE(C160,"/",D160),'Time Open'!A$4:F$165,5,FALSE),"Can't find in Open"),"")</f>
        <v/>
      </c>
      <c r="J160" s="153" t="str">
        <f>IF(H160="Y",IFERROR(VLOOKUP(CONCATENATE(C160,"/",D160),'Time Open'!A$4:F$165,6,FALSE),"Can't find in Open"),"")</f>
        <v/>
      </c>
      <c r="K160" s="34" t="str">
        <f t="shared" si="59"/>
        <v>n/a</v>
      </c>
      <c r="L160" s="36">
        <f t="shared" si="60"/>
        <v>0</v>
      </c>
      <c r="M160" s="36">
        <f t="shared" si="61"/>
        <v>0</v>
      </c>
      <c r="N160" s="36">
        <f t="shared" si="62"/>
        <v>0</v>
      </c>
      <c r="O160" s="103">
        <f t="shared" si="63"/>
        <v>0</v>
      </c>
      <c r="P160" s="118" t="str">
        <f t="shared" si="82"/>
        <v xml:space="preserve"> </v>
      </c>
      <c r="S160">
        <f t="shared" si="83"/>
        <v>0</v>
      </c>
      <c r="T160" s="70" t="str">
        <f t="shared" si="64"/>
        <v>n/a</v>
      </c>
      <c r="U160" s="71" t="b">
        <f t="shared" si="65"/>
        <v>0</v>
      </c>
      <c r="V160" s="70" t="str">
        <f t="shared" si="84"/>
        <v xml:space="preserve"> </v>
      </c>
      <c r="W160" s="70" t="str">
        <f t="shared" si="85"/>
        <v xml:space="preserve"> </v>
      </c>
      <c r="X160" s="71" t="str">
        <f t="shared" si="86"/>
        <v xml:space="preserve"> </v>
      </c>
      <c r="Y160" s="73" t="str">
        <f t="shared" si="66"/>
        <v>n/a</v>
      </c>
      <c r="Z160" s="74" t="b">
        <f t="shared" si="67"/>
        <v>0</v>
      </c>
      <c r="AA160" s="73" t="str">
        <f t="shared" si="68"/>
        <v xml:space="preserve"> </v>
      </c>
      <c r="AB160" s="73" t="str">
        <f t="shared" si="69"/>
        <v xml:space="preserve"> </v>
      </c>
      <c r="AC160" s="74" t="str">
        <f t="shared" si="70"/>
        <v xml:space="preserve"> </v>
      </c>
      <c r="AD160" s="70" t="str">
        <f t="shared" si="71"/>
        <v>n/a</v>
      </c>
      <c r="AE160" s="71" t="b">
        <f t="shared" si="72"/>
        <v>0</v>
      </c>
      <c r="AF160" s="70" t="str">
        <f t="shared" si="73"/>
        <v xml:space="preserve"> </v>
      </c>
      <c r="AG160" s="70" t="str">
        <f t="shared" si="74"/>
        <v xml:space="preserve"> </v>
      </c>
      <c r="AH160" s="71" t="str">
        <f t="shared" si="75"/>
        <v xml:space="preserve"> </v>
      </c>
      <c r="AI160" s="73" t="str">
        <f t="shared" si="76"/>
        <v>n/a</v>
      </c>
      <c r="AJ160" s="74" t="b">
        <f t="shared" si="77"/>
        <v>0</v>
      </c>
      <c r="AK160" s="73" t="str">
        <f t="shared" si="78"/>
        <v xml:space="preserve"> </v>
      </c>
      <c r="AL160" s="73" t="str">
        <f t="shared" si="79"/>
        <v xml:space="preserve"> </v>
      </c>
      <c r="AM160" s="74" t="str">
        <f t="shared" si="80"/>
        <v xml:space="preserve"> </v>
      </c>
    </row>
    <row r="161" spans="1:39" ht="18.75" customHeight="1" thickBot="1" x14ac:dyDescent="0.25">
      <c r="A161" t="str">
        <f t="shared" si="81"/>
        <v>/</v>
      </c>
      <c r="B161" s="134">
        <v>158</v>
      </c>
      <c r="C161" s="6"/>
      <c r="D161" s="6"/>
      <c r="E161" s="5"/>
      <c r="F161" s="5"/>
      <c r="G161" s="103" t="str">
        <f t="shared" si="58"/>
        <v xml:space="preserve"> </v>
      </c>
      <c r="H161" s="160"/>
      <c r="I161" s="153" t="str">
        <f>IF(H161="Y",IFERROR(VLOOKUP(CONCATENATE(C161,"/",D161),'Time Open'!A$4:F$165,5,FALSE),"Can't find in Open"),"")</f>
        <v/>
      </c>
      <c r="J161" s="153" t="str">
        <f>IF(H161="Y",IFERROR(VLOOKUP(CONCATENATE(C161,"/",D161),'Time Open'!A$4:F$165,6,FALSE),"Can't find in Open"),"")</f>
        <v/>
      </c>
      <c r="K161" s="34" t="str">
        <f t="shared" si="59"/>
        <v>n/a</v>
      </c>
      <c r="L161" s="36">
        <f t="shared" si="60"/>
        <v>0</v>
      </c>
      <c r="M161" s="36">
        <f t="shared" si="61"/>
        <v>0</v>
      </c>
      <c r="N161" s="36">
        <f t="shared" si="62"/>
        <v>0</v>
      </c>
      <c r="O161" s="103">
        <f t="shared" si="63"/>
        <v>0</v>
      </c>
      <c r="P161" s="118" t="str">
        <f t="shared" si="82"/>
        <v xml:space="preserve"> </v>
      </c>
      <c r="S161">
        <f t="shared" si="83"/>
        <v>0</v>
      </c>
      <c r="T161" s="70" t="str">
        <f t="shared" si="64"/>
        <v>n/a</v>
      </c>
      <c r="U161" s="71" t="b">
        <f t="shared" si="65"/>
        <v>0</v>
      </c>
      <c r="V161" s="70" t="str">
        <f t="shared" si="84"/>
        <v xml:space="preserve"> </v>
      </c>
      <c r="W161" s="70" t="str">
        <f t="shared" si="85"/>
        <v xml:space="preserve"> </v>
      </c>
      <c r="X161" s="71" t="str">
        <f t="shared" si="86"/>
        <v xml:space="preserve"> </v>
      </c>
      <c r="Y161" s="73" t="str">
        <f t="shared" si="66"/>
        <v>n/a</v>
      </c>
      <c r="Z161" s="74" t="b">
        <f t="shared" si="67"/>
        <v>0</v>
      </c>
      <c r="AA161" s="73" t="str">
        <f t="shared" si="68"/>
        <v xml:space="preserve"> </v>
      </c>
      <c r="AB161" s="73" t="str">
        <f t="shared" si="69"/>
        <v xml:space="preserve"> </v>
      </c>
      <c r="AC161" s="74" t="str">
        <f t="shared" si="70"/>
        <v xml:space="preserve"> </v>
      </c>
      <c r="AD161" s="70" t="str">
        <f t="shared" si="71"/>
        <v>n/a</v>
      </c>
      <c r="AE161" s="71" t="b">
        <f t="shared" si="72"/>
        <v>0</v>
      </c>
      <c r="AF161" s="70" t="str">
        <f t="shared" si="73"/>
        <v xml:space="preserve"> </v>
      </c>
      <c r="AG161" s="70" t="str">
        <f t="shared" si="74"/>
        <v xml:space="preserve"> </v>
      </c>
      <c r="AH161" s="71" t="str">
        <f t="shared" si="75"/>
        <v xml:space="preserve"> </v>
      </c>
      <c r="AI161" s="73" t="str">
        <f t="shared" si="76"/>
        <v>n/a</v>
      </c>
      <c r="AJ161" s="74" t="b">
        <f t="shared" si="77"/>
        <v>0</v>
      </c>
      <c r="AK161" s="73" t="str">
        <f t="shared" si="78"/>
        <v xml:space="preserve"> </v>
      </c>
      <c r="AL161" s="73" t="str">
        <f t="shared" si="79"/>
        <v xml:space="preserve"> </v>
      </c>
      <c r="AM161" s="74" t="str">
        <f t="shared" si="80"/>
        <v xml:space="preserve"> </v>
      </c>
    </row>
    <row r="162" spans="1:39" ht="18.75" customHeight="1" thickBot="1" x14ac:dyDescent="0.25">
      <c r="A162" t="str">
        <f t="shared" si="81"/>
        <v>/</v>
      </c>
      <c r="B162" s="134">
        <v>159</v>
      </c>
      <c r="C162" s="6"/>
      <c r="D162" s="6"/>
      <c r="E162" s="5"/>
      <c r="F162" s="5"/>
      <c r="G162" s="103" t="str">
        <f t="shared" si="58"/>
        <v xml:space="preserve"> </v>
      </c>
      <c r="H162" s="160"/>
      <c r="I162" s="153" t="str">
        <f>IF(H162="Y",IFERROR(VLOOKUP(CONCATENATE(C162,"/",D162),'Time Open'!A$4:F$165,5,FALSE),"Can't find in Open"),"")</f>
        <v/>
      </c>
      <c r="J162" s="153" t="str">
        <f>IF(H162="Y",IFERROR(VLOOKUP(CONCATENATE(C162,"/",D162),'Time Open'!A$4:F$165,6,FALSE),"Can't find in Open"),"")</f>
        <v/>
      </c>
      <c r="K162" s="34" t="str">
        <f t="shared" si="59"/>
        <v>n/a</v>
      </c>
      <c r="L162" s="36">
        <f t="shared" si="60"/>
        <v>0</v>
      </c>
      <c r="M162" s="36">
        <f t="shared" si="61"/>
        <v>0</v>
      </c>
      <c r="N162" s="36">
        <f t="shared" si="62"/>
        <v>0</v>
      </c>
      <c r="O162" s="103">
        <f t="shared" si="63"/>
        <v>0</v>
      </c>
      <c r="P162" s="118" t="str">
        <f t="shared" si="82"/>
        <v xml:space="preserve"> </v>
      </c>
      <c r="S162">
        <f t="shared" si="83"/>
        <v>0</v>
      </c>
      <c r="T162" s="70" t="str">
        <f t="shared" si="64"/>
        <v>n/a</v>
      </c>
      <c r="U162" s="71" t="b">
        <f t="shared" si="65"/>
        <v>0</v>
      </c>
      <c r="V162" s="70" t="str">
        <f t="shared" si="84"/>
        <v xml:space="preserve"> </v>
      </c>
      <c r="W162" s="70" t="str">
        <f t="shared" si="85"/>
        <v xml:space="preserve"> </v>
      </c>
      <c r="X162" s="71" t="str">
        <f t="shared" si="86"/>
        <v xml:space="preserve"> </v>
      </c>
      <c r="Y162" s="73" t="str">
        <f t="shared" si="66"/>
        <v>n/a</v>
      </c>
      <c r="Z162" s="74" t="b">
        <f t="shared" si="67"/>
        <v>0</v>
      </c>
      <c r="AA162" s="73" t="str">
        <f t="shared" si="68"/>
        <v xml:space="preserve"> </v>
      </c>
      <c r="AB162" s="73" t="str">
        <f t="shared" si="69"/>
        <v xml:space="preserve"> </v>
      </c>
      <c r="AC162" s="74" t="str">
        <f t="shared" si="70"/>
        <v xml:space="preserve"> </v>
      </c>
      <c r="AD162" s="70" t="str">
        <f t="shared" si="71"/>
        <v>n/a</v>
      </c>
      <c r="AE162" s="71" t="b">
        <f t="shared" si="72"/>
        <v>0</v>
      </c>
      <c r="AF162" s="70" t="str">
        <f t="shared" si="73"/>
        <v xml:space="preserve"> </v>
      </c>
      <c r="AG162" s="70" t="str">
        <f t="shared" si="74"/>
        <v xml:space="preserve"> </v>
      </c>
      <c r="AH162" s="71" t="str">
        <f t="shared" si="75"/>
        <v xml:space="preserve"> </v>
      </c>
      <c r="AI162" s="73" t="str">
        <f t="shared" si="76"/>
        <v>n/a</v>
      </c>
      <c r="AJ162" s="74" t="b">
        <f t="shared" si="77"/>
        <v>0</v>
      </c>
      <c r="AK162" s="73" t="str">
        <f t="shared" si="78"/>
        <v xml:space="preserve"> </v>
      </c>
      <c r="AL162" s="73" t="str">
        <f t="shared" si="79"/>
        <v xml:space="preserve"> </v>
      </c>
      <c r="AM162" s="74" t="str">
        <f t="shared" si="80"/>
        <v xml:space="preserve"> </v>
      </c>
    </row>
    <row r="163" spans="1:39" ht="18.75" customHeight="1" thickBot="1" x14ac:dyDescent="0.25">
      <c r="A163" t="str">
        <f t="shared" si="81"/>
        <v>/</v>
      </c>
      <c r="B163" s="134">
        <v>160</v>
      </c>
      <c r="C163" s="6"/>
      <c r="D163" s="6"/>
      <c r="E163" s="5"/>
      <c r="F163" s="5"/>
      <c r="G163" s="103" t="str">
        <f t="shared" si="58"/>
        <v xml:space="preserve"> </v>
      </c>
      <c r="H163" s="160"/>
      <c r="I163" s="153" t="str">
        <f>IF(H163="Y",IFERROR(VLOOKUP(CONCATENATE(C163,"/",D163),'Time Open'!A$4:F$165,5,FALSE),"Can't find in Open"),"")</f>
        <v/>
      </c>
      <c r="J163" s="153" t="str">
        <f>IF(H163="Y",IFERROR(VLOOKUP(CONCATENATE(C163,"/",D163),'Time Open'!A$4:F$165,6,FALSE),"Can't find in Open"),"")</f>
        <v/>
      </c>
      <c r="K163" s="34" t="str">
        <f t="shared" si="59"/>
        <v>n/a</v>
      </c>
      <c r="L163" s="36">
        <f t="shared" si="60"/>
        <v>0</v>
      </c>
      <c r="M163" s="36">
        <f t="shared" si="61"/>
        <v>0</v>
      </c>
      <c r="N163" s="36">
        <f t="shared" si="62"/>
        <v>0</v>
      </c>
      <c r="O163" s="103">
        <f t="shared" si="63"/>
        <v>0</v>
      </c>
      <c r="P163" s="118" t="str">
        <f t="shared" si="82"/>
        <v xml:space="preserve"> </v>
      </c>
      <c r="S163">
        <f t="shared" si="83"/>
        <v>0</v>
      </c>
      <c r="T163" s="70" t="str">
        <f t="shared" si="64"/>
        <v>n/a</v>
      </c>
      <c r="U163" s="71" t="b">
        <f t="shared" si="65"/>
        <v>0</v>
      </c>
      <c r="V163" s="70" t="str">
        <f t="shared" si="84"/>
        <v xml:space="preserve"> </v>
      </c>
      <c r="W163" s="70" t="str">
        <f t="shared" si="85"/>
        <v xml:space="preserve"> </v>
      </c>
      <c r="X163" s="71" t="str">
        <f t="shared" si="86"/>
        <v xml:space="preserve"> </v>
      </c>
      <c r="Y163" s="73" t="str">
        <f t="shared" si="66"/>
        <v>n/a</v>
      </c>
      <c r="Z163" s="74" t="b">
        <f t="shared" si="67"/>
        <v>0</v>
      </c>
      <c r="AA163" s="73" t="str">
        <f t="shared" si="68"/>
        <v xml:space="preserve"> </v>
      </c>
      <c r="AB163" s="73" t="str">
        <f t="shared" si="69"/>
        <v xml:space="preserve"> </v>
      </c>
      <c r="AC163" s="74" t="str">
        <f t="shared" si="70"/>
        <v xml:space="preserve"> </v>
      </c>
      <c r="AD163" s="70" t="str">
        <f t="shared" si="71"/>
        <v>n/a</v>
      </c>
      <c r="AE163" s="71" t="b">
        <f t="shared" si="72"/>
        <v>0</v>
      </c>
      <c r="AF163" s="70" t="str">
        <f t="shared" si="73"/>
        <v xml:space="preserve"> </v>
      </c>
      <c r="AG163" s="70" t="str">
        <f t="shared" si="74"/>
        <v xml:space="preserve"> </v>
      </c>
      <c r="AH163" s="71" t="str">
        <f t="shared" si="75"/>
        <v xml:space="preserve"> </v>
      </c>
      <c r="AI163" s="73" t="str">
        <f t="shared" si="76"/>
        <v>n/a</v>
      </c>
      <c r="AJ163" s="74" t="b">
        <f t="shared" si="77"/>
        <v>0</v>
      </c>
      <c r="AK163" s="73" t="str">
        <f t="shared" si="78"/>
        <v xml:space="preserve"> </v>
      </c>
      <c r="AL163" s="73" t="str">
        <f t="shared" si="79"/>
        <v xml:space="preserve"> </v>
      </c>
      <c r="AM163" s="74" t="str">
        <f t="shared" si="80"/>
        <v xml:space="preserve"> </v>
      </c>
    </row>
    <row r="164" spans="1:39" ht="18.75" customHeight="1" thickBot="1" x14ac:dyDescent="0.25">
      <c r="A164" t="str">
        <f t="shared" si="81"/>
        <v>/</v>
      </c>
      <c r="B164" s="134">
        <v>161</v>
      </c>
      <c r="C164" s="6"/>
      <c r="D164" s="6"/>
      <c r="E164" s="5"/>
      <c r="F164" s="5"/>
      <c r="G164" s="103" t="str">
        <f t="shared" si="58"/>
        <v xml:space="preserve"> </v>
      </c>
      <c r="H164" s="160"/>
      <c r="I164" s="153" t="str">
        <f>IF(H164="Y",IFERROR(VLOOKUP(CONCATENATE(C164,"/",D164),'Time Open'!A$4:F$165,5,FALSE),"Can't find in Open"),"")</f>
        <v/>
      </c>
      <c r="J164" s="153" t="str">
        <f>IF(H164="Y",IFERROR(VLOOKUP(CONCATENATE(C164,"/",D164),'Time Open'!A$4:F$165,6,FALSE),"Can't find in Open"),"")</f>
        <v/>
      </c>
      <c r="K164" s="34" t="str">
        <f t="shared" si="59"/>
        <v>n/a</v>
      </c>
      <c r="L164" s="36">
        <f t="shared" si="60"/>
        <v>0</v>
      </c>
      <c r="M164" s="36">
        <f t="shared" si="61"/>
        <v>0</v>
      </c>
      <c r="N164" s="36">
        <f t="shared" si="62"/>
        <v>0</v>
      </c>
      <c r="O164" s="103">
        <f t="shared" si="63"/>
        <v>0</v>
      </c>
      <c r="P164" s="118" t="str">
        <f t="shared" si="82"/>
        <v xml:space="preserve"> </v>
      </c>
      <c r="S164">
        <f t="shared" si="83"/>
        <v>0</v>
      </c>
      <c r="T164" s="70" t="str">
        <f t="shared" si="64"/>
        <v>n/a</v>
      </c>
      <c r="U164" s="71" t="b">
        <f t="shared" si="65"/>
        <v>0</v>
      </c>
      <c r="V164" s="70" t="str">
        <f t="shared" si="84"/>
        <v xml:space="preserve"> </v>
      </c>
      <c r="W164" s="70" t="str">
        <f t="shared" si="85"/>
        <v xml:space="preserve"> </v>
      </c>
      <c r="X164" s="71" t="str">
        <f t="shared" si="86"/>
        <v xml:space="preserve"> </v>
      </c>
      <c r="Y164" s="73" t="str">
        <f t="shared" si="66"/>
        <v>n/a</v>
      </c>
      <c r="Z164" s="74" t="b">
        <f t="shared" si="67"/>
        <v>0</v>
      </c>
      <c r="AA164" s="73" t="str">
        <f t="shared" si="68"/>
        <v xml:space="preserve"> </v>
      </c>
      <c r="AB164" s="73" t="str">
        <f t="shared" si="69"/>
        <v xml:space="preserve"> </v>
      </c>
      <c r="AC164" s="74" t="str">
        <f t="shared" si="70"/>
        <v xml:space="preserve"> </v>
      </c>
      <c r="AD164" s="70" t="str">
        <f t="shared" si="71"/>
        <v>n/a</v>
      </c>
      <c r="AE164" s="71" t="b">
        <f t="shared" si="72"/>
        <v>0</v>
      </c>
      <c r="AF164" s="70" t="str">
        <f t="shared" si="73"/>
        <v xml:space="preserve"> </v>
      </c>
      <c r="AG164" s="70" t="str">
        <f t="shared" si="74"/>
        <v xml:space="preserve"> </v>
      </c>
      <c r="AH164" s="71" t="str">
        <f t="shared" si="75"/>
        <v xml:space="preserve"> </v>
      </c>
      <c r="AI164" s="73" t="str">
        <f t="shared" si="76"/>
        <v>n/a</v>
      </c>
      <c r="AJ164" s="74" t="b">
        <f t="shared" si="77"/>
        <v>0</v>
      </c>
      <c r="AK164" s="73" t="str">
        <f t="shared" si="78"/>
        <v xml:space="preserve"> </v>
      </c>
      <c r="AL164" s="73" t="str">
        <f t="shared" si="79"/>
        <v xml:space="preserve"> </v>
      </c>
      <c r="AM164" s="74" t="str">
        <f t="shared" si="80"/>
        <v xml:space="preserve"> </v>
      </c>
    </row>
    <row r="165" spans="1:39" ht="18.75" customHeight="1" x14ac:dyDescent="0.2">
      <c r="A165" t="str">
        <f t="shared" si="81"/>
        <v>/</v>
      </c>
      <c r="B165" s="134">
        <v>162</v>
      </c>
      <c r="C165" s="6"/>
      <c r="D165" s="6"/>
      <c r="E165" s="5"/>
      <c r="F165" s="5"/>
      <c r="G165" s="103" t="str">
        <f t="shared" si="58"/>
        <v xml:space="preserve"> </v>
      </c>
      <c r="H165" s="160"/>
      <c r="I165" s="153" t="str">
        <f>IF(H165="Y",IFERROR(VLOOKUP(CONCATENATE(C165,"/",D165),'Time Open'!A$4:F$165,5,FALSE),"Can't find in Open"),"")</f>
        <v/>
      </c>
      <c r="J165" s="153" t="str">
        <f>IF(H165="Y",IFERROR(VLOOKUP(CONCATENATE(C165,"/",D165),'Time Open'!A$4:F$165,6,FALSE),"Can't find in Open"),"")</f>
        <v/>
      </c>
      <c r="K165" s="34" t="str">
        <f t="shared" si="59"/>
        <v>n/a</v>
      </c>
      <c r="L165" s="36">
        <f t="shared" si="60"/>
        <v>0</v>
      </c>
      <c r="M165" s="36">
        <f t="shared" si="61"/>
        <v>0</v>
      </c>
      <c r="N165" s="36">
        <f t="shared" si="62"/>
        <v>0</v>
      </c>
      <c r="O165" s="103">
        <f t="shared" si="63"/>
        <v>0</v>
      </c>
      <c r="P165" s="118" t="str">
        <f t="shared" si="82"/>
        <v xml:space="preserve"> </v>
      </c>
      <c r="S165">
        <f t="shared" si="83"/>
        <v>0</v>
      </c>
      <c r="T165" s="70" t="str">
        <f t="shared" si="64"/>
        <v>n/a</v>
      </c>
      <c r="U165" s="71" t="b">
        <f t="shared" si="65"/>
        <v>0</v>
      </c>
      <c r="V165" s="70" t="str">
        <f t="shared" si="84"/>
        <v xml:space="preserve"> </v>
      </c>
      <c r="W165" s="70" t="str">
        <f t="shared" si="85"/>
        <v xml:space="preserve"> </v>
      </c>
      <c r="X165" s="71" t="str">
        <f t="shared" si="86"/>
        <v xml:space="preserve"> </v>
      </c>
      <c r="Y165" s="73" t="str">
        <f t="shared" si="66"/>
        <v>n/a</v>
      </c>
      <c r="Z165" s="74" t="b">
        <f t="shared" si="67"/>
        <v>0</v>
      </c>
      <c r="AA165" s="73" t="str">
        <f t="shared" si="68"/>
        <v xml:space="preserve"> </v>
      </c>
      <c r="AB165" s="73" t="str">
        <f t="shared" si="69"/>
        <v xml:space="preserve"> </v>
      </c>
      <c r="AC165" s="74" t="str">
        <f t="shared" si="70"/>
        <v xml:space="preserve"> </v>
      </c>
      <c r="AD165" s="70" t="str">
        <f t="shared" si="71"/>
        <v>n/a</v>
      </c>
      <c r="AE165" s="71" t="b">
        <f t="shared" si="72"/>
        <v>0</v>
      </c>
      <c r="AF165" s="70" t="str">
        <f t="shared" si="73"/>
        <v xml:space="preserve"> </v>
      </c>
      <c r="AG165" s="70" t="str">
        <f t="shared" si="74"/>
        <v xml:space="preserve"> </v>
      </c>
      <c r="AH165" s="71" t="str">
        <f t="shared" si="75"/>
        <v xml:space="preserve"> </v>
      </c>
      <c r="AI165" s="73" t="str">
        <f t="shared" si="76"/>
        <v>n/a</v>
      </c>
      <c r="AJ165" s="74" t="b">
        <f t="shared" si="77"/>
        <v>0</v>
      </c>
      <c r="AK165" s="73" t="str">
        <f t="shared" si="78"/>
        <v xml:space="preserve"> </v>
      </c>
      <c r="AL165" s="73" t="str">
        <f t="shared" si="79"/>
        <v xml:space="preserve"> </v>
      </c>
      <c r="AM165" s="74" t="str">
        <f t="shared" si="80"/>
        <v xml:space="preserve"> </v>
      </c>
    </row>
    <row r="166" spans="1:39" x14ac:dyDescent="0.2">
      <c r="G166" s="103" t="str">
        <f t="shared" si="58"/>
        <v xml:space="preserve"> </v>
      </c>
    </row>
    <row r="167" spans="1:39" ht="16.5" x14ac:dyDescent="0.3">
      <c r="B167" s="105"/>
      <c r="D167" s="39" t="s">
        <v>94</v>
      </c>
      <c r="H167" s="158"/>
    </row>
    <row r="168" spans="1:39" x14ac:dyDescent="0.2">
      <c r="B168" s="105"/>
      <c r="C168" s="105"/>
    </row>
  </sheetData>
  <sheetProtection selectLockedCells="1"/>
  <mergeCells count="2">
    <mergeCell ref="Q2:R2"/>
    <mergeCell ref="Q9:R9"/>
  </mergeCells>
  <conditionalFormatting sqref="A1:XFD1048576">
    <cfRule type="expression" dxfId="3" priority="1">
      <formula>NOT(CELL("protect",A1))</formula>
    </cfRule>
  </conditionalFormatting>
  <conditionalFormatting sqref="E1:E1048576">
    <cfRule type="expression" dxfId="2" priority="5">
      <formula>AND(H1="Y",E1&gt;0)</formula>
    </cfRule>
  </conditionalFormatting>
  <conditionalFormatting sqref="F1:F1048576">
    <cfRule type="expression" dxfId="1" priority="4">
      <formula>AND(H1="Y",F1&gt;0)</formula>
    </cfRule>
  </conditionalFormatting>
  <conditionalFormatting sqref="L4:O165">
    <cfRule type="cellIs" dxfId="0" priority="8" stopIfTrue="1" operator="equal">
      <formula>0</formula>
    </cfRule>
  </conditionalFormatting>
  <dataValidations count="1">
    <dataValidation type="list" allowBlank="1" showInputMessage="1" showErrorMessage="1" error="Enter a Y if they want to run in Open and carry their time to Youth/Select.  Otherwise leave blank." prompt="Enter a Y if they want to run in Open and carry their time to Youth/Select.  Otherwise leave blank." sqref="H4:H165" xr:uid="{214313E0-0772-4857-988E-B573362262DE}">
      <formula1>"Y"</formula1>
    </dataValidation>
  </dataValidations>
  <printOptions horizontalCentered="1" verticalCentered="1"/>
  <pageMargins left="0.51181102362204722" right="0.51181102362204722" top="0.51181102362204722" bottom="0.51181102362204722" header="0.51181102362204722" footer="0.51181102362204722"/>
  <pageSetup fitToHeight="10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47"/>
  <sheetViews>
    <sheetView workbookViewId="0">
      <selection activeCell="N8" sqref="N8"/>
    </sheetView>
  </sheetViews>
  <sheetFormatPr defaultColWidth="8.85546875" defaultRowHeight="12.75" x14ac:dyDescent="0.2"/>
  <cols>
    <col min="1" max="1" width="5.85546875" customWidth="1"/>
    <col min="3" max="3" width="11.85546875" customWidth="1"/>
    <col min="10" max="11" width="12.7109375" customWidth="1"/>
  </cols>
  <sheetData>
    <row r="1" spans="1:11" ht="20.25" x14ac:dyDescent="0.3">
      <c r="A1" s="215" t="s">
        <v>70</v>
      </c>
      <c r="B1" s="215"/>
      <c r="C1" s="215"/>
      <c r="D1" s="215"/>
      <c r="E1" s="215"/>
      <c r="F1" s="215"/>
      <c r="G1" s="215"/>
      <c r="H1" s="215"/>
      <c r="I1" s="215"/>
      <c r="J1" s="215"/>
      <c r="K1" s="125"/>
    </row>
    <row r="3" spans="1:11" x14ac:dyDescent="0.2">
      <c r="A3" s="120" t="s">
        <v>86</v>
      </c>
    </row>
    <row r="5" spans="1:11" x14ac:dyDescent="0.2">
      <c r="B5" s="121" t="s">
        <v>71</v>
      </c>
    </row>
    <row r="6" spans="1:11" x14ac:dyDescent="0.2">
      <c r="C6" s="122" t="s">
        <v>89</v>
      </c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C7" s="122" t="s">
        <v>87</v>
      </c>
      <c r="D7" s="123"/>
      <c r="E7" s="123"/>
      <c r="F7" s="123"/>
      <c r="G7" s="123"/>
      <c r="H7" s="123"/>
      <c r="I7" s="123"/>
      <c r="J7" s="123"/>
      <c r="K7" s="123"/>
    </row>
    <row r="8" spans="1:11" x14ac:dyDescent="0.2">
      <c r="C8" s="122" t="s">
        <v>88</v>
      </c>
      <c r="D8" s="122"/>
      <c r="E8" s="122"/>
      <c r="F8" s="122"/>
      <c r="G8" s="122"/>
      <c r="H8" s="122"/>
      <c r="I8" s="122"/>
      <c r="J8" s="122"/>
      <c r="K8" s="122"/>
    </row>
    <row r="10" spans="1:11" x14ac:dyDescent="0.2">
      <c r="C10" t="s">
        <v>72</v>
      </c>
    </row>
    <row r="11" spans="1:11" x14ac:dyDescent="0.2">
      <c r="C11" s="124" t="s">
        <v>74</v>
      </c>
      <c r="D11" t="s">
        <v>73</v>
      </c>
    </row>
    <row r="12" spans="1:11" x14ac:dyDescent="0.2">
      <c r="C12" s="124" t="s">
        <v>75</v>
      </c>
      <c r="D12" t="s">
        <v>76</v>
      </c>
    </row>
    <row r="14" spans="1:11" x14ac:dyDescent="0.2">
      <c r="B14" s="121" t="s">
        <v>77</v>
      </c>
    </row>
    <row r="15" spans="1:11" x14ac:dyDescent="0.2">
      <c r="C15" t="s">
        <v>78</v>
      </c>
    </row>
    <row r="16" spans="1:11" x14ac:dyDescent="0.2">
      <c r="C16" s="124" t="s">
        <v>74</v>
      </c>
      <c r="D16" t="s">
        <v>79</v>
      </c>
    </row>
    <row r="17" spans="1:11" x14ac:dyDescent="0.2">
      <c r="C17" s="124" t="s">
        <v>75</v>
      </c>
      <c r="D17" t="s">
        <v>82</v>
      </c>
    </row>
    <row r="18" spans="1:11" x14ac:dyDescent="0.2">
      <c r="D18" t="s">
        <v>83</v>
      </c>
    </row>
    <row r="19" spans="1:11" x14ac:dyDescent="0.2">
      <c r="C19" s="124" t="s">
        <v>84</v>
      </c>
      <c r="D19" t="s">
        <v>80</v>
      </c>
    </row>
    <row r="20" spans="1:11" x14ac:dyDescent="0.2">
      <c r="D20" t="s">
        <v>81</v>
      </c>
    </row>
    <row r="21" spans="1:11" x14ac:dyDescent="0.2">
      <c r="D21" t="s">
        <v>85</v>
      </c>
    </row>
    <row r="22" spans="1:11" x14ac:dyDescent="0.2">
      <c r="D22" t="s">
        <v>92</v>
      </c>
    </row>
    <row r="24" spans="1:11" x14ac:dyDescent="0.2">
      <c r="A24" s="120"/>
    </row>
    <row r="26" spans="1:11" x14ac:dyDescent="0.2">
      <c r="C26" s="29" t="s">
        <v>97</v>
      </c>
      <c r="D26" s="30"/>
      <c r="E26" s="30"/>
      <c r="F26" s="30"/>
      <c r="G26" s="30"/>
      <c r="H26" s="30"/>
      <c r="I26" s="30"/>
      <c r="J26" s="28"/>
      <c r="K26" s="28"/>
    </row>
    <row r="27" spans="1:11" x14ac:dyDescent="0.2">
      <c r="C27" s="15" t="s">
        <v>98</v>
      </c>
      <c r="D27" t="s">
        <v>53</v>
      </c>
      <c r="E27" t="s">
        <v>54</v>
      </c>
      <c r="F27" t="s">
        <v>55</v>
      </c>
      <c r="J27" s="13"/>
      <c r="K27" s="13"/>
    </row>
    <row r="28" spans="1:11" x14ac:dyDescent="0.2">
      <c r="C28" s="4">
        <v>1</v>
      </c>
      <c r="D28" s="131">
        <v>1</v>
      </c>
      <c r="E28" s="131"/>
      <c r="F28" s="131"/>
      <c r="G28" s="131"/>
      <c r="H28" s="131"/>
      <c r="I28" s="131"/>
      <c r="J28" s="131"/>
      <c r="K28" s="131"/>
    </row>
    <row r="29" spans="1:11" x14ac:dyDescent="0.2">
      <c r="C29" s="4">
        <v>2</v>
      </c>
      <c r="D29" s="131">
        <v>0.6</v>
      </c>
      <c r="E29" s="131">
        <v>0.4</v>
      </c>
      <c r="F29" s="131"/>
      <c r="G29" s="131"/>
      <c r="H29" s="131"/>
      <c r="I29" s="131"/>
      <c r="J29" s="131"/>
      <c r="K29" s="131"/>
    </row>
    <row r="30" spans="1:11" x14ac:dyDescent="0.2">
      <c r="C30" s="4">
        <v>3</v>
      </c>
      <c r="D30" s="131">
        <v>0.5</v>
      </c>
      <c r="E30" s="131">
        <v>0.3</v>
      </c>
      <c r="F30" s="131">
        <v>0.2</v>
      </c>
      <c r="G30" s="131"/>
      <c r="H30" s="131"/>
      <c r="I30" s="131"/>
      <c r="J30" s="131"/>
      <c r="K30" s="131"/>
    </row>
    <row r="31" spans="1:11" x14ac:dyDescent="0.2">
      <c r="C31" s="4">
        <v>4</v>
      </c>
      <c r="D31" s="131">
        <v>0.4</v>
      </c>
      <c r="E31" s="131">
        <v>0.3</v>
      </c>
      <c r="F31" s="131">
        <v>0.2</v>
      </c>
      <c r="G31" s="131">
        <v>0.1</v>
      </c>
      <c r="H31" s="131"/>
      <c r="I31" s="131"/>
      <c r="J31" s="131"/>
      <c r="K31" s="131"/>
    </row>
    <row r="32" spans="1:11" x14ac:dyDescent="0.2">
      <c r="C32" s="4">
        <v>5</v>
      </c>
      <c r="D32" s="131">
        <v>0.3</v>
      </c>
      <c r="E32" s="131">
        <v>0.25</v>
      </c>
      <c r="F32" s="131">
        <v>0.2</v>
      </c>
      <c r="G32" s="131">
        <v>0.15</v>
      </c>
      <c r="H32" s="131">
        <v>0.1</v>
      </c>
      <c r="I32" s="131"/>
      <c r="J32" s="131"/>
      <c r="K32" s="131"/>
    </row>
    <row r="33" spans="1:11" x14ac:dyDescent="0.2">
      <c r="C33" s="4">
        <v>6</v>
      </c>
      <c r="D33" s="131">
        <v>0.28000000000000003</v>
      </c>
      <c r="E33" s="131">
        <v>0.22</v>
      </c>
      <c r="F33" s="131">
        <v>0.18</v>
      </c>
      <c r="G33" s="131">
        <v>0.14000000000000001</v>
      </c>
      <c r="H33" s="131">
        <v>0.1</v>
      </c>
      <c r="I33" s="131">
        <v>0.08</v>
      </c>
      <c r="J33" s="131"/>
      <c r="K33" s="131"/>
    </row>
    <row r="34" spans="1:11" x14ac:dyDescent="0.2">
      <c r="C34" s="4">
        <v>7</v>
      </c>
      <c r="D34" s="131">
        <v>0.26</v>
      </c>
      <c r="E34" s="131">
        <v>0.2</v>
      </c>
      <c r="F34" s="131">
        <v>0.15</v>
      </c>
      <c r="G34" s="131">
        <v>0.12</v>
      </c>
      <c r="H34" s="131">
        <v>0.1</v>
      </c>
      <c r="I34" s="131">
        <v>0.09</v>
      </c>
      <c r="J34" s="131">
        <v>0.08</v>
      </c>
      <c r="K34" s="131"/>
    </row>
    <row r="35" spans="1:11" x14ac:dyDescent="0.2">
      <c r="C35" s="4">
        <v>8</v>
      </c>
      <c r="D35" s="131">
        <v>0.24</v>
      </c>
      <c r="E35" s="131">
        <v>0.18</v>
      </c>
      <c r="F35" s="131">
        <v>0.15</v>
      </c>
      <c r="G35" s="131">
        <v>0.12</v>
      </c>
      <c r="H35" s="131">
        <v>0.1</v>
      </c>
      <c r="I35" s="131">
        <v>0.08</v>
      </c>
      <c r="J35" s="131">
        <v>7.0000000000000007E-2</v>
      </c>
      <c r="K35" s="131">
        <v>0.06</v>
      </c>
    </row>
    <row r="36" spans="1:11" x14ac:dyDescent="0.2">
      <c r="D36" t="s">
        <v>53</v>
      </c>
      <c r="E36" t="s">
        <v>54</v>
      </c>
      <c r="F36" t="s">
        <v>55</v>
      </c>
      <c r="G36" t="s">
        <v>56</v>
      </c>
      <c r="H36" t="s">
        <v>57</v>
      </c>
      <c r="I36" t="s">
        <v>58</v>
      </c>
      <c r="J36" t="s">
        <v>59</v>
      </c>
      <c r="K36" s="15" t="s">
        <v>99</v>
      </c>
    </row>
    <row r="37" spans="1:11" x14ac:dyDescent="0.2">
      <c r="B37" s="124"/>
    </row>
    <row r="38" spans="1:11" x14ac:dyDescent="0.2">
      <c r="B38" s="124"/>
    </row>
    <row r="39" spans="1:11" x14ac:dyDescent="0.2">
      <c r="C39" s="29" t="s">
        <v>123</v>
      </c>
      <c r="D39" s="30"/>
      <c r="E39" s="30"/>
      <c r="F39" s="30"/>
      <c r="G39" s="30"/>
      <c r="H39" s="30"/>
      <c r="I39" s="30"/>
      <c r="J39" s="28"/>
      <c r="K39" s="28"/>
    </row>
    <row r="41" spans="1:11" ht="25.5" x14ac:dyDescent="0.2">
      <c r="C41" s="139" t="s">
        <v>127</v>
      </c>
      <c r="D41" s="139" t="s">
        <v>126</v>
      </c>
      <c r="E41" s="139"/>
    </row>
    <row r="42" spans="1:11" x14ac:dyDescent="0.2">
      <c r="A42" t="str">
        <f>CONCATENATE(B42," ",C42)</f>
        <v>3D 1</v>
      </c>
      <c r="B42" s="15" t="s">
        <v>6</v>
      </c>
      <c r="C42" s="140">
        <v>1</v>
      </c>
      <c r="D42" s="140">
        <v>1</v>
      </c>
      <c r="I42" s="15"/>
    </row>
    <row r="43" spans="1:11" x14ac:dyDescent="0.2">
      <c r="A43" t="str">
        <f t="shared" ref="A43:A106" si="0">CONCATENATE(B43," ",C43)</f>
        <v>3D 2</v>
      </c>
      <c r="B43" s="15" t="s">
        <v>6</v>
      </c>
      <c r="C43" s="140">
        <v>2</v>
      </c>
      <c r="D43" s="140">
        <v>1</v>
      </c>
      <c r="I43" s="15"/>
    </row>
    <row r="44" spans="1:11" x14ac:dyDescent="0.2">
      <c r="A44" t="str">
        <f t="shared" si="0"/>
        <v>3D 3</v>
      </c>
      <c r="B44" s="15" t="s">
        <v>6</v>
      </c>
      <c r="C44" s="140">
        <v>3</v>
      </c>
      <c r="D44" s="140">
        <v>1</v>
      </c>
      <c r="I44" s="15"/>
    </row>
    <row r="45" spans="1:11" x14ac:dyDescent="0.2">
      <c r="A45" t="str">
        <f t="shared" si="0"/>
        <v>3D 4</v>
      </c>
      <c r="B45" s="15" t="s">
        <v>6</v>
      </c>
      <c r="C45" s="140">
        <v>4</v>
      </c>
      <c r="D45" s="140">
        <v>1</v>
      </c>
    </row>
    <row r="46" spans="1:11" x14ac:dyDescent="0.2">
      <c r="A46" t="str">
        <f t="shared" si="0"/>
        <v>3D 5</v>
      </c>
      <c r="B46" s="15" t="s">
        <v>6</v>
      </c>
      <c r="C46" s="140">
        <v>5</v>
      </c>
      <c r="D46" s="140">
        <v>1</v>
      </c>
    </row>
    <row r="47" spans="1:11" x14ac:dyDescent="0.2">
      <c r="A47" t="str">
        <f t="shared" si="0"/>
        <v>3D 6</v>
      </c>
      <c r="B47" s="15" t="s">
        <v>6</v>
      </c>
      <c r="C47" s="140">
        <v>6</v>
      </c>
      <c r="D47" s="140">
        <v>1</v>
      </c>
    </row>
    <row r="48" spans="1:11" x14ac:dyDescent="0.2">
      <c r="A48" t="str">
        <f t="shared" si="0"/>
        <v>3D 7</v>
      </c>
      <c r="B48" s="15" t="s">
        <v>6</v>
      </c>
      <c r="C48" s="140">
        <v>7</v>
      </c>
      <c r="D48" s="140">
        <v>1</v>
      </c>
    </row>
    <row r="49" spans="1:4" x14ac:dyDescent="0.2">
      <c r="A49" t="str">
        <f t="shared" si="0"/>
        <v>3D 8</v>
      </c>
      <c r="B49" s="15" t="s">
        <v>6</v>
      </c>
      <c r="C49" s="140">
        <v>8</v>
      </c>
      <c r="D49" s="140">
        <v>1</v>
      </c>
    </row>
    <row r="50" spans="1:4" x14ac:dyDescent="0.2">
      <c r="A50" t="str">
        <f t="shared" si="0"/>
        <v>3D 9</v>
      </c>
      <c r="B50" s="15" t="s">
        <v>6</v>
      </c>
      <c r="C50" s="140">
        <v>9</v>
      </c>
      <c r="D50" s="140">
        <v>1</v>
      </c>
    </row>
    <row r="51" spans="1:4" x14ac:dyDescent="0.2">
      <c r="A51" t="str">
        <f t="shared" si="0"/>
        <v>3D 10</v>
      </c>
      <c r="B51" s="15" t="s">
        <v>6</v>
      </c>
      <c r="C51" s="140">
        <v>10</v>
      </c>
      <c r="D51" s="140">
        <v>1</v>
      </c>
    </row>
    <row r="52" spans="1:4" x14ac:dyDescent="0.2">
      <c r="A52" t="str">
        <f t="shared" si="0"/>
        <v>3D 11</v>
      </c>
      <c r="B52" s="15" t="s">
        <v>6</v>
      </c>
      <c r="C52" s="140">
        <v>11</v>
      </c>
      <c r="D52" s="140">
        <v>2</v>
      </c>
    </row>
    <row r="53" spans="1:4" x14ac:dyDescent="0.2">
      <c r="A53" t="str">
        <f t="shared" si="0"/>
        <v>3D 12</v>
      </c>
      <c r="B53" s="15" t="s">
        <v>6</v>
      </c>
      <c r="C53" s="140">
        <v>12</v>
      </c>
      <c r="D53" s="140">
        <v>2</v>
      </c>
    </row>
    <row r="54" spans="1:4" x14ac:dyDescent="0.2">
      <c r="A54" t="str">
        <f t="shared" si="0"/>
        <v>3D 13</v>
      </c>
      <c r="B54" s="15" t="s">
        <v>6</v>
      </c>
      <c r="C54" s="140">
        <v>13</v>
      </c>
      <c r="D54" s="140">
        <v>2</v>
      </c>
    </row>
    <row r="55" spans="1:4" x14ac:dyDescent="0.2">
      <c r="A55" t="str">
        <f t="shared" si="0"/>
        <v>3D 14</v>
      </c>
      <c r="B55" s="15" t="s">
        <v>6</v>
      </c>
      <c r="C55" s="140">
        <v>14</v>
      </c>
      <c r="D55" s="140">
        <v>2</v>
      </c>
    </row>
    <row r="56" spans="1:4" x14ac:dyDescent="0.2">
      <c r="A56" t="str">
        <f t="shared" si="0"/>
        <v>3D 15</v>
      </c>
      <c r="B56" s="15" t="s">
        <v>6</v>
      </c>
      <c r="C56" s="140">
        <v>15</v>
      </c>
      <c r="D56" s="140">
        <v>2</v>
      </c>
    </row>
    <row r="57" spans="1:4" x14ac:dyDescent="0.2">
      <c r="A57" t="str">
        <f t="shared" si="0"/>
        <v>3D 16</v>
      </c>
      <c r="B57" s="15" t="s">
        <v>6</v>
      </c>
      <c r="C57" s="140">
        <v>16</v>
      </c>
      <c r="D57" s="140">
        <v>3</v>
      </c>
    </row>
    <row r="58" spans="1:4" x14ac:dyDescent="0.2">
      <c r="A58" t="str">
        <f t="shared" si="0"/>
        <v>3D 17</v>
      </c>
      <c r="B58" s="15" t="s">
        <v>6</v>
      </c>
      <c r="C58" s="140">
        <v>17</v>
      </c>
      <c r="D58" s="140">
        <v>3</v>
      </c>
    </row>
    <row r="59" spans="1:4" x14ac:dyDescent="0.2">
      <c r="A59" t="str">
        <f t="shared" si="0"/>
        <v>3D 18</v>
      </c>
      <c r="B59" s="15" t="s">
        <v>6</v>
      </c>
      <c r="C59" s="140">
        <v>18</v>
      </c>
      <c r="D59" s="140">
        <v>3</v>
      </c>
    </row>
    <row r="60" spans="1:4" x14ac:dyDescent="0.2">
      <c r="A60" t="str">
        <f t="shared" si="0"/>
        <v>3D 19</v>
      </c>
      <c r="B60" s="15" t="s">
        <v>6</v>
      </c>
      <c r="C60" s="140">
        <v>19</v>
      </c>
      <c r="D60" s="140">
        <v>3</v>
      </c>
    </row>
    <row r="61" spans="1:4" x14ac:dyDescent="0.2">
      <c r="A61" t="str">
        <f t="shared" si="0"/>
        <v>3D 20</v>
      </c>
      <c r="B61" s="15" t="s">
        <v>6</v>
      </c>
      <c r="C61" s="140">
        <v>20</v>
      </c>
      <c r="D61" s="140">
        <v>3</v>
      </c>
    </row>
    <row r="62" spans="1:4" x14ac:dyDescent="0.2">
      <c r="A62" t="str">
        <f t="shared" si="0"/>
        <v>3D 21</v>
      </c>
      <c r="B62" s="15" t="s">
        <v>6</v>
      </c>
      <c r="C62" s="140">
        <v>21</v>
      </c>
      <c r="D62" s="140">
        <v>3</v>
      </c>
    </row>
    <row r="63" spans="1:4" x14ac:dyDescent="0.2">
      <c r="A63" t="str">
        <f t="shared" si="0"/>
        <v>3D 22</v>
      </c>
      <c r="B63" s="15" t="s">
        <v>6</v>
      </c>
      <c r="C63" s="140">
        <v>22</v>
      </c>
      <c r="D63" s="140">
        <v>3</v>
      </c>
    </row>
    <row r="64" spans="1:4" x14ac:dyDescent="0.2">
      <c r="A64" t="str">
        <f t="shared" si="0"/>
        <v>3D 23</v>
      </c>
      <c r="B64" s="15" t="s">
        <v>6</v>
      </c>
      <c r="C64" s="140">
        <v>23</v>
      </c>
      <c r="D64" s="140">
        <v>3</v>
      </c>
    </row>
    <row r="65" spans="1:4" x14ac:dyDescent="0.2">
      <c r="A65" t="str">
        <f t="shared" si="0"/>
        <v>3D 24</v>
      </c>
      <c r="B65" s="15" t="s">
        <v>6</v>
      </c>
      <c r="C65" s="140">
        <v>24</v>
      </c>
      <c r="D65" s="140">
        <v>3</v>
      </c>
    </row>
    <row r="66" spans="1:4" x14ac:dyDescent="0.2">
      <c r="A66" t="str">
        <f t="shared" si="0"/>
        <v>3D 25</v>
      </c>
      <c r="B66" s="15" t="s">
        <v>6</v>
      </c>
      <c r="C66" s="140">
        <v>25</v>
      </c>
      <c r="D66" s="140">
        <v>3</v>
      </c>
    </row>
    <row r="67" spans="1:4" x14ac:dyDescent="0.2">
      <c r="A67" t="str">
        <f t="shared" si="0"/>
        <v>3D 26</v>
      </c>
      <c r="B67" s="15" t="s">
        <v>6</v>
      </c>
      <c r="C67" s="140">
        <v>26</v>
      </c>
      <c r="D67" s="140">
        <v>3</v>
      </c>
    </row>
    <row r="68" spans="1:4" x14ac:dyDescent="0.2">
      <c r="A68" t="str">
        <f t="shared" si="0"/>
        <v>3D 27</v>
      </c>
      <c r="B68" s="15" t="s">
        <v>6</v>
      </c>
      <c r="C68" s="140">
        <v>27</v>
      </c>
      <c r="D68" s="140">
        <v>3</v>
      </c>
    </row>
    <row r="69" spans="1:4" x14ac:dyDescent="0.2">
      <c r="A69" t="str">
        <f t="shared" si="0"/>
        <v>3D 28</v>
      </c>
      <c r="B69" s="15" t="s">
        <v>6</v>
      </c>
      <c r="C69" s="140">
        <v>28</v>
      </c>
      <c r="D69" s="140">
        <v>3</v>
      </c>
    </row>
    <row r="70" spans="1:4" x14ac:dyDescent="0.2">
      <c r="A70" t="str">
        <f t="shared" si="0"/>
        <v>3D 29</v>
      </c>
      <c r="B70" s="15" t="s">
        <v>6</v>
      </c>
      <c r="C70" s="140">
        <v>29</v>
      </c>
      <c r="D70" s="140">
        <v>3</v>
      </c>
    </row>
    <row r="71" spans="1:4" x14ac:dyDescent="0.2">
      <c r="A71" t="str">
        <f t="shared" si="0"/>
        <v>3D 30</v>
      </c>
      <c r="B71" s="15" t="s">
        <v>6</v>
      </c>
      <c r="C71" s="140">
        <v>30</v>
      </c>
      <c r="D71" s="140">
        <v>3</v>
      </c>
    </row>
    <row r="72" spans="1:4" x14ac:dyDescent="0.2">
      <c r="A72" t="str">
        <f t="shared" si="0"/>
        <v>3D 31</v>
      </c>
      <c r="B72" s="15" t="s">
        <v>6</v>
      </c>
      <c r="C72" s="140">
        <v>31</v>
      </c>
      <c r="D72" s="140">
        <v>4</v>
      </c>
    </row>
    <row r="73" spans="1:4" x14ac:dyDescent="0.2">
      <c r="A73" t="str">
        <f t="shared" si="0"/>
        <v>3D 32</v>
      </c>
      <c r="B73" s="15" t="s">
        <v>6</v>
      </c>
      <c r="C73" s="140">
        <v>32</v>
      </c>
      <c r="D73" s="140">
        <v>4</v>
      </c>
    </row>
    <row r="74" spans="1:4" x14ac:dyDescent="0.2">
      <c r="A74" t="str">
        <f t="shared" si="0"/>
        <v>3D 33</v>
      </c>
      <c r="B74" s="15" t="s">
        <v>6</v>
      </c>
      <c r="C74" s="140">
        <v>33</v>
      </c>
      <c r="D74" s="140">
        <v>4</v>
      </c>
    </row>
    <row r="75" spans="1:4" x14ac:dyDescent="0.2">
      <c r="A75" t="str">
        <f t="shared" si="0"/>
        <v>3D 34</v>
      </c>
      <c r="B75" s="15" t="s">
        <v>6</v>
      </c>
      <c r="C75" s="140">
        <v>34</v>
      </c>
      <c r="D75" s="140">
        <v>4</v>
      </c>
    </row>
    <row r="76" spans="1:4" x14ac:dyDescent="0.2">
      <c r="A76" t="str">
        <f t="shared" si="0"/>
        <v>3D 35</v>
      </c>
      <c r="B76" s="15" t="s">
        <v>6</v>
      </c>
      <c r="C76" s="140">
        <v>35</v>
      </c>
      <c r="D76" s="140">
        <v>4</v>
      </c>
    </row>
    <row r="77" spans="1:4" x14ac:dyDescent="0.2">
      <c r="A77" t="str">
        <f t="shared" si="0"/>
        <v>3D 36</v>
      </c>
      <c r="B77" s="15" t="s">
        <v>6</v>
      </c>
      <c r="C77" s="140">
        <v>36</v>
      </c>
      <c r="D77" s="140">
        <v>4</v>
      </c>
    </row>
    <row r="78" spans="1:4" x14ac:dyDescent="0.2">
      <c r="A78" t="str">
        <f t="shared" si="0"/>
        <v>3D 37</v>
      </c>
      <c r="B78" s="15" t="s">
        <v>6</v>
      </c>
      <c r="C78" s="140">
        <v>37</v>
      </c>
      <c r="D78" s="140">
        <v>4</v>
      </c>
    </row>
    <row r="79" spans="1:4" x14ac:dyDescent="0.2">
      <c r="A79" t="str">
        <f t="shared" si="0"/>
        <v>3D 38</v>
      </c>
      <c r="B79" s="15" t="s">
        <v>6</v>
      </c>
      <c r="C79" s="140">
        <v>38</v>
      </c>
      <c r="D79" s="140">
        <v>4</v>
      </c>
    </row>
    <row r="80" spans="1:4" x14ac:dyDescent="0.2">
      <c r="A80" t="str">
        <f t="shared" si="0"/>
        <v>3D 39</v>
      </c>
      <c r="B80" s="15" t="s">
        <v>6</v>
      </c>
      <c r="C80" s="140">
        <v>39</v>
      </c>
      <c r="D80" s="140">
        <v>4</v>
      </c>
    </row>
    <row r="81" spans="1:4" x14ac:dyDescent="0.2">
      <c r="A81" t="str">
        <f t="shared" si="0"/>
        <v>3D 40</v>
      </c>
      <c r="B81" s="15" t="s">
        <v>6</v>
      </c>
      <c r="C81" s="140">
        <v>40</v>
      </c>
      <c r="D81" s="140">
        <v>4</v>
      </c>
    </row>
    <row r="82" spans="1:4" x14ac:dyDescent="0.2">
      <c r="A82" t="str">
        <f t="shared" si="0"/>
        <v>3D 41</v>
      </c>
      <c r="B82" s="15" t="s">
        <v>6</v>
      </c>
      <c r="C82" s="140">
        <v>41</v>
      </c>
      <c r="D82" s="140">
        <v>4</v>
      </c>
    </row>
    <row r="83" spans="1:4" x14ac:dyDescent="0.2">
      <c r="A83" t="str">
        <f t="shared" si="0"/>
        <v>3D 42</v>
      </c>
      <c r="B83" s="15" t="s">
        <v>6</v>
      </c>
      <c r="C83" s="140">
        <v>42</v>
      </c>
      <c r="D83" s="140">
        <v>4</v>
      </c>
    </row>
    <row r="84" spans="1:4" x14ac:dyDescent="0.2">
      <c r="A84" t="str">
        <f t="shared" si="0"/>
        <v>3D 43</v>
      </c>
      <c r="B84" s="15" t="s">
        <v>6</v>
      </c>
      <c r="C84" s="140">
        <v>43</v>
      </c>
      <c r="D84" s="140">
        <v>4</v>
      </c>
    </row>
    <row r="85" spans="1:4" x14ac:dyDescent="0.2">
      <c r="A85" t="str">
        <f t="shared" si="0"/>
        <v>3D 44</v>
      </c>
      <c r="B85" s="15" t="s">
        <v>6</v>
      </c>
      <c r="C85" s="140">
        <v>44</v>
      </c>
      <c r="D85" s="140">
        <v>4</v>
      </c>
    </row>
    <row r="86" spans="1:4" x14ac:dyDescent="0.2">
      <c r="A86" t="str">
        <f t="shared" si="0"/>
        <v>3D 45</v>
      </c>
      <c r="B86" s="15" t="s">
        <v>6</v>
      </c>
      <c r="C86" s="140">
        <v>45</v>
      </c>
      <c r="D86" s="140">
        <v>4</v>
      </c>
    </row>
    <row r="87" spans="1:4" x14ac:dyDescent="0.2">
      <c r="A87" t="str">
        <f t="shared" si="0"/>
        <v>3D 46</v>
      </c>
      <c r="B87" s="15" t="s">
        <v>6</v>
      </c>
      <c r="C87" s="140">
        <v>46</v>
      </c>
      <c r="D87" s="140">
        <v>4</v>
      </c>
    </row>
    <row r="88" spans="1:4" x14ac:dyDescent="0.2">
      <c r="A88" t="str">
        <f t="shared" si="0"/>
        <v>3D 47</v>
      </c>
      <c r="B88" s="15" t="s">
        <v>6</v>
      </c>
      <c r="C88" s="140">
        <v>47</v>
      </c>
      <c r="D88" s="140">
        <v>4</v>
      </c>
    </row>
    <row r="89" spans="1:4" x14ac:dyDescent="0.2">
      <c r="A89" t="str">
        <f t="shared" si="0"/>
        <v>3D 48</v>
      </c>
      <c r="B89" s="15" t="s">
        <v>6</v>
      </c>
      <c r="C89" s="140">
        <v>48</v>
      </c>
      <c r="D89" s="140">
        <v>4</v>
      </c>
    </row>
    <row r="90" spans="1:4" x14ac:dyDescent="0.2">
      <c r="A90" t="str">
        <f t="shared" si="0"/>
        <v>3D 49</v>
      </c>
      <c r="B90" s="15" t="s">
        <v>6</v>
      </c>
      <c r="C90" s="140">
        <v>49</v>
      </c>
      <c r="D90" s="140">
        <v>4</v>
      </c>
    </row>
    <row r="91" spans="1:4" x14ac:dyDescent="0.2">
      <c r="A91" t="str">
        <f t="shared" si="0"/>
        <v>3D 50</v>
      </c>
      <c r="B91" s="15" t="s">
        <v>6</v>
      </c>
      <c r="C91" s="140">
        <v>50</v>
      </c>
      <c r="D91" s="140">
        <v>4</v>
      </c>
    </row>
    <row r="92" spans="1:4" x14ac:dyDescent="0.2">
      <c r="A92" t="str">
        <f t="shared" si="0"/>
        <v>3D 51</v>
      </c>
      <c r="B92" s="15" t="s">
        <v>6</v>
      </c>
      <c r="C92" s="140">
        <v>51</v>
      </c>
      <c r="D92" s="140">
        <v>4</v>
      </c>
    </row>
    <row r="93" spans="1:4" x14ac:dyDescent="0.2">
      <c r="A93" t="str">
        <f t="shared" si="0"/>
        <v>3D 52</v>
      </c>
      <c r="B93" s="15" t="s">
        <v>6</v>
      </c>
      <c r="C93" s="140">
        <v>52</v>
      </c>
      <c r="D93" s="140">
        <v>4</v>
      </c>
    </row>
    <row r="94" spans="1:4" x14ac:dyDescent="0.2">
      <c r="A94" t="str">
        <f t="shared" si="0"/>
        <v>3D 53</v>
      </c>
      <c r="B94" s="15" t="s">
        <v>6</v>
      </c>
      <c r="C94" s="140">
        <v>53</v>
      </c>
      <c r="D94" s="140">
        <v>4</v>
      </c>
    </row>
    <row r="95" spans="1:4" x14ac:dyDescent="0.2">
      <c r="A95" t="str">
        <f t="shared" si="0"/>
        <v>3D 54</v>
      </c>
      <c r="B95" s="15" t="s">
        <v>6</v>
      </c>
      <c r="C95" s="140">
        <v>54</v>
      </c>
      <c r="D95" s="140">
        <v>4</v>
      </c>
    </row>
    <row r="96" spans="1:4" x14ac:dyDescent="0.2">
      <c r="A96" t="str">
        <f t="shared" si="0"/>
        <v>3D 55</v>
      </c>
      <c r="B96" s="15" t="s">
        <v>6</v>
      </c>
      <c r="C96" s="140">
        <v>55</v>
      </c>
      <c r="D96" s="140">
        <v>4</v>
      </c>
    </row>
    <row r="97" spans="1:4" x14ac:dyDescent="0.2">
      <c r="A97" t="str">
        <f t="shared" si="0"/>
        <v>3D 56</v>
      </c>
      <c r="B97" s="15" t="s">
        <v>6</v>
      </c>
      <c r="C97" s="140">
        <v>56</v>
      </c>
      <c r="D97" s="140">
        <v>4</v>
      </c>
    </row>
    <row r="98" spans="1:4" x14ac:dyDescent="0.2">
      <c r="A98" t="str">
        <f t="shared" si="0"/>
        <v>3D 57</v>
      </c>
      <c r="B98" s="15" t="s">
        <v>6</v>
      </c>
      <c r="C98" s="140">
        <v>57</v>
      </c>
      <c r="D98" s="140">
        <v>4</v>
      </c>
    </row>
    <row r="99" spans="1:4" x14ac:dyDescent="0.2">
      <c r="A99" t="str">
        <f t="shared" si="0"/>
        <v>3D 58</v>
      </c>
      <c r="B99" s="15" t="s">
        <v>6</v>
      </c>
      <c r="C99" s="140">
        <v>58</v>
      </c>
      <c r="D99" s="140">
        <v>4</v>
      </c>
    </row>
    <row r="100" spans="1:4" x14ac:dyDescent="0.2">
      <c r="A100" t="str">
        <f t="shared" si="0"/>
        <v>3D 59</v>
      </c>
      <c r="B100" s="15" t="s">
        <v>6</v>
      </c>
      <c r="C100" s="140">
        <v>59</v>
      </c>
      <c r="D100" s="140">
        <v>4</v>
      </c>
    </row>
    <row r="101" spans="1:4" x14ac:dyDescent="0.2">
      <c r="A101" t="str">
        <f t="shared" si="0"/>
        <v>3D 60</v>
      </c>
      <c r="B101" s="15" t="s">
        <v>6</v>
      </c>
      <c r="C101" s="140">
        <v>60</v>
      </c>
      <c r="D101" s="140">
        <v>4</v>
      </c>
    </row>
    <row r="102" spans="1:4" x14ac:dyDescent="0.2">
      <c r="A102" t="str">
        <f t="shared" si="0"/>
        <v>3D 61</v>
      </c>
      <c r="B102" s="15" t="s">
        <v>6</v>
      </c>
      <c r="C102" s="140">
        <v>61</v>
      </c>
      <c r="D102" s="140">
        <v>4</v>
      </c>
    </row>
    <row r="103" spans="1:4" x14ac:dyDescent="0.2">
      <c r="A103" t="str">
        <f t="shared" si="0"/>
        <v>3D 62</v>
      </c>
      <c r="B103" s="15" t="s">
        <v>6</v>
      </c>
      <c r="C103" s="140">
        <v>62</v>
      </c>
      <c r="D103" s="140">
        <v>4</v>
      </c>
    </row>
    <row r="104" spans="1:4" x14ac:dyDescent="0.2">
      <c r="A104" t="str">
        <f t="shared" si="0"/>
        <v>3D 63</v>
      </c>
      <c r="B104" s="15" t="s">
        <v>6</v>
      </c>
      <c r="C104" s="140">
        <v>63</v>
      </c>
      <c r="D104" s="140">
        <v>4</v>
      </c>
    </row>
    <row r="105" spans="1:4" x14ac:dyDescent="0.2">
      <c r="A105" t="str">
        <f t="shared" si="0"/>
        <v>3D 64</v>
      </c>
      <c r="B105" s="15" t="s">
        <v>6</v>
      </c>
      <c r="C105" s="140">
        <v>64</v>
      </c>
      <c r="D105" s="140">
        <v>4</v>
      </c>
    </row>
    <row r="106" spans="1:4" x14ac:dyDescent="0.2">
      <c r="A106" t="str">
        <f t="shared" si="0"/>
        <v>3D 65</v>
      </c>
      <c r="B106" s="15" t="s">
        <v>6</v>
      </c>
      <c r="C106" s="140">
        <v>65</v>
      </c>
      <c r="D106" s="140">
        <v>4</v>
      </c>
    </row>
    <row r="107" spans="1:4" x14ac:dyDescent="0.2">
      <c r="A107" t="str">
        <f t="shared" ref="A107:A170" si="1">CONCATENATE(B107," ",C107)</f>
        <v>3D 66</v>
      </c>
      <c r="B107" s="15" t="s">
        <v>6</v>
      </c>
      <c r="C107" s="140">
        <v>66</v>
      </c>
      <c r="D107" s="140">
        <v>4</v>
      </c>
    </row>
    <row r="108" spans="1:4" x14ac:dyDescent="0.2">
      <c r="A108" t="str">
        <f t="shared" si="1"/>
        <v>3D 67</v>
      </c>
      <c r="B108" s="15" t="s">
        <v>6</v>
      </c>
      <c r="C108" s="140">
        <v>67</v>
      </c>
      <c r="D108" s="140">
        <v>4</v>
      </c>
    </row>
    <row r="109" spans="1:4" x14ac:dyDescent="0.2">
      <c r="A109" t="str">
        <f t="shared" si="1"/>
        <v>3D 68</v>
      </c>
      <c r="B109" s="15" t="s">
        <v>6</v>
      </c>
      <c r="C109" s="140">
        <v>68</v>
      </c>
      <c r="D109" s="140">
        <v>4</v>
      </c>
    </row>
    <row r="110" spans="1:4" x14ac:dyDescent="0.2">
      <c r="A110" t="str">
        <f t="shared" si="1"/>
        <v>3D 69</v>
      </c>
      <c r="B110" s="15" t="s">
        <v>6</v>
      </c>
      <c r="C110" s="140">
        <v>69</v>
      </c>
      <c r="D110" s="140">
        <v>4</v>
      </c>
    </row>
    <row r="111" spans="1:4" x14ac:dyDescent="0.2">
      <c r="A111" t="str">
        <f t="shared" si="1"/>
        <v>3D 70</v>
      </c>
      <c r="B111" s="15" t="s">
        <v>6</v>
      </c>
      <c r="C111" s="140">
        <v>70</v>
      </c>
      <c r="D111" s="140">
        <v>4</v>
      </c>
    </row>
    <row r="112" spans="1:4" x14ac:dyDescent="0.2">
      <c r="A112" t="str">
        <f t="shared" si="1"/>
        <v>3D 71</v>
      </c>
      <c r="B112" s="15" t="s">
        <v>6</v>
      </c>
      <c r="C112" s="140">
        <v>71</v>
      </c>
      <c r="D112" s="140">
        <v>4</v>
      </c>
    </row>
    <row r="113" spans="1:4" x14ac:dyDescent="0.2">
      <c r="A113" t="str">
        <f t="shared" si="1"/>
        <v>3D 72</v>
      </c>
      <c r="B113" s="15" t="s">
        <v>6</v>
      </c>
      <c r="C113" s="140">
        <v>72</v>
      </c>
      <c r="D113" s="140">
        <v>4</v>
      </c>
    </row>
    <row r="114" spans="1:4" x14ac:dyDescent="0.2">
      <c r="A114" t="str">
        <f t="shared" si="1"/>
        <v>3D 73</v>
      </c>
      <c r="B114" s="15" t="s">
        <v>6</v>
      </c>
      <c r="C114" s="140">
        <v>73</v>
      </c>
      <c r="D114" s="140">
        <v>4</v>
      </c>
    </row>
    <row r="115" spans="1:4" x14ac:dyDescent="0.2">
      <c r="A115" t="str">
        <f t="shared" si="1"/>
        <v>3D 74</v>
      </c>
      <c r="B115" s="15" t="s">
        <v>6</v>
      </c>
      <c r="C115" s="140">
        <v>74</v>
      </c>
      <c r="D115" s="140">
        <v>4</v>
      </c>
    </row>
    <row r="116" spans="1:4" x14ac:dyDescent="0.2">
      <c r="A116" t="str">
        <f t="shared" si="1"/>
        <v>3D 75</v>
      </c>
      <c r="B116" s="15" t="s">
        <v>6</v>
      </c>
      <c r="C116" s="140">
        <v>75</v>
      </c>
      <c r="D116" s="140">
        <v>4</v>
      </c>
    </row>
    <row r="117" spans="1:4" x14ac:dyDescent="0.2">
      <c r="A117" t="str">
        <f t="shared" si="1"/>
        <v>3D 76</v>
      </c>
      <c r="B117" s="15" t="s">
        <v>6</v>
      </c>
      <c r="C117" s="140">
        <v>76</v>
      </c>
      <c r="D117" s="140">
        <v>4</v>
      </c>
    </row>
    <row r="118" spans="1:4" x14ac:dyDescent="0.2">
      <c r="A118" t="str">
        <f t="shared" si="1"/>
        <v>3D 77</v>
      </c>
      <c r="B118" s="15" t="s">
        <v>6</v>
      </c>
      <c r="C118" s="140">
        <v>77</v>
      </c>
      <c r="D118" s="140">
        <v>4</v>
      </c>
    </row>
    <row r="119" spans="1:4" x14ac:dyDescent="0.2">
      <c r="A119" t="str">
        <f t="shared" si="1"/>
        <v>3D 78</v>
      </c>
      <c r="B119" s="15" t="s">
        <v>6</v>
      </c>
      <c r="C119" s="140">
        <v>78</v>
      </c>
      <c r="D119" s="140">
        <v>4</v>
      </c>
    </row>
    <row r="120" spans="1:4" x14ac:dyDescent="0.2">
      <c r="A120" t="str">
        <f t="shared" si="1"/>
        <v>3D 79</v>
      </c>
      <c r="B120" s="15" t="s">
        <v>6</v>
      </c>
      <c r="C120" s="140">
        <v>79</v>
      </c>
      <c r="D120" s="140">
        <v>4</v>
      </c>
    </row>
    <row r="121" spans="1:4" x14ac:dyDescent="0.2">
      <c r="A121" t="str">
        <f t="shared" si="1"/>
        <v>3D 80</v>
      </c>
      <c r="B121" s="15" t="s">
        <v>6</v>
      </c>
      <c r="C121" s="140">
        <v>80</v>
      </c>
      <c r="D121" s="140">
        <v>4</v>
      </c>
    </row>
    <row r="122" spans="1:4" x14ac:dyDescent="0.2">
      <c r="A122" t="str">
        <f t="shared" si="1"/>
        <v>3D 81</v>
      </c>
      <c r="B122" s="15" t="s">
        <v>6</v>
      </c>
      <c r="C122" s="140">
        <v>81</v>
      </c>
      <c r="D122" s="140">
        <v>5</v>
      </c>
    </row>
    <row r="123" spans="1:4" x14ac:dyDescent="0.2">
      <c r="A123" t="str">
        <f t="shared" si="1"/>
        <v>3D 82</v>
      </c>
      <c r="B123" s="15" t="s">
        <v>6</v>
      </c>
      <c r="C123" s="140">
        <v>82</v>
      </c>
      <c r="D123" s="140">
        <v>5</v>
      </c>
    </row>
    <row r="124" spans="1:4" x14ac:dyDescent="0.2">
      <c r="A124" t="str">
        <f t="shared" si="1"/>
        <v>3D 83</v>
      </c>
      <c r="B124" s="15" t="s">
        <v>6</v>
      </c>
      <c r="C124" s="140">
        <v>83</v>
      </c>
      <c r="D124" s="140">
        <v>5</v>
      </c>
    </row>
    <row r="125" spans="1:4" x14ac:dyDescent="0.2">
      <c r="A125" t="str">
        <f t="shared" si="1"/>
        <v>3D 84</v>
      </c>
      <c r="B125" s="15" t="s">
        <v>6</v>
      </c>
      <c r="C125" s="140">
        <v>84</v>
      </c>
      <c r="D125" s="140">
        <v>5</v>
      </c>
    </row>
    <row r="126" spans="1:4" x14ac:dyDescent="0.2">
      <c r="A126" t="str">
        <f t="shared" si="1"/>
        <v>3D 85</v>
      </c>
      <c r="B126" s="15" t="s">
        <v>6</v>
      </c>
      <c r="C126" s="140">
        <v>85</v>
      </c>
      <c r="D126" s="140">
        <v>5</v>
      </c>
    </row>
    <row r="127" spans="1:4" x14ac:dyDescent="0.2">
      <c r="A127" t="str">
        <f t="shared" si="1"/>
        <v>3D 86</v>
      </c>
      <c r="B127" s="15" t="s">
        <v>6</v>
      </c>
      <c r="C127" s="140">
        <v>86</v>
      </c>
      <c r="D127" s="140">
        <v>5</v>
      </c>
    </row>
    <row r="128" spans="1:4" x14ac:dyDescent="0.2">
      <c r="A128" t="str">
        <f t="shared" si="1"/>
        <v>3D 87</v>
      </c>
      <c r="B128" s="15" t="s">
        <v>6</v>
      </c>
      <c r="C128" s="140">
        <v>87</v>
      </c>
      <c r="D128" s="140">
        <v>5</v>
      </c>
    </row>
    <row r="129" spans="1:4" x14ac:dyDescent="0.2">
      <c r="A129" t="str">
        <f t="shared" si="1"/>
        <v>3D 88</v>
      </c>
      <c r="B129" s="15" t="s">
        <v>6</v>
      </c>
      <c r="C129" s="140">
        <v>88</v>
      </c>
      <c r="D129" s="140">
        <v>5</v>
      </c>
    </row>
    <row r="130" spans="1:4" x14ac:dyDescent="0.2">
      <c r="A130" t="str">
        <f t="shared" si="1"/>
        <v>3D 89</v>
      </c>
      <c r="B130" s="15" t="s">
        <v>6</v>
      </c>
      <c r="C130" s="140">
        <v>89</v>
      </c>
      <c r="D130" s="140">
        <v>5</v>
      </c>
    </row>
    <row r="131" spans="1:4" x14ac:dyDescent="0.2">
      <c r="A131" t="str">
        <f t="shared" si="1"/>
        <v>3D 90</v>
      </c>
      <c r="B131" s="15" t="s">
        <v>6</v>
      </c>
      <c r="C131" s="140">
        <v>90</v>
      </c>
      <c r="D131" s="140">
        <v>5</v>
      </c>
    </row>
    <row r="132" spans="1:4" x14ac:dyDescent="0.2">
      <c r="A132" t="str">
        <f t="shared" si="1"/>
        <v>3D 91</v>
      </c>
      <c r="B132" s="15" t="s">
        <v>6</v>
      </c>
      <c r="C132" s="140">
        <v>91</v>
      </c>
      <c r="D132" s="140">
        <v>5</v>
      </c>
    </row>
    <row r="133" spans="1:4" x14ac:dyDescent="0.2">
      <c r="A133" t="str">
        <f t="shared" si="1"/>
        <v>3D 92</v>
      </c>
      <c r="B133" s="15" t="s">
        <v>6</v>
      </c>
      <c r="C133" s="140">
        <v>92</v>
      </c>
      <c r="D133" s="140">
        <v>5</v>
      </c>
    </row>
    <row r="134" spans="1:4" x14ac:dyDescent="0.2">
      <c r="A134" t="str">
        <f t="shared" si="1"/>
        <v>3D 93</v>
      </c>
      <c r="B134" s="15" t="s">
        <v>6</v>
      </c>
      <c r="C134" s="140">
        <v>93</v>
      </c>
      <c r="D134" s="140">
        <v>5</v>
      </c>
    </row>
    <row r="135" spans="1:4" x14ac:dyDescent="0.2">
      <c r="A135" t="str">
        <f t="shared" si="1"/>
        <v>3D 94</v>
      </c>
      <c r="B135" s="15" t="s">
        <v>6</v>
      </c>
      <c r="C135" s="140">
        <v>94</v>
      </c>
      <c r="D135" s="140">
        <v>5</v>
      </c>
    </row>
    <row r="136" spans="1:4" x14ac:dyDescent="0.2">
      <c r="A136" t="str">
        <f t="shared" si="1"/>
        <v>3D 95</v>
      </c>
      <c r="B136" s="15" t="s">
        <v>6</v>
      </c>
      <c r="C136" s="140">
        <v>95</v>
      </c>
      <c r="D136" s="140">
        <v>5</v>
      </c>
    </row>
    <row r="137" spans="1:4" x14ac:dyDescent="0.2">
      <c r="A137" t="str">
        <f t="shared" si="1"/>
        <v>3D 96</v>
      </c>
      <c r="B137" s="15" t="s">
        <v>6</v>
      </c>
      <c r="C137" s="140">
        <v>96</v>
      </c>
      <c r="D137" s="140">
        <v>5</v>
      </c>
    </row>
    <row r="138" spans="1:4" x14ac:dyDescent="0.2">
      <c r="A138" t="str">
        <f t="shared" si="1"/>
        <v>3D 97</v>
      </c>
      <c r="B138" s="15" t="s">
        <v>6</v>
      </c>
      <c r="C138" s="140">
        <v>97</v>
      </c>
      <c r="D138" s="140">
        <v>5</v>
      </c>
    </row>
    <row r="139" spans="1:4" x14ac:dyDescent="0.2">
      <c r="A139" t="str">
        <f t="shared" si="1"/>
        <v>3D 98</v>
      </c>
      <c r="B139" s="15" t="s">
        <v>6</v>
      </c>
      <c r="C139" s="140">
        <v>98</v>
      </c>
      <c r="D139" s="140">
        <v>5</v>
      </c>
    </row>
    <row r="140" spans="1:4" x14ac:dyDescent="0.2">
      <c r="A140" t="str">
        <f t="shared" si="1"/>
        <v>3D 99</v>
      </c>
      <c r="B140" s="15" t="s">
        <v>6</v>
      </c>
      <c r="C140" s="140">
        <v>99</v>
      </c>
      <c r="D140" s="140">
        <v>5</v>
      </c>
    </row>
    <row r="141" spans="1:4" x14ac:dyDescent="0.2">
      <c r="A141" t="str">
        <f t="shared" si="1"/>
        <v>3D 100</v>
      </c>
      <c r="B141" s="15" t="s">
        <v>6</v>
      </c>
      <c r="C141" s="140">
        <v>100</v>
      </c>
      <c r="D141" s="140">
        <v>5</v>
      </c>
    </row>
    <row r="142" spans="1:4" x14ac:dyDescent="0.2">
      <c r="A142" t="str">
        <f t="shared" si="1"/>
        <v>3D 101</v>
      </c>
      <c r="B142" s="15" t="s">
        <v>6</v>
      </c>
      <c r="C142" s="140">
        <v>101</v>
      </c>
      <c r="D142" s="140">
        <v>5</v>
      </c>
    </row>
    <row r="143" spans="1:4" x14ac:dyDescent="0.2">
      <c r="A143" t="str">
        <f t="shared" si="1"/>
        <v>3D 102</v>
      </c>
      <c r="B143" s="15" t="s">
        <v>6</v>
      </c>
      <c r="C143" s="140">
        <v>102</v>
      </c>
      <c r="D143" s="140">
        <v>5</v>
      </c>
    </row>
    <row r="144" spans="1:4" x14ac:dyDescent="0.2">
      <c r="A144" t="str">
        <f t="shared" si="1"/>
        <v>3D 103</v>
      </c>
      <c r="B144" s="15" t="s">
        <v>6</v>
      </c>
      <c r="C144" s="140">
        <v>103</v>
      </c>
      <c r="D144" s="140">
        <v>5</v>
      </c>
    </row>
    <row r="145" spans="1:4" x14ac:dyDescent="0.2">
      <c r="A145" t="str">
        <f t="shared" si="1"/>
        <v>3D 104</v>
      </c>
      <c r="B145" s="15" t="s">
        <v>6</v>
      </c>
      <c r="C145" s="140">
        <v>104</v>
      </c>
      <c r="D145" s="140">
        <v>5</v>
      </c>
    </row>
    <row r="146" spans="1:4" x14ac:dyDescent="0.2">
      <c r="A146" t="str">
        <f t="shared" si="1"/>
        <v>3D 105</v>
      </c>
      <c r="B146" s="15" t="s">
        <v>6</v>
      </c>
      <c r="C146" s="140">
        <v>105</v>
      </c>
      <c r="D146" s="140">
        <v>5</v>
      </c>
    </row>
    <row r="147" spans="1:4" x14ac:dyDescent="0.2">
      <c r="A147" t="str">
        <f t="shared" si="1"/>
        <v>3D 106</v>
      </c>
      <c r="B147" s="15" t="s">
        <v>6</v>
      </c>
      <c r="C147" s="140">
        <v>106</v>
      </c>
      <c r="D147" s="140">
        <v>5</v>
      </c>
    </row>
    <row r="148" spans="1:4" x14ac:dyDescent="0.2">
      <c r="A148" t="str">
        <f t="shared" si="1"/>
        <v>3D 107</v>
      </c>
      <c r="B148" s="15" t="s">
        <v>6</v>
      </c>
      <c r="C148" s="140">
        <v>107</v>
      </c>
      <c r="D148" s="140">
        <v>5</v>
      </c>
    </row>
    <row r="149" spans="1:4" x14ac:dyDescent="0.2">
      <c r="A149" t="str">
        <f t="shared" si="1"/>
        <v>3D 108</v>
      </c>
      <c r="B149" s="15" t="s">
        <v>6</v>
      </c>
      <c r="C149" s="140">
        <v>108</v>
      </c>
      <c r="D149" s="140">
        <v>5</v>
      </c>
    </row>
    <row r="150" spans="1:4" x14ac:dyDescent="0.2">
      <c r="A150" t="str">
        <f t="shared" si="1"/>
        <v>3D 109</v>
      </c>
      <c r="B150" s="15" t="s">
        <v>6</v>
      </c>
      <c r="C150" s="140">
        <v>109</v>
      </c>
      <c r="D150" s="140">
        <v>5</v>
      </c>
    </row>
    <row r="151" spans="1:4" x14ac:dyDescent="0.2">
      <c r="A151" t="str">
        <f t="shared" si="1"/>
        <v>3D 110</v>
      </c>
      <c r="B151" s="15" t="s">
        <v>6</v>
      </c>
      <c r="C151" s="140">
        <v>110</v>
      </c>
      <c r="D151" s="140">
        <v>5</v>
      </c>
    </row>
    <row r="152" spans="1:4" x14ac:dyDescent="0.2">
      <c r="A152" t="str">
        <f t="shared" si="1"/>
        <v>3D 111</v>
      </c>
      <c r="B152" s="15" t="s">
        <v>6</v>
      </c>
      <c r="C152" s="140">
        <v>111</v>
      </c>
      <c r="D152" s="140">
        <v>5</v>
      </c>
    </row>
    <row r="153" spans="1:4" x14ac:dyDescent="0.2">
      <c r="A153" t="str">
        <f t="shared" si="1"/>
        <v>3D 112</v>
      </c>
      <c r="B153" s="15" t="s">
        <v>6</v>
      </c>
      <c r="C153" s="140">
        <v>112</v>
      </c>
      <c r="D153" s="140">
        <v>5</v>
      </c>
    </row>
    <row r="154" spans="1:4" x14ac:dyDescent="0.2">
      <c r="A154" t="str">
        <f t="shared" si="1"/>
        <v>3D 113</v>
      </c>
      <c r="B154" s="15" t="s">
        <v>6</v>
      </c>
      <c r="C154" s="140">
        <v>113</v>
      </c>
      <c r="D154" s="140">
        <v>5</v>
      </c>
    </row>
    <row r="155" spans="1:4" x14ac:dyDescent="0.2">
      <c r="A155" t="str">
        <f t="shared" si="1"/>
        <v>3D 114</v>
      </c>
      <c r="B155" s="15" t="s">
        <v>6</v>
      </c>
      <c r="C155" s="140">
        <v>114</v>
      </c>
      <c r="D155" s="140">
        <v>5</v>
      </c>
    </row>
    <row r="156" spans="1:4" x14ac:dyDescent="0.2">
      <c r="A156" t="str">
        <f t="shared" si="1"/>
        <v>3D 115</v>
      </c>
      <c r="B156" s="15" t="s">
        <v>6</v>
      </c>
      <c r="C156" s="140">
        <v>115</v>
      </c>
      <c r="D156" s="140">
        <v>5</v>
      </c>
    </row>
    <row r="157" spans="1:4" x14ac:dyDescent="0.2">
      <c r="A157" t="str">
        <f t="shared" si="1"/>
        <v>3D 116</v>
      </c>
      <c r="B157" s="15" t="s">
        <v>6</v>
      </c>
      <c r="C157" s="140">
        <v>116</v>
      </c>
      <c r="D157" s="140">
        <v>5</v>
      </c>
    </row>
    <row r="158" spans="1:4" x14ac:dyDescent="0.2">
      <c r="A158" t="str">
        <f t="shared" si="1"/>
        <v>3D 117</v>
      </c>
      <c r="B158" s="15" t="s">
        <v>6</v>
      </c>
      <c r="C158" s="140">
        <v>117</v>
      </c>
      <c r="D158" s="140">
        <v>5</v>
      </c>
    </row>
    <row r="159" spans="1:4" x14ac:dyDescent="0.2">
      <c r="A159" t="str">
        <f t="shared" si="1"/>
        <v>3D 118</v>
      </c>
      <c r="B159" s="15" t="s">
        <v>6</v>
      </c>
      <c r="C159" s="140">
        <v>118</v>
      </c>
      <c r="D159" s="140">
        <v>5</v>
      </c>
    </row>
    <row r="160" spans="1:4" x14ac:dyDescent="0.2">
      <c r="A160" t="str">
        <f t="shared" si="1"/>
        <v>3D 119</v>
      </c>
      <c r="B160" s="15" t="s">
        <v>6</v>
      </c>
      <c r="C160" s="140">
        <v>119</v>
      </c>
      <c r="D160" s="140">
        <v>5</v>
      </c>
    </row>
    <row r="161" spans="1:4" x14ac:dyDescent="0.2">
      <c r="A161" t="str">
        <f t="shared" si="1"/>
        <v>3D 120</v>
      </c>
      <c r="B161" s="15" t="s">
        <v>6</v>
      </c>
      <c r="C161" s="140">
        <v>120</v>
      </c>
      <c r="D161" s="140">
        <v>5</v>
      </c>
    </row>
    <row r="162" spans="1:4" x14ac:dyDescent="0.2">
      <c r="A162" t="str">
        <f t="shared" si="1"/>
        <v>3D 121</v>
      </c>
      <c r="B162" s="15" t="s">
        <v>6</v>
      </c>
      <c r="C162" s="140">
        <v>121</v>
      </c>
      <c r="D162" s="140">
        <v>6</v>
      </c>
    </row>
    <row r="163" spans="1:4" x14ac:dyDescent="0.2">
      <c r="A163" t="str">
        <f t="shared" si="1"/>
        <v>3D 122</v>
      </c>
      <c r="B163" s="15" t="s">
        <v>6</v>
      </c>
      <c r="C163" s="140">
        <v>122</v>
      </c>
      <c r="D163" s="140">
        <v>6</v>
      </c>
    </row>
    <row r="164" spans="1:4" x14ac:dyDescent="0.2">
      <c r="A164" t="str">
        <f t="shared" si="1"/>
        <v>3D 123</v>
      </c>
      <c r="B164" s="15" t="s">
        <v>6</v>
      </c>
      <c r="C164" s="140">
        <v>123</v>
      </c>
      <c r="D164" s="140">
        <v>6</v>
      </c>
    </row>
    <row r="165" spans="1:4" x14ac:dyDescent="0.2">
      <c r="A165" t="str">
        <f t="shared" si="1"/>
        <v>3D 124</v>
      </c>
      <c r="B165" s="15" t="s">
        <v>6</v>
      </c>
      <c r="C165" s="140">
        <v>124</v>
      </c>
      <c r="D165" s="140">
        <v>6</v>
      </c>
    </row>
    <row r="166" spans="1:4" x14ac:dyDescent="0.2">
      <c r="A166" t="str">
        <f t="shared" si="1"/>
        <v>3D 125</v>
      </c>
      <c r="B166" s="15" t="s">
        <v>6</v>
      </c>
      <c r="C166" s="140">
        <v>125</v>
      </c>
      <c r="D166" s="140">
        <v>6</v>
      </c>
    </row>
    <row r="167" spans="1:4" x14ac:dyDescent="0.2">
      <c r="A167" t="str">
        <f t="shared" si="1"/>
        <v>3D 126</v>
      </c>
      <c r="B167" s="15" t="s">
        <v>6</v>
      </c>
      <c r="C167" s="140">
        <v>126</v>
      </c>
      <c r="D167" s="140">
        <v>6</v>
      </c>
    </row>
    <row r="168" spans="1:4" x14ac:dyDescent="0.2">
      <c r="A168" t="str">
        <f t="shared" si="1"/>
        <v>3D 127</v>
      </c>
      <c r="B168" s="15" t="s">
        <v>6</v>
      </c>
      <c r="C168" s="140">
        <v>127</v>
      </c>
      <c r="D168" s="140">
        <v>6</v>
      </c>
    </row>
    <row r="169" spans="1:4" x14ac:dyDescent="0.2">
      <c r="A169" t="str">
        <f t="shared" si="1"/>
        <v>3D 128</v>
      </c>
      <c r="B169" s="15" t="s">
        <v>6</v>
      </c>
      <c r="C169" s="140">
        <v>128</v>
      </c>
      <c r="D169" s="140">
        <v>6</v>
      </c>
    </row>
    <row r="170" spans="1:4" x14ac:dyDescent="0.2">
      <c r="A170" t="str">
        <f t="shared" si="1"/>
        <v>3D 129</v>
      </c>
      <c r="B170" s="15" t="s">
        <v>6</v>
      </c>
      <c r="C170" s="140">
        <v>129</v>
      </c>
      <c r="D170" s="140">
        <v>6</v>
      </c>
    </row>
    <row r="171" spans="1:4" x14ac:dyDescent="0.2">
      <c r="A171" t="str">
        <f t="shared" ref="A171:A234" si="2">CONCATENATE(B171," ",C171)</f>
        <v>3D 130</v>
      </c>
      <c r="B171" s="15" t="s">
        <v>6</v>
      </c>
      <c r="C171" s="140">
        <v>130</v>
      </c>
      <c r="D171" s="140">
        <v>6</v>
      </c>
    </row>
    <row r="172" spans="1:4" x14ac:dyDescent="0.2">
      <c r="A172" t="str">
        <f t="shared" si="2"/>
        <v>3D 131</v>
      </c>
      <c r="B172" s="15" t="s">
        <v>6</v>
      </c>
      <c r="C172" s="140">
        <v>131</v>
      </c>
      <c r="D172" s="140">
        <v>6</v>
      </c>
    </row>
    <row r="173" spans="1:4" x14ac:dyDescent="0.2">
      <c r="A173" t="str">
        <f t="shared" si="2"/>
        <v>3D 132</v>
      </c>
      <c r="B173" s="15" t="s">
        <v>6</v>
      </c>
      <c r="C173" s="140">
        <v>132</v>
      </c>
      <c r="D173" s="140">
        <v>6</v>
      </c>
    </row>
    <row r="174" spans="1:4" x14ac:dyDescent="0.2">
      <c r="A174" t="str">
        <f t="shared" si="2"/>
        <v>3D 133</v>
      </c>
      <c r="B174" s="15" t="s">
        <v>6</v>
      </c>
      <c r="C174" s="140">
        <v>133</v>
      </c>
      <c r="D174" s="140">
        <v>6</v>
      </c>
    </row>
    <row r="175" spans="1:4" x14ac:dyDescent="0.2">
      <c r="A175" t="str">
        <f t="shared" si="2"/>
        <v>3D 134</v>
      </c>
      <c r="B175" s="15" t="s">
        <v>6</v>
      </c>
      <c r="C175" s="140">
        <v>134</v>
      </c>
      <c r="D175" s="140">
        <v>6</v>
      </c>
    </row>
    <row r="176" spans="1:4" x14ac:dyDescent="0.2">
      <c r="A176" t="str">
        <f t="shared" si="2"/>
        <v>3D 135</v>
      </c>
      <c r="B176" s="15" t="s">
        <v>6</v>
      </c>
      <c r="C176" s="140">
        <v>135</v>
      </c>
      <c r="D176" s="140">
        <v>6</v>
      </c>
    </row>
    <row r="177" spans="1:4" x14ac:dyDescent="0.2">
      <c r="A177" t="str">
        <f t="shared" si="2"/>
        <v>3D 136</v>
      </c>
      <c r="B177" s="15" t="s">
        <v>6</v>
      </c>
      <c r="C177" s="140">
        <v>136</v>
      </c>
      <c r="D177" s="140">
        <v>6</v>
      </c>
    </row>
    <row r="178" spans="1:4" x14ac:dyDescent="0.2">
      <c r="A178" t="str">
        <f t="shared" si="2"/>
        <v>3D 137</v>
      </c>
      <c r="B178" s="15" t="s">
        <v>6</v>
      </c>
      <c r="C178" s="140">
        <v>137</v>
      </c>
      <c r="D178" s="140">
        <v>6</v>
      </c>
    </row>
    <row r="179" spans="1:4" x14ac:dyDescent="0.2">
      <c r="A179" t="str">
        <f t="shared" si="2"/>
        <v>3D 138</v>
      </c>
      <c r="B179" s="15" t="s">
        <v>6</v>
      </c>
      <c r="C179" s="140">
        <v>138</v>
      </c>
      <c r="D179" s="140">
        <v>6</v>
      </c>
    </row>
    <row r="180" spans="1:4" x14ac:dyDescent="0.2">
      <c r="A180" t="str">
        <f t="shared" si="2"/>
        <v>3D 139</v>
      </c>
      <c r="B180" s="15" t="s">
        <v>6</v>
      </c>
      <c r="C180" s="140">
        <v>139</v>
      </c>
      <c r="D180" s="140">
        <v>6</v>
      </c>
    </row>
    <row r="181" spans="1:4" x14ac:dyDescent="0.2">
      <c r="A181" t="str">
        <f t="shared" si="2"/>
        <v>3D 140</v>
      </c>
      <c r="B181" s="15" t="s">
        <v>6</v>
      </c>
      <c r="C181" s="140">
        <v>140</v>
      </c>
      <c r="D181" s="140">
        <v>6</v>
      </c>
    </row>
    <row r="182" spans="1:4" x14ac:dyDescent="0.2">
      <c r="A182" t="str">
        <f t="shared" si="2"/>
        <v>3D 141</v>
      </c>
      <c r="B182" s="15" t="s">
        <v>6</v>
      </c>
      <c r="C182" s="140">
        <v>141</v>
      </c>
      <c r="D182" s="140">
        <v>6</v>
      </c>
    </row>
    <row r="183" spans="1:4" x14ac:dyDescent="0.2">
      <c r="A183" t="str">
        <f t="shared" si="2"/>
        <v>3D 142</v>
      </c>
      <c r="B183" s="15" t="s">
        <v>6</v>
      </c>
      <c r="C183" s="140">
        <v>142</v>
      </c>
      <c r="D183" s="140">
        <v>6</v>
      </c>
    </row>
    <row r="184" spans="1:4" x14ac:dyDescent="0.2">
      <c r="A184" t="str">
        <f t="shared" si="2"/>
        <v>3D 143</v>
      </c>
      <c r="B184" s="15" t="s">
        <v>6</v>
      </c>
      <c r="C184" s="140">
        <v>143</v>
      </c>
      <c r="D184" s="140">
        <v>6</v>
      </c>
    </row>
    <row r="185" spans="1:4" x14ac:dyDescent="0.2">
      <c r="A185" t="str">
        <f t="shared" si="2"/>
        <v>3D 144</v>
      </c>
      <c r="B185" s="15" t="s">
        <v>6</v>
      </c>
      <c r="C185" s="140">
        <v>144</v>
      </c>
      <c r="D185" s="140">
        <v>6</v>
      </c>
    </row>
    <row r="186" spans="1:4" x14ac:dyDescent="0.2">
      <c r="A186" t="str">
        <f t="shared" si="2"/>
        <v>3D 145</v>
      </c>
      <c r="B186" s="15" t="s">
        <v>6</v>
      </c>
      <c r="C186" s="140">
        <v>145</v>
      </c>
      <c r="D186" s="140">
        <v>6</v>
      </c>
    </row>
    <row r="187" spans="1:4" x14ac:dyDescent="0.2">
      <c r="A187" t="str">
        <f t="shared" si="2"/>
        <v>3D 146</v>
      </c>
      <c r="B187" s="15" t="s">
        <v>6</v>
      </c>
      <c r="C187" s="140">
        <v>146</v>
      </c>
      <c r="D187" s="140">
        <v>6</v>
      </c>
    </row>
    <row r="188" spans="1:4" x14ac:dyDescent="0.2">
      <c r="A188" t="str">
        <f t="shared" si="2"/>
        <v>3D 147</v>
      </c>
      <c r="B188" s="15" t="s">
        <v>6</v>
      </c>
      <c r="C188" s="140">
        <v>147</v>
      </c>
      <c r="D188" s="140">
        <v>6</v>
      </c>
    </row>
    <row r="189" spans="1:4" x14ac:dyDescent="0.2">
      <c r="A189" t="str">
        <f t="shared" si="2"/>
        <v>3D 148</v>
      </c>
      <c r="B189" s="15" t="s">
        <v>6</v>
      </c>
      <c r="C189" s="140">
        <v>148</v>
      </c>
      <c r="D189" s="140">
        <v>6</v>
      </c>
    </row>
    <row r="190" spans="1:4" x14ac:dyDescent="0.2">
      <c r="A190" t="str">
        <f t="shared" si="2"/>
        <v>3D 149</v>
      </c>
      <c r="B190" s="15" t="s">
        <v>6</v>
      </c>
      <c r="C190" s="140">
        <v>149</v>
      </c>
      <c r="D190" s="140">
        <v>6</v>
      </c>
    </row>
    <row r="191" spans="1:4" x14ac:dyDescent="0.2">
      <c r="A191" t="str">
        <f t="shared" si="2"/>
        <v>3D 150</v>
      </c>
      <c r="B191" s="15" t="s">
        <v>6</v>
      </c>
      <c r="C191" s="140">
        <v>150</v>
      </c>
      <c r="D191" s="140">
        <v>6</v>
      </c>
    </row>
    <row r="192" spans="1:4" x14ac:dyDescent="0.2">
      <c r="A192" t="str">
        <f t="shared" si="2"/>
        <v>3D 151</v>
      </c>
      <c r="B192" s="15" t="s">
        <v>6</v>
      </c>
      <c r="C192" s="140">
        <v>151</v>
      </c>
      <c r="D192" s="140">
        <v>6</v>
      </c>
    </row>
    <row r="193" spans="1:4" x14ac:dyDescent="0.2">
      <c r="A193" t="str">
        <f t="shared" si="2"/>
        <v>3D 152</v>
      </c>
      <c r="B193" s="15" t="s">
        <v>6</v>
      </c>
      <c r="C193" s="140">
        <v>152</v>
      </c>
      <c r="D193" s="140">
        <v>6</v>
      </c>
    </row>
    <row r="194" spans="1:4" x14ac:dyDescent="0.2">
      <c r="A194" t="str">
        <f t="shared" si="2"/>
        <v>3D 153</v>
      </c>
      <c r="B194" s="15" t="s">
        <v>6</v>
      </c>
      <c r="C194" s="140">
        <v>153</v>
      </c>
      <c r="D194" s="140">
        <v>6</v>
      </c>
    </row>
    <row r="195" spans="1:4" x14ac:dyDescent="0.2">
      <c r="A195" t="str">
        <f t="shared" si="2"/>
        <v>3D 154</v>
      </c>
      <c r="B195" s="15" t="s">
        <v>6</v>
      </c>
      <c r="C195" s="140">
        <v>154</v>
      </c>
      <c r="D195" s="140">
        <v>6</v>
      </c>
    </row>
    <row r="196" spans="1:4" x14ac:dyDescent="0.2">
      <c r="A196" t="str">
        <f t="shared" si="2"/>
        <v>3D 155</v>
      </c>
      <c r="B196" s="15" t="s">
        <v>6</v>
      </c>
      <c r="C196" s="140">
        <v>155</v>
      </c>
      <c r="D196" s="140">
        <v>6</v>
      </c>
    </row>
    <row r="197" spans="1:4" x14ac:dyDescent="0.2">
      <c r="A197" t="str">
        <f t="shared" si="2"/>
        <v>3D 156</v>
      </c>
      <c r="B197" s="15" t="s">
        <v>6</v>
      </c>
      <c r="C197" s="140">
        <v>156</v>
      </c>
      <c r="D197" s="140">
        <v>6</v>
      </c>
    </row>
    <row r="198" spans="1:4" x14ac:dyDescent="0.2">
      <c r="A198" t="str">
        <f t="shared" si="2"/>
        <v>3D 157</v>
      </c>
      <c r="B198" s="15" t="s">
        <v>6</v>
      </c>
      <c r="C198" s="140">
        <v>157</v>
      </c>
      <c r="D198" s="140">
        <v>6</v>
      </c>
    </row>
    <row r="199" spans="1:4" x14ac:dyDescent="0.2">
      <c r="A199" t="str">
        <f t="shared" si="2"/>
        <v>3D 158</v>
      </c>
      <c r="B199" s="15" t="s">
        <v>6</v>
      </c>
      <c r="C199" s="140">
        <v>158</v>
      </c>
      <c r="D199" s="140">
        <v>6</v>
      </c>
    </row>
    <row r="200" spans="1:4" x14ac:dyDescent="0.2">
      <c r="A200" t="str">
        <f t="shared" si="2"/>
        <v>3D 159</v>
      </c>
      <c r="B200" s="15" t="s">
        <v>6</v>
      </c>
      <c r="C200" s="140">
        <v>159</v>
      </c>
      <c r="D200" s="140">
        <v>6</v>
      </c>
    </row>
    <row r="201" spans="1:4" x14ac:dyDescent="0.2">
      <c r="A201" t="str">
        <f t="shared" si="2"/>
        <v>3D 160</v>
      </c>
      <c r="B201" s="15" t="s">
        <v>6</v>
      </c>
      <c r="C201" s="140">
        <v>160</v>
      </c>
      <c r="D201" s="140">
        <v>6</v>
      </c>
    </row>
    <row r="202" spans="1:4" x14ac:dyDescent="0.2">
      <c r="A202" t="str">
        <f t="shared" si="2"/>
        <v>3D 161</v>
      </c>
      <c r="B202" s="15" t="s">
        <v>6</v>
      </c>
      <c r="C202" s="140">
        <v>161</v>
      </c>
      <c r="D202" s="140">
        <v>7</v>
      </c>
    </row>
    <row r="203" spans="1:4" x14ac:dyDescent="0.2">
      <c r="A203" t="str">
        <f t="shared" si="2"/>
        <v>3D 162</v>
      </c>
      <c r="B203" s="15" t="s">
        <v>6</v>
      </c>
      <c r="C203" s="140">
        <v>162</v>
      </c>
      <c r="D203" s="140">
        <v>7</v>
      </c>
    </row>
    <row r="204" spans="1:4" x14ac:dyDescent="0.2">
      <c r="A204" t="str">
        <f t="shared" si="2"/>
        <v>3D 163</v>
      </c>
      <c r="B204" s="15" t="s">
        <v>6</v>
      </c>
      <c r="C204" s="140">
        <v>163</v>
      </c>
      <c r="D204" s="140">
        <v>7</v>
      </c>
    </row>
    <row r="205" spans="1:4" x14ac:dyDescent="0.2">
      <c r="A205" t="str">
        <f t="shared" si="2"/>
        <v>3D 164</v>
      </c>
      <c r="B205" s="15" t="s">
        <v>6</v>
      </c>
      <c r="C205" s="140">
        <v>164</v>
      </c>
      <c r="D205" s="140">
        <v>7</v>
      </c>
    </row>
    <row r="206" spans="1:4" x14ac:dyDescent="0.2">
      <c r="A206" t="str">
        <f t="shared" si="2"/>
        <v>3D 165</v>
      </c>
      <c r="B206" s="15" t="s">
        <v>6</v>
      </c>
      <c r="C206" s="140">
        <v>165</v>
      </c>
      <c r="D206" s="140">
        <v>7</v>
      </c>
    </row>
    <row r="207" spans="1:4" x14ac:dyDescent="0.2">
      <c r="A207" t="str">
        <f t="shared" si="2"/>
        <v>3D 166</v>
      </c>
      <c r="B207" s="15" t="s">
        <v>6</v>
      </c>
      <c r="C207" s="140">
        <v>166</v>
      </c>
      <c r="D207" s="140">
        <v>7</v>
      </c>
    </row>
    <row r="208" spans="1:4" x14ac:dyDescent="0.2">
      <c r="A208" t="str">
        <f t="shared" si="2"/>
        <v>3D 167</v>
      </c>
      <c r="B208" s="15" t="s">
        <v>6</v>
      </c>
      <c r="C208" s="140">
        <v>167</v>
      </c>
      <c r="D208" s="140">
        <v>7</v>
      </c>
    </row>
    <row r="209" spans="1:4" x14ac:dyDescent="0.2">
      <c r="A209" t="str">
        <f t="shared" si="2"/>
        <v>3D 168</v>
      </c>
      <c r="B209" s="15" t="s">
        <v>6</v>
      </c>
      <c r="C209" s="140">
        <v>168</v>
      </c>
      <c r="D209" s="140">
        <v>7</v>
      </c>
    </row>
    <row r="210" spans="1:4" x14ac:dyDescent="0.2">
      <c r="A210" t="str">
        <f t="shared" si="2"/>
        <v>3D 169</v>
      </c>
      <c r="B210" s="15" t="s">
        <v>6</v>
      </c>
      <c r="C210" s="140">
        <v>169</v>
      </c>
      <c r="D210" s="140">
        <v>7</v>
      </c>
    </row>
    <row r="211" spans="1:4" x14ac:dyDescent="0.2">
      <c r="A211" t="str">
        <f t="shared" si="2"/>
        <v>3D 170</v>
      </c>
      <c r="B211" s="15" t="s">
        <v>6</v>
      </c>
      <c r="C211" s="140">
        <v>170</v>
      </c>
      <c r="D211" s="140">
        <v>7</v>
      </c>
    </row>
    <row r="212" spans="1:4" x14ac:dyDescent="0.2">
      <c r="A212" t="str">
        <f t="shared" si="2"/>
        <v>3D 171</v>
      </c>
      <c r="B212" s="15" t="s">
        <v>6</v>
      </c>
      <c r="C212" s="140">
        <v>171</v>
      </c>
      <c r="D212" s="140">
        <v>7</v>
      </c>
    </row>
    <row r="213" spans="1:4" x14ac:dyDescent="0.2">
      <c r="A213" t="str">
        <f t="shared" si="2"/>
        <v>3D 172</v>
      </c>
      <c r="B213" s="15" t="s">
        <v>6</v>
      </c>
      <c r="C213" s="140">
        <v>172</v>
      </c>
      <c r="D213" s="140">
        <v>7</v>
      </c>
    </row>
    <row r="214" spans="1:4" x14ac:dyDescent="0.2">
      <c r="A214" t="str">
        <f t="shared" si="2"/>
        <v>3D 173</v>
      </c>
      <c r="B214" s="15" t="s">
        <v>6</v>
      </c>
      <c r="C214" s="140">
        <v>173</v>
      </c>
      <c r="D214" s="140">
        <v>7</v>
      </c>
    </row>
    <row r="215" spans="1:4" x14ac:dyDescent="0.2">
      <c r="A215" t="str">
        <f t="shared" si="2"/>
        <v>3D 174</v>
      </c>
      <c r="B215" s="15" t="s">
        <v>6</v>
      </c>
      <c r="C215" s="140">
        <v>174</v>
      </c>
      <c r="D215" s="140">
        <v>7</v>
      </c>
    </row>
    <row r="216" spans="1:4" x14ac:dyDescent="0.2">
      <c r="A216" t="str">
        <f t="shared" si="2"/>
        <v>3D 175</v>
      </c>
      <c r="B216" s="15" t="s">
        <v>6</v>
      </c>
      <c r="C216" s="140">
        <v>175</v>
      </c>
      <c r="D216" s="140">
        <v>7</v>
      </c>
    </row>
    <row r="217" spans="1:4" x14ac:dyDescent="0.2">
      <c r="A217" t="str">
        <f t="shared" si="2"/>
        <v>3D 176</v>
      </c>
      <c r="B217" s="15" t="s">
        <v>6</v>
      </c>
      <c r="C217" s="140">
        <v>176</v>
      </c>
      <c r="D217" s="140">
        <v>7</v>
      </c>
    </row>
    <row r="218" spans="1:4" x14ac:dyDescent="0.2">
      <c r="A218" t="str">
        <f t="shared" si="2"/>
        <v>3D 177</v>
      </c>
      <c r="B218" s="15" t="s">
        <v>6</v>
      </c>
      <c r="C218" s="140">
        <v>177</v>
      </c>
      <c r="D218" s="140">
        <v>7</v>
      </c>
    </row>
    <row r="219" spans="1:4" x14ac:dyDescent="0.2">
      <c r="A219" t="str">
        <f t="shared" si="2"/>
        <v>3D 178</v>
      </c>
      <c r="B219" s="15" t="s">
        <v>6</v>
      </c>
      <c r="C219" s="140">
        <v>178</v>
      </c>
      <c r="D219" s="140">
        <v>7</v>
      </c>
    </row>
    <row r="220" spans="1:4" x14ac:dyDescent="0.2">
      <c r="A220" t="str">
        <f t="shared" si="2"/>
        <v>3D 179</v>
      </c>
      <c r="B220" s="15" t="s">
        <v>6</v>
      </c>
      <c r="C220" s="140">
        <v>179</v>
      </c>
      <c r="D220" s="140">
        <v>7</v>
      </c>
    </row>
    <row r="221" spans="1:4" x14ac:dyDescent="0.2">
      <c r="A221" t="str">
        <f t="shared" si="2"/>
        <v>3D 180</v>
      </c>
      <c r="B221" s="15" t="s">
        <v>6</v>
      </c>
      <c r="C221" s="140">
        <v>180</v>
      </c>
      <c r="D221" s="140">
        <v>7</v>
      </c>
    </row>
    <row r="222" spans="1:4" x14ac:dyDescent="0.2">
      <c r="A222" t="str">
        <f t="shared" si="2"/>
        <v>3D 181</v>
      </c>
      <c r="B222" s="15" t="s">
        <v>6</v>
      </c>
      <c r="C222" s="140">
        <v>181</v>
      </c>
      <c r="D222" s="140">
        <v>7</v>
      </c>
    </row>
    <row r="223" spans="1:4" x14ac:dyDescent="0.2">
      <c r="A223" t="str">
        <f t="shared" si="2"/>
        <v>3D 182</v>
      </c>
      <c r="B223" s="15" t="s">
        <v>6</v>
      </c>
      <c r="C223" s="140">
        <v>182</v>
      </c>
      <c r="D223" s="140">
        <v>7</v>
      </c>
    </row>
    <row r="224" spans="1:4" x14ac:dyDescent="0.2">
      <c r="A224" t="str">
        <f t="shared" si="2"/>
        <v>3D 183</v>
      </c>
      <c r="B224" s="15" t="s">
        <v>6</v>
      </c>
      <c r="C224" s="140">
        <v>183</v>
      </c>
      <c r="D224" s="140">
        <v>7</v>
      </c>
    </row>
    <row r="225" spans="1:4" x14ac:dyDescent="0.2">
      <c r="A225" t="str">
        <f t="shared" si="2"/>
        <v>3D 184</v>
      </c>
      <c r="B225" s="15" t="s">
        <v>6</v>
      </c>
      <c r="C225" s="140">
        <v>184</v>
      </c>
      <c r="D225" s="140">
        <v>7</v>
      </c>
    </row>
    <row r="226" spans="1:4" x14ac:dyDescent="0.2">
      <c r="A226" t="str">
        <f t="shared" si="2"/>
        <v>3D 185</v>
      </c>
      <c r="B226" s="15" t="s">
        <v>6</v>
      </c>
      <c r="C226" s="140">
        <v>185</v>
      </c>
      <c r="D226" s="140">
        <v>7</v>
      </c>
    </row>
    <row r="227" spans="1:4" x14ac:dyDescent="0.2">
      <c r="A227" t="str">
        <f t="shared" si="2"/>
        <v>3D 186</v>
      </c>
      <c r="B227" s="15" t="s">
        <v>6</v>
      </c>
      <c r="C227" s="140">
        <v>186</v>
      </c>
      <c r="D227" s="140">
        <v>7</v>
      </c>
    </row>
    <row r="228" spans="1:4" x14ac:dyDescent="0.2">
      <c r="A228" t="str">
        <f t="shared" si="2"/>
        <v>3D 187</v>
      </c>
      <c r="B228" s="15" t="s">
        <v>6</v>
      </c>
      <c r="C228" s="140">
        <v>187</v>
      </c>
      <c r="D228" s="140">
        <v>7</v>
      </c>
    </row>
    <row r="229" spans="1:4" x14ac:dyDescent="0.2">
      <c r="A229" t="str">
        <f t="shared" si="2"/>
        <v>3D 188</v>
      </c>
      <c r="B229" s="15" t="s">
        <v>6</v>
      </c>
      <c r="C229" s="140">
        <v>188</v>
      </c>
      <c r="D229" s="140">
        <v>7</v>
      </c>
    </row>
    <row r="230" spans="1:4" x14ac:dyDescent="0.2">
      <c r="A230" t="str">
        <f t="shared" si="2"/>
        <v>3D 189</v>
      </c>
      <c r="B230" s="15" t="s">
        <v>6</v>
      </c>
      <c r="C230" s="140">
        <v>189</v>
      </c>
      <c r="D230" s="140">
        <v>7</v>
      </c>
    </row>
    <row r="231" spans="1:4" x14ac:dyDescent="0.2">
      <c r="A231" t="str">
        <f t="shared" si="2"/>
        <v>3D 190</v>
      </c>
      <c r="B231" s="15" t="s">
        <v>6</v>
      </c>
      <c r="C231" s="140">
        <v>190</v>
      </c>
      <c r="D231" s="140">
        <v>7</v>
      </c>
    </row>
    <row r="232" spans="1:4" x14ac:dyDescent="0.2">
      <c r="A232" t="str">
        <f t="shared" si="2"/>
        <v>3D 191</v>
      </c>
      <c r="B232" s="15" t="s">
        <v>6</v>
      </c>
      <c r="C232" s="140">
        <v>191</v>
      </c>
      <c r="D232" s="140">
        <v>7</v>
      </c>
    </row>
    <row r="233" spans="1:4" x14ac:dyDescent="0.2">
      <c r="A233" t="str">
        <f t="shared" si="2"/>
        <v>3D 192</v>
      </c>
      <c r="B233" s="15" t="s">
        <v>6</v>
      </c>
      <c r="C233" s="140">
        <v>192</v>
      </c>
      <c r="D233" s="140">
        <v>7</v>
      </c>
    </row>
    <row r="234" spans="1:4" x14ac:dyDescent="0.2">
      <c r="A234" t="str">
        <f t="shared" si="2"/>
        <v>3D 193</v>
      </c>
      <c r="B234" s="15" t="s">
        <v>6</v>
      </c>
      <c r="C234" s="140">
        <v>193</v>
      </c>
      <c r="D234" s="140">
        <v>7</v>
      </c>
    </row>
    <row r="235" spans="1:4" x14ac:dyDescent="0.2">
      <c r="A235" t="str">
        <f t="shared" ref="A235:A298" si="3">CONCATENATE(B235," ",C235)</f>
        <v>3D 194</v>
      </c>
      <c r="B235" s="15" t="s">
        <v>6</v>
      </c>
      <c r="C235" s="140">
        <v>194</v>
      </c>
      <c r="D235" s="140">
        <v>7</v>
      </c>
    </row>
    <row r="236" spans="1:4" x14ac:dyDescent="0.2">
      <c r="A236" t="str">
        <f t="shared" si="3"/>
        <v>3D 195</v>
      </c>
      <c r="B236" s="15" t="s">
        <v>6</v>
      </c>
      <c r="C236" s="140">
        <v>195</v>
      </c>
      <c r="D236" s="140">
        <v>7</v>
      </c>
    </row>
    <row r="237" spans="1:4" x14ac:dyDescent="0.2">
      <c r="A237" t="str">
        <f t="shared" si="3"/>
        <v>3D 196</v>
      </c>
      <c r="B237" s="15" t="s">
        <v>6</v>
      </c>
      <c r="C237" s="140">
        <v>196</v>
      </c>
      <c r="D237" s="140">
        <v>7</v>
      </c>
    </row>
    <row r="238" spans="1:4" x14ac:dyDescent="0.2">
      <c r="A238" t="str">
        <f t="shared" si="3"/>
        <v>3D 197</v>
      </c>
      <c r="B238" s="15" t="s">
        <v>6</v>
      </c>
      <c r="C238" s="140">
        <v>197</v>
      </c>
      <c r="D238" s="140">
        <v>7</v>
      </c>
    </row>
    <row r="239" spans="1:4" x14ac:dyDescent="0.2">
      <c r="A239" t="str">
        <f t="shared" si="3"/>
        <v>3D 198</v>
      </c>
      <c r="B239" s="15" t="s">
        <v>6</v>
      </c>
      <c r="C239" s="140">
        <v>198</v>
      </c>
      <c r="D239" s="140">
        <v>7</v>
      </c>
    </row>
    <row r="240" spans="1:4" x14ac:dyDescent="0.2">
      <c r="A240" t="str">
        <f t="shared" si="3"/>
        <v>3D 199</v>
      </c>
      <c r="B240" s="15" t="s">
        <v>6</v>
      </c>
      <c r="C240" s="140">
        <v>199</v>
      </c>
      <c r="D240" s="140">
        <v>7</v>
      </c>
    </row>
    <row r="241" spans="1:4" x14ac:dyDescent="0.2">
      <c r="A241" t="str">
        <f t="shared" si="3"/>
        <v>3D 200</v>
      </c>
      <c r="B241" s="15" t="s">
        <v>6</v>
      </c>
      <c r="C241" s="140">
        <v>200</v>
      </c>
      <c r="D241" s="140">
        <v>7</v>
      </c>
    </row>
    <row r="242" spans="1:4" x14ac:dyDescent="0.2">
      <c r="A242" t="str">
        <f t="shared" si="3"/>
        <v>3D 201</v>
      </c>
      <c r="B242" s="15" t="s">
        <v>6</v>
      </c>
      <c r="C242" s="140">
        <v>201</v>
      </c>
      <c r="D242" s="140">
        <v>8</v>
      </c>
    </row>
    <row r="243" spans="1:4" x14ac:dyDescent="0.2">
      <c r="A243" t="str">
        <f t="shared" si="3"/>
        <v>3D 202</v>
      </c>
      <c r="B243" s="15" t="s">
        <v>6</v>
      </c>
      <c r="C243" s="140">
        <v>202</v>
      </c>
      <c r="D243" s="140">
        <v>8</v>
      </c>
    </row>
    <row r="244" spans="1:4" x14ac:dyDescent="0.2">
      <c r="A244" t="str">
        <f t="shared" si="3"/>
        <v>3D 999</v>
      </c>
      <c r="B244" s="15" t="s">
        <v>6</v>
      </c>
      <c r="C244" s="140">
        <v>999</v>
      </c>
      <c r="D244" s="140">
        <v>8</v>
      </c>
    </row>
    <row r="245" spans="1:4" x14ac:dyDescent="0.2">
      <c r="A245" t="str">
        <f t="shared" si="3"/>
        <v>4D 1</v>
      </c>
      <c r="B245" s="15" t="s">
        <v>7</v>
      </c>
      <c r="C245" s="140">
        <v>1</v>
      </c>
      <c r="D245" s="140">
        <v>1</v>
      </c>
    </row>
    <row r="246" spans="1:4" x14ac:dyDescent="0.2">
      <c r="A246" t="str">
        <f t="shared" si="3"/>
        <v>4D 2</v>
      </c>
      <c r="B246" s="15" t="s">
        <v>7</v>
      </c>
      <c r="C246" s="140">
        <v>2</v>
      </c>
      <c r="D246" s="140">
        <v>1</v>
      </c>
    </row>
    <row r="247" spans="1:4" x14ac:dyDescent="0.2">
      <c r="A247" t="str">
        <f t="shared" si="3"/>
        <v>4D 3</v>
      </c>
      <c r="B247" s="15" t="s">
        <v>7</v>
      </c>
      <c r="C247" s="140">
        <v>3</v>
      </c>
      <c r="D247" s="140">
        <v>1</v>
      </c>
    </row>
    <row r="248" spans="1:4" x14ac:dyDescent="0.2">
      <c r="A248" t="str">
        <f t="shared" si="3"/>
        <v>4D 4</v>
      </c>
      <c r="B248" s="15" t="s">
        <v>7</v>
      </c>
      <c r="C248" s="140">
        <v>4</v>
      </c>
      <c r="D248" s="140">
        <v>1</v>
      </c>
    </row>
    <row r="249" spans="1:4" x14ac:dyDescent="0.2">
      <c r="A249" t="str">
        <f t="shared" si="3"/>
        <v>4D 5</v>
      </c>
      <c r="B249" s="15" t="s">
        <v>7</v>
      </c>
      <c r="C249" s="140">
        <v>5</v>
      </c>
      <c r="D249" s="140">
        <v>1</v>
      </c>
    </row>
    <row r="250" spans="1:4" x14ac:dyDescent="0.2">
      <c r="A250" t="str">
        <f t="shared" si="3"/>
        <v>4D 6</v>
      </c>
      <c r="B250" s="15" t="s">
        <v>7</v>
      </c>
      <c r="C250" s="140">
        <v>6</v>
      </c>
      <c r="D250" s="140">
        <v>1</v>
      </c>
    </row>
    <row r="251" spans="1:4" x14ac:dyDescent="0.2">
      <c r="A251" t="str">
        <f t="shared" si="3"/>
        <v>4D 7</v>
      </c>
      <c r="B251" s="15" t="s">
        <v>7</v>
      </c>
      <c r="C251" s="140">
        <v>7</v>
      </c>
      <c r="D251" s="140">
        <v>1</v>
      </c>
    </row>
    <row r="252" spans="1:4" x14ac:dyDescent="0.2">
      <c r="A252" t="str">
        <f t="shared" si="3"/>
        <v>4D 8</v>
      </c>
      <c r="B252" s="15" t="s">
        <v>7</v>
      </c>
      <c r="C252" s="140">
        <v>8</v>
      </c>
      <c r="D252" s="140">
        <v>1</v>
      </c>
    </row>
    <row r="253" spans="1:4" x14ac:dyDescent="0.2">
      <c r="A253" t="str">
        <f t="shared" si="3"/>
        <v>4D 9</v>
      </c>
      <c r="B253" s="15" t="s">
        <v>7</v>
      </c>
      <c r="C253" s="140">
        <v>9</v>
      </c>
      <c r="D253" s="140">
        <v>1</v>
      </c>
    </row>
    <row r="254" spans="1:4" x14ac:dyDescent="0.2">
      <c r="A254" t="str">
        <f t="shared" si="3"/>
        <v>4D 10</v>
      </c>
      <c r="B254" s="15" t="s">
        <v>7</v>
      </c>
      <c r="C254" s="140">
        <v>10</v>
      </c>
      <c r="D254" s="140">
        <v>1</v>
      </c>
    </row>
    <row r="255" spans="1:4" x14ac:dyDescent="0.2">
      <c r="A255" t="str">
        <f t="shared" si="3"/>
        <v>4D 11</v>
      </c>
      <c r="B255" s="15" t="s">
        <v>7</v>
      </c>
      <c r="C255" s="140">
        <v>11</v>
      </c>
      <c r="D255" s="140">
        <v>1</v>
      </c>
    </row>
    <row r="256" spans="1:4" x14ac:dyDescent="0.2">
      <c r="A256" t="str">
        <f t="shared" si="3"/>
        <v>4D 12</v>
      </c>
      <c r="B256" s="15" t="s">
        <v>7</v>
      </c>
      <c r="C256" s="140">
        <v>12</v>
      </c>
      <c r="D256" s="140">
        <v>1</v>
      </c>
    </row>
    <row r="257" spans="1:4" x14ac:dyDescent="0.2">
      <c r="A257" t="str">
        <f t="shared" si="3"/>
        <v>4D 13</v>
      </c>
      <c r="B257" s="15" t="s">
        <v>7</v>
      </c>
      <c r="C257" s="140">
        <v>13</v>
      </c>
      <c r="D257" s="140">
        <v>2</v>
      </c>
    </row>
    <row r="258" spans="1:4" x14ac:dyDescent="0.2">
      <c r="A258" t="str">
        <f t="shared" si="3"/>
        <v>4D 14</v>
      </c>
      <c r="B258" s="15" t="s">
        <v>7</v>
      </c>
      <c r="C258" s="140">
        <v>14</v>
      </c>
      <c r="D258" s="140">
        <v>2</v>
      </c>
    </row>
    <row r="259" spans="1:4" x14ac:dyDescent="0.2">
      <c r="A259" t="str">
        <f t="shared" si="3"/>
        <v>4D 15</v>
      </c>
      <c r="B259" s="15" t="s">
        <v>7</v>
      </c>
      <c r="C259" s="140">
        <v>15</v>
      </c>
      <c r="D259" s="140">
        <v>2</v>
      </c>
    </row>
    <row r="260" spans="1:4" x14ac:dyDescent="0.2">
      <c r="A260" t="str">
        <f t="shared" si="3"/>
        <v>4D 16</v>
      </c>
      <c r="B260" s="15" t="s">
        <v>7</v>
      </c>
      <c r="C260" s="140">
        <v>16</v>
      </c>
      <c r="D260" s="140">
        <v>2</v>
      </c>
    </row>
    <row r="261" spans="1:4" x14ac:dyDescent="0.2">
      <c r="A261" t="str">
        <f t="shared" si="3"/>
        <v>4D 17</v>
      </c>
      <c r="B261" s="15" t="s">
        <v>7</v>
      </c>
      <c r="C261" s="140">
        <v>17</v>
      </c>
      <c r="D261" s="140">
        <v>2</v>
      </c>
    </row>
    <row r="262" spans="1:4" x14ac:dyDescent="0.2">
      <c r="A262" t="str">
        <f t="shared" si="3"/>
        <v>4D 18</v>
      </c>
      <c r="B262" s="15" t="s">
        <v>7</v>
      </c>
      <c r="C262" s="140">
        <v>18</v>
      </c>
      <c r="D262" s="140">
        <v>2</v>
      </c>
    </row>
    <row r="263" spans="1:4" x14ac:dyDescent="0.2">
      <c r="A263" t="str">
        <f t="shared" si="3"/>
        <v>4D 19</v>
      </c>
      <c r="B263" s="15" t="s">
        <v>7</v>
      </c>
      <c r="C263" s="140">
        <v>19</v>
      </c>
      <c r="D263" s="140">
        <v>2</v>
      </c>
    </row>
    <row r="264" spans="1:4" x14ac:dyDescent="0.2">
      <c r="A264" t="str">
        <f t="shared" si="3"/>
        <v>4D 20</v>
      </c>
      <c r="B264" s="15" t="s">
        <v>7</v>
      </c>
      <c r="C264" s="140">
        <v>20</v>
      </c>
      <c r="D264" s="140">
        <v>2</v>
      </c>
    </row>
    <row r="265" spans="1:4" x14ac:dyDescent="0.2">
      <c r="A265" t="str">
        <f t="shared" si="3"/>
        <v>4D 21</v>
      </c>
      <c r="B265" s="15" t="s">
        <v>7</v>
      </c>
      <c r="C265" s="140">
        <v>21</v>
      </c>
      <c r="D265" s="140">
        <v>3</v>
      </c>
    </row>
    <row r="266" spans="1:4" x14ac:dyDescent="0.2">
      <c r="A266" t="str">
        <f t="shared" si="3"/>
        <v>4D 22</v>
      </c>
      <c r="B266" s="15" t="s">
        <v>7</v>
      </c>
      <c r="C266" s="140">
        <v>22</v>
      </c>
      <c r="D266" s="140">
        <v>3</v>
      </c>
    </row>
    <row r="267" spans="1:4" x14ac:dyDescent="0.2">
      <c r="A267" t="str">
        <f t="shared" si="3"/>
        <v>4D 23</v>
      </c>
      <c r="B267" s="15" t="s">
        <v>7</v>
      </c>
      <c r="C267" s="140">
        <v>23</v>
      </c>
      <c r="D267" s="140">
        <v>3</v>
      </c>
    </row>
    <row r="268" spans="1:4" x14ac:dyDescent="0.2">
      <c r="A268" t="str">
        <f t="shared" si="3"/>
        <v>4D 24</v>
      </c>
      <c r="B268" s="15" t="s">
        <v>7</v>
      </c>
      <c r="C268" s="140">
        <v>24</v>
      </c>
      <c r="D268" s="140">
        <v>3</v>
      </c>
    </row>
    <row r="269" spans="1:4" x14ac:dyDescent="0.2">
      <c r="A269" t="str">
        <f t="shared" si="3"/>
        <v>4D 25</v>
      </c>
      <c r="B269" s="15" t="s">
        <v>7</v>
      </c>
      <c r="C269" s="140">
        <v>25</v>
      </c>
      <c r="D269" s="140">
        <v>3</v>
      </c>
    </row>
    <row r="270" spans="1:4" x14ac:dyDescent="0.2">
      <c r="A270" t="str">
        <f t="shared" si="3"/>
        <v>4D 26</v>
      </c>
      <c r="B270" s="15" t="s">
        <v>7</v>
      </c>
      <c r="C270" s="140">
        <v>26</v>
      </c>
      <c r="D270" s="140">
        <v>3</v>
      </c>
    </row>
    <row r="271" spans="1:4" x14ac:dyDescent="0.2">
      <c r="A271" t="str">
        <f t="shared" si="3"/>
        <v>4D 27</v>
      </c>
      <c r="B271" s="15" t="s">
        <v>7</v>
      </c>
      <c r="C271" s="140">
        <v>27</v>
      </c>
      <c r="D271" s="140">
        <v>3</v>
      </c>
    </row>
    <row r="272" spans="1:4" x14ac:dyDescent="0.2">
      <c r="A272" t="str">
        <f t="shared" si="3"/>
        <v>4D 28</v>
      </c>
      <c r="B272" s="15" t="s">
        <v>7</v>
      </c>
      <c r="C272" s="140">
        <v>28</v>
      </c>
      <c r="D272" s="140">
        <v>3</v>
      </c>
    </row>
    <row r="273" spans="1:4" x14ac:dyDescent="0.2">
      <c r="A273" t="str">
        <f t="shared" si="3"/>
        <v>4D 29</v>
      </c>
      <c r="B273" s="15" t="s">
        <v>7</v>
      </c>
      <c r="C273" s="140">
        <v>29</v>
      </c>
      <c r="D273" s="140">
        <v>3</v>
      </c>
    </row>
    <row r="274" spans="1:4" x14ac:dyDescent="0.2">
      <c r="A274" t="str">
        <f t="shared" si="3"/>
        <v>4D 30</v>
      </c>
      <c r="B274" s="15" t="s">
        <v>7</v>
      </c>
      <c r="C274" s="140">
        <v>30</v>
      </c>
      <c r="D274" s="140">
        <v>3</v>
      </c>
    </row>
    <row r="275" spans="1:4" x14ac:dyDescent="0.2">
      <c r="A275" t="str">
        <f t="shared" si="3"/>
        <v>4D 31</v>
      </c>
      <c r="B275" s="15" t="s">
        <v>7</v>
      </c>
      <c r="C275" s="140">
        <v>31</v>
      </c>
      <c r="D275" s="140">
        <v>3</v>
      </c>
    </row>
    <row r="276" spans="1:4" x14ac:dyDescent="0.2">
      <c r="A276" t="str">
        <f t="shared" si="3"/>
        <v>4D 32</v>
      </c>
      <c r="B276" s="15" t="s">
        <v>7</v>
      </c>
      <c r="C276" s="140">
        <v>32</v>
      </c>
      <c r="D276" s="140">
        <v>3</v>
      </c>
    </row>
    <row r="277" spans="1:4" x14ac:dyDescent="0.2">
      <c r="A277" t="str">
        <f t="shared" si="3"/>
        <v>4D 33</v>
      </c>
      <c r="B277" s="15" t="s">
        <v>7</v>
      </c>
      <c r="C277" s="140">
        <v>33</v>
      </c>
      <c r="D277" s="140">
        <v>3</v>
      </c>
    </row>
    <row r="278" spans="1:4" x14ac:dyDescent="0.2">
      <c r="A278" t="str">
        <f t="shared" si="3"/>
        <v>4D 34</v>
      </c>
      <c r="B278" s="15" t="s">
        <v>7</v>
      </c>
      <c r="C278" s="140">
        <v>34</v>
      </c>
      <c r="D278" s="140">
        <v>3</v>
      </c>
    </row>
    <row r="279" spans="1:4" x14ac:dyDescent="0.2">
      <c r="A279" t="str">
        <f t="shared" si="3"/>
        <v>4D 35</v>
      </c>
      <c r="B279" s="15" t="s">
        <v>7</v>
      </c>
      <c r="C279" s="140">
        <v>35</v>
      </c>
      <c r="D279" s="140">
        <v>3</v>
      </c>
    </row>
    <row r="280" spans="1:4" x14ac:dyDescent="0.2">
      <c r="A280" t="str">
        <f t="shared" si="3"/>
        <v>4D 36</v>
      </c>
      <c r="B280" s="15" t="s">
        <v>7</v>
      </c>
      <c r="C280" s="140">
        <v>36</v>
      </c>
      <c r="D280" s="140">
        <v>3</v>
      </c>
    </row>
    <row r="281" spans="1:4" x14ac:dyDescent="0.2">
      <c r="A281" t="str">
        <f t="shared" si="3"/>
        <v>4D 37</v>
      </c>
      <c r="B281" s="15" t="s">
        <v>7</v>
      </c>
      <c r="C281" s="140">
        <v>37</v>
      </c>
      <c r="D281" s="140">
        <v>3</v>
      </c>
    </row>
    <row r="282" spans="1:4" x14ac:dyDescent="0.2">
      <c r="A282" t="str">
        <f t="shared" si="3"/>
        <v>4D 38</v>
      </c>
      <c r="B282" s="15" t="s">
        <v>7</v>
      </c>
      <c r="C282" s="140">
        <v>38</v>
      </c>
      <c r="D282" s="140">
        <v>3</v>
      </c>
    </row>
    <row r="283" spans="1:4" x14ac:dyDescent="0.2">
      <c r="A283" t="str">
        <f t="shared" si="3"/>
        <v>4D 39</v>
      </c>
      <c r="B283" s="15" t="s">
        <v>7</v>
      </c>
      <c r="C283" s="140">
        <v>39</v>
      </c>
      <c r="D283" s="140">
        <v>3</v>
      </c>
    </row>
    <row r="284" spans="1:4" x14ac:dyDescent="0.2">
      <c r="A284" t="str">
        <f t="shared" si="3"/>
        <v>4D 40</v>
      </c>
      <c r="B284" s="15" t="s">
        <v>7</v>
      </c>
      <c r="C284" s="140">
        <v>40</v>
      </c>
      <c r="D284" s="140">
        <v>3</v>
      </c>
    </row>
    <row r="285" spans="1:4" x14ac:dyDescent="0.2">
      <c r="A285" t="str">
        <f t="shared" si="3"/>
        <v>4D 41</v>
      </c>
      <c r="B285" s="15" t="s">
        <v>7</v>
      </c>
      <c r="C285" s="140">
        <v>41</v>
      </c>
      <c r="D285" s="140">
        <v>4</v>
      </c>
    </row>
    <row r="286" spans="1:4" x14ac:dyDescent="0.2">
      <c r="A286" t="str">
        <f t="shared" si="3"/>
        <v>4D 42</v>
      </c>
      <c r="B286" s="15" t="s">
        <v>7</v>
      </c>
      <c r="C286" s="140">
        <v>42</v>
      </c>
      <c r="D286" s="140">
        <v>4</v>
      </c>
    </row>
    <row r="287" spans="1:4" x14ac:dyDescent="0.2">
      <c r="A287" t="str">
        <f t="shared" si="3"/>
        <v>4D 43</v>
      </c>
      <c r="B287" s="15" t="s">
        <v>7</v>
      </c>
      <c r="C287" s="140">
        <v>43</v>
      </c>
      <c r="D287" s="140">
        <v>4</v>
      </c>
    </row>
    <row r="288" spans="1:4" x14ac:dyDescent="0.2">
      <c r="A288" t="str">
        <f t="shared" si="3"/>
        <v>4D 44</v>
      </c>
      <c r="B288" s="15" t="s">
        <v>7</v>
      </c>
      <c r="C288" s="140">
        <v>44</v>
      </c>
      <c r="D288" s="140">
        <v>4</v>
      </c>
    </row>
    <row r="289" spans="1:4" x14ac:dyDescent="0.2">
      <c r="A289" t="str">
        <f t="shared" si="3"/>
        <v>4D 45</v>
      </c>
      <c r="B289" s="15" t="s">
        <v>7</v>
      </c>
      <c r="C289" s="140">
        <v>45</v>
      </c>
      <c r="D289" s="140">
        <v>4</v>
      </c>
    </row>
    <row r="290" spans="1:4" x14ac:dyDescent="0.2">
      <c r="A290" t="str">
        <f t="shared" si="3"/>
        <v>4D 46</v>
      </c>
      <c r="B290" s="15" t="s">
        <v>7</v>
      </c>
      <c r="C290" s="140">
        <v>46</v>
      </c>
      <c r="D290" s="140">
        <v>4</v>
      </c>
    </row>
    <row r="291" spans="1:4" x14ac:dyDescent="0.2">
      <c r="A291" t="str">
        <f t="shared" si="3"/>
        <v>4D 47</v>
      </c>
      <c r="B291" s="15" t="s">
        <v>7</v>
      </c>
      <c r="C291" s="140">
        <v>47</v>
      </c>
      <c r="D291" s="140">
        <v>4</v>
      </c>
    </row>
    <row r="292" spans="1:4" x14ac:dyDescent="0.2">
      <c r="A292" t="str">
        <f t="shared" si="3"/>
        <v>4D 48</v>
      </c>
      <c r="B292" s="15" t="s">
        <v>7</v>
      </c>
      <c r="C292" s="140">
        <v>48</v>
      </c>
      <c r="D292" s="140">
        <v>4</v>
      </c>
    </row>
    <row r="293" spans="1:4" x14ac:dyDescent="0.2">
      <c r="A293" t="str">
        <f t="shared" si="3"/>
        <v>4D 49</v>
      </c>
      <c r="B293" s="15" t="s">
        <v>7</v>
      </c>
      <c r="C293" s="140">
        <v>49</v>
      </c>
      <c r="D293" s="140">
        <v>4</v>
      </c>
    </row>
    <row r="294" spans="1:4" x14ac:dyDescent="0.2">
      <c r="A294" t="str">
        <f t="shared" si="3"/>
        <v>4D 50</v>
      </c>
      <c r="B294" s="15" t="s">
        <v>7</v>
      </c>
      <c r="C294" s="140">
        <v>50</v>
      </c>
      <c r="D294" s="140">
        <v>4</v>
      </c>
    </row>
    <row r="295" spans="1:4" x14ac:dyDescent="0.2">
      <c r="A295" t="str">
        <f t="shared" si="3"/>
        <v>4D 51</v>
      </c>
      <c r="B295" s="15" t="s">
        <v>7</v>
      </c>
      <c r="C295" s="140">
        <v>51</v>
      </c>
      <c r="D295" s="140">
        <v>4</v>
      </c>
    </row>
    <row r="296" spans="1:4" x14ac:dyDescent="0.2">
      <c r="A296" t="str">
        <f t="shared" si="3"/>
        <v>4D 52</v>
      </c>
      <c r="B296" s="15" t="s">
        <v>7</v>
      </c>
      <c r="C296" s="140">
        <v>52</v>
      </c>
      <c r="D296" s="140">
        <v>4</v>
      </c>
    </row>
    <row r="297" spans="1:4" x14ac:dyDescent="0.2">
      <c r="A297" t="str">
        <f t="shared" si="3"/>
        <v>4D 53</v>
      </c>
      <c r="B297" s="15" t="s">
        <v>7</v>
      </c>
      <c r="C297" s="140">
        <v>53</v>
      </c>
      <c r="D297" s="140">
        <v>4</v>
      </c>
    </row>
    <row r="298" spans="1:4" x14ac:dyDescent="0.2">
      <c r="A298" t="str">
        <f t="shared" si="3"/>
        <v>4D 54</v>
      </c>
      <c r="B298" s="15" t="s">
        <v>7</v>
      </c>
      <c r="C298" s="140">
        <v>54</v>
      </c>
      <c r="D298" s="140">
        <v>4</v>
      </c>
    </row>
    <row r="299" spans="1:4" x14ac:dyDescent="0.2">
      <c r="A299" t="str">
        <f t="shared" ref="A299:A362" si="4">CONCATENATE(B299," ",C299)</f>
        <v>4D 55</v>
      </c>
      <c r="B299" s="15" t="s">
        <v>7</v>
      </c>
      <c r="C299" s="140">
        <v>55</v>
      </c>
      <c r="D299" s="140">
        <v>4</v>
      </c>
    </row>
    <row r="300" spans="1:4" x14ac:dyDescent="0.2">
      <c r="A300" t="str">
        <f t="shared" si="4"/>
        <v>4D 56</v>
      </c>
      <c r="B300" s="15" t="s">
        <v>7</v>
      </c>
      <c r="C300" s="140">
        <v>56</v>
      </c>
      <c r="D300" s="140">
        <v>4</v>
      </c>
    </row>
    <row r="301" spans="1:4" x14ac:dyDescent="0.2">
      <c r="A301" t="str">
        <f t="shared" si="4"/>
        <v>4D 57</v>
      </c>
      <c r="B301" s="15" t="s">
        <v>7</v>
      </c>
      <c r="C301" s="140">
        <v>57</v>
      </c>
      <c r="D301" s="140">
        <v>4</v>
      </c>
    </row>
    <row r="302" spans="1:4" x14ac:dyDescent="0.2">
      <c r="A302" t="str">
        <f t="shared" si="4"/>
        <v>4D 58</v>
      </c>
      <c r="B302" s="15" t="s">
        <v>7</v>
      </c>
      <c r="C302" s="140">
        <v>58</v>
      </c>
      <c r="D302" s="140">
        <v>4</v>
      </c>
    </row>
    <row r="303" spans="1:4" x14ac:dyDescent="0.2">
      <c r="A303" t="str">
        <f t="shared" si="4"/>
        <v>4D 59</v>
      </c>
      <c r="B303" s="15" t="s">
        <v>7</v>
      </c>
      <c r="C303" s="140">
        <v>59</v>
      </c>
      <c r="D303" s="140">
        <v>4</v>
      </c>
    </row>
    <row r="304" spans="1:4" x14ac:dyDescent="0.2">
      <c r="A304" t="str">
        <f t="shared" si="4"/>
        <v>4D 60</v>
      </c>
      <c r="B304" s="15" t="s">
        <v>7</v>
      </c>
      <c r="C304" s="140">
        <v>60</v>
      </c>
      <c r="D304" s="140">
        <v>4</v>
      </c>
    </row>
    <row r="305" spans="1:4" x14ac:dyDescent="0.2">
      <c r="A305" t="str">
        <f t="shared" si="4"/>
        <v>4D 61</v>
      </c>
      <c r="B305" s="15" t="s">
        <v>7</v>
      </c>
      <c r="C305" s="140">
        <v>61</v>
      </c>
      <c r="D305" s="140">
        <v>4</v>
      </c>
    </row>
    <row r="306" spans="1:4" x14ac:dyDescent="0.2">
      <c r="A306" t="str">
        <f t="shared" si="4"/>
        <v>4D 62</v>
      </c>
      <c r="B306" s="15" t="s">
        <v>7</v>
      </c>
      <c r="C306" s="140">
        <v>62</v>
      </c>
      <c r="D306" s="140">
        <v>4</v>
      </c>
    </row>
    <row r="307" spans="1:4" x14ac:dyDescent="0.2">
      <c r="A307" t="str">
        <f t="shared" si="4"/>
        <v>4D 63</v>
      </c>
      <c r="B307" s="15" t="s">
        <v>7</v>
      </c>
      <c r="C307" s="140">
        <v>63</v>
      </c>
      <c r="D307" s="140">
        <v>4</v>
      </c>
    </row>
    <row r="308" spans="1:4" x14ac:dyDescent="0.2">
      <c r="A308" t="str">
        <f t="shared" si="4"/>
        <v>4D 64</v>
      </c>
      <c r="B308" s="15" t="s">
        <v>7</v>
      </c>
      <c r="C308" s="140">
        <v>64</v>
      </c>
      <c r="D308" s="140">
        <v>4</v>
      </c>
    </row>
    <row r="309" spans="1:4" x14ac:dyDescent="0.2">
      <c r="A309" t="str">
        <f t="shared" si="4"/>
        <v>4D 65</v>
      </c>
      <c r="B309" s="15" t="s">
        <v>7</v>
      </c>
      <c r="C309" s="140">
        <v>65</v>
      </c>
      <c r="D309" s="140">
        <v>4</v>
      </c>
    </row>
    <row r="310" spans="1:4" x14ac:dyDescent="0.2">
      <c r="A310" t="str">
        <f t="shared" si="4"/>
        <v>4D 66</v>
      </c>
      <c r="B310" s="15" t="s">
        <v>7</v>
      </c>
      <c r="C310" s="140">
        <v>66</v>
      </c>
      <c r="D310" s="140">
        <v>4</v>
      </c>
    </row>
    <row r="311" spans="1:4" x14ac:dyDescent="0.2">
      <c r="A311" t="str">
        <f t="shared" si="4"/>
        <v>4D 67</v>
      </c>
      <c r="B311" s="15" t="s">
        <v>7</v>
      </c>
      <c r="C311" s="140">
        <v>67</v>
      </c>
      <c r="D311" s="140">
        <v>4</v>
      </c>
    </row>
    <row r="312" spans="1:4" x14ac:dyDescent="0.2">
      <c r="A312" t="str">
        <f t="shared" si="4"/>
        <v>4D 68</v>
      </c>
      <c r="B312" s="15" t="s">
        <v>7</v>
      </c>
      <c r="C312" s="140">
        <v>68</v>
      </c>
      <c r="D312" s="140">
        <v>4</v>
      </c>
    </row>
    <row r="313" spans="1:4" x14ac:dyDescent="0.2">
      <c r="A313" t="str">
        <f t="shared" si="4"/>
        <v>4D 69</v>
      </c>
      <c r="B313" s="15" t="s">
        <v>7</v>
      </c>
      <c r="C313" s="140">
        <v>69</v>
      </c>
      <c r="D313" s="140">
        <v>4</v>
      </c>
    </row>
    <row r="314" spans="1:4" x14ac:dyDescent="0.2">
      <c r="A314" t="str">
        <f t="shared" si="4"/>
        <v>4D 70</v>
      </c>
      <c r="B314" s="15" t="s">
        <v>7</v>
      </c>
      <c r="C314" s="140">
        <v>70</v>
      </c>
      <c r="D314" s="140">
        <v>4</v>
      </c>
    </row>
    <row r="315" spans="1:4" x14ac:dyDescent="0.2">
      <c r="A315" t="str">
        <f t="shared" si="4"/>
        <v>4D 71</v>
      </c>
      <c r="B315" s="15" t="s">
        <v>7</v>
      </c>
      <c r="C315" s="140">
        <v>71</v>
      </c>
      <c r="D315" s="140">
        <v>4</v>
      </c>
    </row>
    <row r="316" spans="1:4" x14ac:dyDescent="0.2">
      <c r="A316" t="str">
        <f t="shared" si="4"/>
        <v>4D 72</v>
      </c>
      <c r="B316" s="15" t="s">
        <v>7</v>
      </c>
      <c r="C316" s="140">
        <v>72</v>
      </c>
      <c r="D316" s="140">
        <v>4</v>
      </c>
    </row>
    <row r="317" spans="1:4" x14ac:dyDescent="0.2">
      <c r="A317" t="str">
        <f t="shared" si="4"/>
        <v>4D 73</v>
      </c>
      <c r="B317" s="15" t="s">
        <v>7</v>
      </c>
      <c r="C317" s="140">
        <v>73</v>
      </c>
      <c r="D317" s="140">
        <v>4</v>
      </c>
    </row>
    <row r="318" spans="1:4" x14ac:dyDescent="0.2">
      <c r="A318" t="str">
        <f t="shared" si="4"/>
        <v>4D 74</v>
      </c>
      <c r="B318" s="15" t="s">
        <v>7</v>
      </c>
      <c r="C318" s="140">
        <v>74</v>
      </c>
      <c r="D318" s="140">
        <v>4</v>
      </c>
    </row>
    <row r="319" spans="1:4" x14ac:dyDescent="0.2">
      <c r="A319" t="str">
        <f t="shared" si="4"/>
        <v>4D 75</v>
      </c>
      <c r="B319" s="15" t="s">
        <v>7</v>
      </c>
      <c r="C319" s="140">
        <v>75</v>
      </c>
      <c r="D319" s="140">
        <v>4</v>
      </c>
    </row>
    <row r="320" spans="1:4" x14ac:dyDescent="0.2">
      <c r="A320" t="str">
        <f t="shared" si="4"/>
        <v>4D 76</v>
      </c>
      <c r="B320" s="15" t="s">
        <v>7</v>
      </c>
      <c r="C320" s="140">
        <v>76</v>
      </c>
      <c r="D320" s="140">
        <v>4</v>
      </c>
    </row>
    <row r="321" spans="1:4" x14ac:dyDescent="0.2">
      <c r="A321" t="str">
        <f t="shared" si="4"/>
        <v>4D 77</v>
      </c>
      <c r="B321" s="15" t="s">
        <v>7</v>
      </c>
      <c r="C321" s="140">
        <v>77</v>
      </c>
      <c r="D321" s="140">
        <v>4</v>
      </c>
    </row>
    <row r="322" spans="1:4" x14ac:dyDescent="0.2">
      <c r="A322" t="str">
        <f t="shared" si="4"/>
        <v>4D 78</v>
      </c>
      <c r="B322" s="15" t="s">
        <v>7</v>
      </c>
      <c r="C322" s="140">
        <v>78</v>
      </c>
      <c r="D322" s="140">
        <v>4</v>
      </c>
    </row>
    <row r="323" spans="1:4" x14ac:dyDescent="0.2">
      <c r="A323" t="str">
        <f t="shared" si="4"/>
        <v>4D 79</v>
      </c>
      <c r="B323" s="15" t="s">
        <v>7</v>
      </c>
      <c r="C323" s="140">
        <v>79</v>
      </c>
      <c r="D323" s="140">
        <v>4</v>
      </c>
    </row>
    <row r="324" spans="1:4" x14ac:dyDescent="0.2">
      <c r="A324" t="str">
        <f t="shared" si="4"/>
        <v>4D 80</v>
      </c>
      <c r="B324" s="15" t="s">
        <v>7</v>
      </c>
      <c r="C324" s="140">
        <v>80</v>
      </c>
      <c r="D324" s="140">
        <v>4</v>
      </c>
    </row>
    <row r="325" spans="1:4" x14ac:dyDescent="0.2">
      <c r="A325" t="str">
        <f t="shared" si="4"/>
        <v>4D 81</v>
      </c>
      <c r="B325" s="15" t="s">
        <v>7</v>
      </c>
      <c r="C325" s="140">
        <v>81</v>
      </c>
      <c r="D325" s="140">
        <v>5</v>
      </c>
    </row>
    <row r="326" spans="1:4" x14ac:dyDescent="0.2">
      <c r="A326" t="str">
        <f t="shared" si="4"/>
        <v>4D 82</v>
      </c>
      <c r="B326" s="15" t="s">
        <v>7</v>
      </c>
      <c r="C326" s="140">
        <v>82</v>
      </c>
      <c r="D326" s="140">
        <v>5</v>
      </c>
    </row>
    <row r="327" spans="1:4" x14ac:dyDescent="0.2">
      <c r="A327" t="str">
        <f t="shared" si="4"/>
        <v>4D 83</v>
      </c>
      <c r="B327" s="15" t="s">
        <v>7</v>
      </c>
      <c r="C327" s="140">
        <v>83</v>
      </c>
      <c r="D327" s="140">
        <v>5</v>
      </c>
    </row>
    <row r="328" spans="1:4" x14ac:dyDescent="0.2">
      <c r="A328" t="str">
        <f t="shared" si="4"/>
        <v>4D 84</v>
      </c>
      <c r="B328" s="15" t="s">
        <v>7</v>
      </c>
      <c r="C328" s="140">
        <v>84</v>
      </c>
      <c r="D328" s="140">
        <v>5</v>
      </c>
    </row>
    <row r="329" spans="1:4" x14ac:dyDescent="0.2">
      <c r="A329" t="str">
        <f t="shared" si="4"/>
        <v>4D 85</v>
      </c>
      <c r="B329" s="15" t="s">
        <v>7</v>
      </c>
      <c r="C329" s="140">
        <v>85</v>
      </c>
      <c r="D329" s="140">
        <v>5</v>
      </c>
    </row>
    <row r="330" spans="1:4" x14ac:dyDescent="0.2">
      <c r="A330" t="str">
        <f t="shared" si="4"/>
        <v>4D 86</v>
      </c>
      <c r="B330" s="15" t="s">
        <v>7</v>
      </c>
      <c r="C330" s="140">
        <v>86</v>
      </c>
      <c r="D330" s="140">
        <v>5</v>
      </c>
    </row>
    <row r="331" spans="1:4" x14ac:dyDescent="0.2">
      <c r="A331" t="str">
        <f t="shared" si="4"/>
        <v>4D 87</v>
      </c>
      <c r="B331" s="15" t="s">
        <v>7</v>
      </c>
      <c r="C331" s="140">
        <v>87</v>
      </c>
      <c r="D331" s="140">
        <v>5</v>
      </c>
    </row>
    <row r="332" spans="1:4" x14ac:dyDescent="0.2">
      <c r="A332" t="str">
        <f t="shared" si="4"/>
        <v>4D 88</v>
      </c>
      <c r="B332" s="15" t="s">
        <v>7</v>
      </c>
      <c r="C332" s="140">
        <v>88</v>
      </c>
      <c r="D332" s="140">
        <v>5</v>
      </c>
    </row>
    <row r="333" spans="1:4" x14ac:dyDescent="0.2">
      <c r="A333" t="str">
        <f t="shared" si="4"/>
        <v>4D 89</v>
      </c>
      <c r="B333" s="15" t="s">
        <v>7</v>
      </c>
      <c r="C333" s="140">
        <v>89</v>
      </c>
      <c r="D333" s="140">
        <v>5</v>
      </c>
    </row>
    <row r="334" spans="1:4" x14ac:dyDescent="0.2">
      <c r="A334" t="str">
        <f t="shared" si="4"/>
        <v>4D 90</v>
      </c>
      <c r="B334" s="15" t="s">
        <v>7</v>
      </c>
      <c r="C334" s="140">
        <v>90</v>
      </c>
      <c r="D334" s="140">
        <v>5</v>
      </c>
    </row>
    <row r="335" spans="1:4" x14ac:dyDescent="0.2">
      <c r="A335" t="str">
        <f t="shared" si="4"/>
        <v>4D 91</v>
      </c>
      <c r="B335" s="15" t="s">
        <v>7</v>
      </c>
      <c r="C335" s="140">
        <v>91</v>
      </c>
      <c r="D335" s="140">
        <v>5</v>
      </c>
    </row>
    <row r="336" spans="1:4" x14ac:dyDescent="0.2">
      <c r="A336" t="str">
        <f t="shared" si="4"/>
        <v>4D 92</v>
      </c>
      <c r="B336" s="15" t="s">
        <v>7</v>
      </c>
      <c r="C336" s="140">
        <v>92</v>
      </c>
      <c r="D336" s="140">
        <v>5</v>
      </c>
    </row>
    <row r="337" spans="1:4" x14ac:dyDescent="0.2">
      <c r="A337" t="str">
        <f t="shared" si="4"/>
        <v>4D 93</v>
      </c>
      <c r="B337" s="15" t="s">
        <v>7</v>
      </c>
      <c r="C337" s="140">
        <v>93</v>
      </c>
      <c r="D337" s="140">
        <v>5</v>
      </c>
    </row>
    <row r="338" spans="1:4" x14ac:dyDescent="0.2">
      <c r="A338" t="str">
        <f t="shared" si="4"/>
        <v>4D 94</v>
      </c>
      <c r="B338" s="15" t="s">
        <v>7</v>
      </c>
      <c r="C338" s="140">
        <v>94</v>
      </c>
      <c r="D338" s="140">
        <v>5</v>
      </c>
    </row>
    <row r="339" spans="1:4" x14ac:dyDescent="0.2">
      <c r="A339" t="str">
        <f t="shared" si="4"/>
        <v>4D 95</v>
      </c>
      <c r="B339" s="15" t="s">
        <v>7</v>
      </c>
      <c r="C339" s="140">
        <v>95</v>
      </c>
      <c r="D339" s="140">
        <v>5</v>
      </c>
    </row>
    <row r="340" spans="1:4" x14ac:dyDescent="0.2">
      <c r="A340" t="str">
        <f t="shared" si="4"/>
        <v>4D 96</v>
      </c>
      <c r="B340" s="15" t="s">
        <v>7</v>
      </c>
      <c r="C340" s="140">
        <v>96</v>
      </c>
      <c r="D340" s="140">
        <v>5</v>
      </c>
    </row>
    <row r="341" spans="1:4" x14ac:dyDescent="0.2">
      <c r="A341" t="str">
        <f t="shared" si="4"/>
        <v>4D 97</v>
      </c>
      <c r="B341" s="15" t="s">
        <v>7</v>
      </c>
      <c r="C341" s="140">
        <v>97</v>
      </c>
      <c r="D341" s="140">
        <v>5</v>
      </c>
    </row>
    <row r="342" spans="1:4" x14ac:dyDescent="0.2">
      <c r="A342" t="str">
        <f t="shared" si="4"/>
        <v>4D 98</v>
      </c>
      <c r="B342" s="15" t="s">
        <v>7</v>
      </c>
      <c r="C342" s="140">
        <v>98</v>
      </c>
      <c r="D342" s="140">
        <v>5</v>
      </c>
    </row>
    <row r="343" spans="1:4" x14ac:dyDescent="0.2">
      <c r="A343" t="str">
        <f t="shared" si="4"/>
        <v>4D 99</v>
      </c>
      <c r="B343" s="15" t="s">
        <v>7</v>
      </c>
      <c r="C343" s="140">
        <v>99</v>
      </c>
      <c r="D343" s="140">
        <v>5</v>
      </c>
    </row>
    <row r="344" spans="1:4" x14ac:dyDescent="0.2">
      <c r="A344" t="str">
        <f t="shared" si="4"/>
        <v>4D 100</v>
      </c>
      <c r="B344" s="15" t="s">
        <v>7</v>
      </c>
      <c r="C344" s="140">
        <v>100</v>
      </c>
      <c r="D344" s="140">
        <v>5</v>
      </c>
    </row>
    <row r="345" spans="1:4" x14ac:dyDescent="0.2">
      <c r="A345" t="str">
        <f t="shared" si="4"/>
        <v>4D 101</v>
      </c>
      <c r="B345" s="15" t="s">
        <v>7</v>
      </c>
      <c r="C345" s="140">
        <v>101</v>
      </c>
      <c r="D345" s="140">
        <v>5</v>
      </c>
    </row>
    <row r="346" spans="1:4" x14ac:dyDescent="0.2">
      <c r="A346" t="str">
        <f t="shared" si="4"/>
        <v>4D 102</v>
      </c>
      <c r="B346" s="15" t="s">
        <v>7</v>
      </c>
      <c r="C346" s="140">
        <v>102</v>
      </c>
      <c r="D346" s="140">
        <v>5</v>
      </c>
    </row>
    <row r="347" spans="1:4" x14ac:dyDescent="0.2">
      <c r="A347" t="str">
        <f t="shared" si="4"/>
        <v>4D 103</v>
      </c>
      <c r="B347" s="15" t="s">
        <v>7</v>
      </c>
      <c r="C347" s="140">
        <v>103</v>
      </c>
      <c r="D347" s="140">
        <v>5</v>
      </c>
    </row>
    <row r="348" spans="1:4" x14ac:dyDescent="0.2">
      <c r="A348" t="str">
        <f t="shared" si="4"/>
        <v>4D 104</v>
      </c>
      <c r="B348" s="15" t="s">
        <v>7</v>
      </c>
      <c r="C348" s="140">
        <v>104</v>
      </c>
      <c r="D348" s="140">
        <v>5</v>
      </c>
    </row>
    <row r="349" spans="1:4" x14ac:dyDescent="0.2">
      <c r="A349" t="str">
        <f t="shared" si="4"/>
        <v>4D 105</v>
      </c>
      <c r="B349" s="15" t="s">
        <v>7</v>
      </c>
      <c r="C349" s="140">
        <v>105</v>
      </c>
      <c r="D349" s="140">
        <v>5</v>
      </c>
    </row>
    <row r="350" spans="1:4" x14ac:dyDescent="0.2">
      <c r="A350" t="str">
        <f t="shared" si="4"/>
        <v>4D 106</v>
      </c>
      <c r="B350" s="15" t="s">
        <v>7</v>
      </c>
      <c r="C350" s="140">
        <v>106</v>
      </c>
      <c r="D350" s="140">
        <v>5</v>
      </c>
    </row>
    <row r="351" spans="1:4" x14ac:dyDescent="0.2">
      <c r="A351" t="str">
        <f t="shared" si="4"/>
        <v>4D 107</v>
      </c>
      <c r="B351" s="15" t="s">
        <v>7</v>
      </c>
      <c r="C351" s="140">
        <v>107</v>
      </c>
      <c r="D351" s="140">
        <v>5</v>
      </c>
    </row>
    <row r="352" spans="1:4" x14ac:dyDescent="0.2">
      <c r="A352" t="str">
        <f t="shared" si="4"/>
        <v>4D 108</v>
      </c>
      <c r="B352" s="15" t="s">
        <v>7</v>
      </c>
      <c r="C352" s="140">
        <v>108</v>
      </c>
      <c r="D352" s="140">
        <v>5</v>
      </c>
    </row>
    <row r="353" spans="1:4" x14ac:dyDescent="0.2">
      <c r="A353" t="str">
        <f t="shared" si="4"/>
        <v>4D 109</v>
      </c>
      <c r="B353" s="15" t="s">
        <v>7</v>
      </c>
      <c r="C353" s="140">
        <v>109</v>
      </c>
      <c r="D353" s="140">
        <v>5</v>
      </c>
    </row>
    <row r="354" spans="1:4" x14ac:dyDescent="0.2">
      <c r="A354" t="str">
        <f t="shared" si="4"/>
        <v>4D 110</v>
      </c>
      <c r="B354" s="15" t="s">
        <v>7</v>
      </c>
      <c r="C354" s="140">
        <v>110</v>
      </c>
      <c r="D354" s="140">
        <v>5</v>
      </c>
    </row>
    <row r="355" spans="1:4" x14ac:dyDescent="0.2">
      <c r="A355" t="str">
        <f t="shared" si="4"/>
        <v>4D 111</v>
      </c>
      <c r="B355" s="15" t="s">
        <v>7</v>
      </c>
      <c r="C355" s="140">
        <v>111</v>
      </c>
      <c r="D355" s="140">
        <v>5</v>
      </c>
    </row>
    <row r="356" spans="1:4" x14ac:dyDescent="0.2">
      <c r="A356" t="str">
        <f t="shared" si="4"/>
        <v>4D 112</v>
      </c>
      <c r="B356" s="15" t="s">
        <v>7</v>
      </c>
      <c r="C356" s="140">
        <v>112</v>
      </c>
      <c r="D356" s="140">
        <v>5</v>
      </c>
    </row>
    <row r="357" spans="1:4" x14ac:dyDescent="0.2">
      <c r="A357" t="str">
        <f t="shared" si="4"/>
        <v>4D 113</v>
      </c>
      <c r="B357" s="15" t="s">
        <v>7</v>
      </c>
      <c r="C357" s="140">
        <v>113</v>
      </c>
      <c r="D357" s="140">
        <v>5</v>
      </c>
    </row>
    <row r="358" spans="1:4" x14ac:dyDescent="0.2">
      <c r="A358" t="str">
        <f t="shared" si="4"/>
        <v>4D 114</v>
      </c>
      <c r="B358" s="15" t="s">
        <v>7</v>
      </c>
      <c r="C358" s="140">
        <v>114</v>
      </c>
      <c r="D358" s="140">
        <v>5</v>
      </c>
    </row>
    <row r="359" spans="1:4" x14ac:dyDescent="0.2">
      <c r="A359" t="str">
        <f t="shared" si="4"/>
        <v>4D 115</v>
      </c>
      <c r="B359" s="15" t="s">
        <v>7</v>
      </c>
      <c r="C359" s="140">
        <v>115</v>
      </c>
      <c r="D359" s="140">
        <v>5</v>
      </c>
    </row>
    <row r="360" spans="1:4" x14ac:dyDescent="0.2">
      <c r="A360" t="str">
        <f t="shared" si="4"/>
        <v>4D 116</v>
      </c>
      <c r="B360" s="15" t="s">
        <v>7</v>
      </c>
      <c r="C360" s="140">
        <v>116</v>
      </c>
      <c r="D360" s="140">
        <v>5</v>
      </c>
    </row>
    <row r="361" spans="1:4" x14ac:dyDescent="0.2">
      <c r="A361" t="str">
        <f t="shared" si="4"/>
        <v>4D 117</v>
      </c>
      <c r="B361" s="15" t="s">
        <v>7</v>
      </c>
      <c r="C361" s="140">
        <v>117</v>
      </c>
      <c r="D361" s="140">
        <v>5</v>
      </c>
    </row>
    <row r="362" spans="1:4" x14ac:dyDescent="0.2">
      <c r="A362" t="str">
        <f t="shared" si="4"/>
        <v>4D 118</v>
      </c>
      <c r="B362" s="15" t="s">
        <v>7</v>
      </c>
      <c r="C362" s="140">
        <v>118</v>
      </c>
      <c r="D362" s="140">
        <v>5</v>
      </c>
    </row>
    <row r="363" spans="1:4" x14ac:dyDescent="0.2">
      <c r="A363" t="str">
        <f t="shared" ref="A363:A426" si="5">CONCATENATE(B363," ",C363)</f>
        <v>4D 119</v>
      </c>
      <c r="B363" s="15" t="s">
        <v>7</v>
      </c>
      <c r="C363" s="140">
        <v>119</v>
      </c>
      <c r="D363" s="140">
        <v>5</v>
      </c>
    </row>
    <row r="364" spans="1:4" x14ac:dyDescent="0.2">
      <c r="A364" t="str">
        <f t="shared" si="5"/>
        <v>4D 120</v>
      </c>
      <c r="B364" s="15" t="s">
        <v>7</v>
      </c>
      <c r="C364" s="140">
        <v>120</v>
      </c>
      <c r="D364" s="140">
        <v>5</v>
      </c>
    </row>
    <row r="365" spans="1:4" x14ac:dyDescent="0.2">
      <c r="A365" t="str">
        <f t="shared" si="5"/>
        <v>4D 121</v>
      </c>
      <c r="B365" s="15" t="s">
        <v>7</v>
      </c>
      <c r="C365" s="140">
        <v>121</v>
      </c>
      <c r="D365" s="140">
        <v>6</v>
      </c>
    </row>
    <row r="366" spans="1:4" x14ac:dyDescent="0.2">
      <c r="A366" t="str">
        <f t="shared" si="5"/>
        <v>4D 122</v>
      </c>
      <c r="B366" s="15" t="s">
        <v>7</v>
      </c>
      <c r="C366" s="140">
        <v>122</v>
      </c>
      <c r="D366" s="140">
        <v>6</v>
      </c>
    </row>
    <row r="367" spans="1:4" x14ac:dyDescent="0.2">
      <c r="A367" t="str">
        <f t="shared" si="5"/>
        <v>4D 123</v>
      </c>
      <c r="B367" s="15" t="s">
        <v>7</v>
      </c>
      <c r="C367" s="140">
        <v>123</v>
      </c>
      <c r="D367" s="140">
        <v>6</v>
      </c>
    </row>
    <row r="368" spans="1:4" x14ac:dyDescent="0.2">
      <c r="A368" t="str">
        <f t="shared" si="5"/>
        <v>4D 124</v>
      </c>
      <c r="B368" s="15" t="s">
        <v>7</v>
      </c>
      <c r="C368" s="140">
        <v>124</v>
      </c>
      <c r="D368" s="140">
        <v>6</v>
      </c>
    </row>
    <row r="369" spans="1:4" x14ac:dyDescent="0.2">
      <c r="A369" t="str">
        <f t="shared" si="5"/>
        <v>4D 125</v>
      </c>
      <c r="B369" s="15" t="s">
        <v>7</v>
      </c>
      <c r="C369" s="140">
        <v>125</v>
      </c>
      <c r="D369" s="140">
        <v>6</v>
      </c>
    </row>
    <row r="370" spans="1:4" x14ac:dyDescent="0.2">
      <c r="A370" t="str">
        <f t="shared" si="5"/>
        <v>4D 126</v>
      </c>
      <c r="B370" s="15" t="s">
        <v>7</v>
      </c>
      <c r="C370" s="140">
        <v>126</v>
      </c>
      <c r="D370" s="140">
        <v>6</v>
      </c>
    </row>
    <row r="371" spans="1:4" x14ac:dyDescent="0.2">
      <c r="A371" t="str">
        <f t="shared" si="5"/>
        <v>4D 127</v>
      </c>
      <c r="B371" s="15" t="s">
        <v>7</v>
      </c>
      <c r="C371" s="140">
        <v>127</v>
      </c>
      <c r="D371" s="140">
        <v>6</v>
      </c>
    </row>
    <row r="372" spans="1:4" x14ac:dyDescent="0.2">
      <c r="A372" t="str">
        <f t="shared" si="5"/>
        <v>4D 128</v>
      </c>
      <c r="B372" s="15" t="s">
        <v>7</v>
      </c>
      <c r="C372" s="140">
        <v>128</v>
      </c>
      <c r="D372" s="140">
        <v>6</v>
      </c>
    </row>
    <row r="373" spans="1:4" x14ac:dyDescent="0.2">
      <c r="A373" t="str">
        <f t="shared" si="5"/>
        <v>4D 129</v>
      </c>
      <c r="B373" s="15" t="s">
        <v>7</v>
      </c>
      <c r="C373" s="140">
        <v>129</v>
      </c>
      <c r="D373" s="140">
        <v>6</v>
      </c>
    </row>
    <row r="374" spans="1:4" x14ac:dyDescent="0.2">
      <c r="A374" t="str">
        <f t="shared" si="5"/>
        <v>4D 130</v>
      </c>
      <c r="B374" s="15" t="s">
        <v>7</v>
      </c>
      <c r="C374" s="140">
        <v>130</v>
      </c>
      <c r="D374" s="140">
        <v>6</v>
      </c>
    </row>
    <row r="375" spans="1:4" x14ac:dyDescent="0.2">
      <c r="A375" t="str">
        <f t="shared" si="5"/>
        <v>4D 131</v>
      </c>
      <c r="B375" s="15" t="s">
        <v>7</v>
      </c>
      <c r="C375" s="140">
        <v>131</v>
      </c>
      <c r="D375" s="140">
        <v>6</v>
      </c>
    </row>
    <row r="376" spans="1:4" x14ac:dyDescent="0.2">
      <c r="A376" t="str">
        <f t="shared" si="5"/>
        <v>4D 132</v>
      </c>
      <c r="B376" s="15" t="s">
        <v>7</v>
      </c>
      <c r="C376" s="140">
        <v>132</v>
      </c>
      <c r="D376" s="140">
        <v>6</v>
      </c>
    </row>
    <row r="377" spans="1:4" x14ac:dyDescent="0.2">
      <c r="A377" t="str">
        <f t="shared" si="5"/>
        <v>4D 133</v>
      </c>
      <c r="B377" s="15" t="s">
        <v>7</v>
      </c>
      <c r="C377" s="140">
        <v>133</v>
      </c>
      <c r="D377" s="140">
        <v>6</v>
      </c>
    </row>
    <row r="378" spans="1:4" x14ac:dyDescent="0.2">
      <c r="A378" t="str">
        <f t="shared" si="5"/>
        <v>4D 134</v>
      </c>
      <c r="B378" s="15" t="s">
        <v>7</v>
      </c>
      <c r="C378" s="140">
        <v>134</v>
      </c>
      <c r="D378" s="140">
        <v>6</v>
      </c>
    </row>
    <row r="379" spans="1:4" x14ac:dyDescent="0.2">
      <c r="A379" t="str">
        <f t="shared" si="5"/>
        <v>4D 135</v>
      </c>
      <c r="B379" s="15" t="s">
        <v>7</v>
      </c>
      <c r="C379" s="140">
        <v>135</v>
      </c>
      <c r="D379" s="140">
        <v>6</v>
      </c>
    </row>
    <row r="380" spans="1:4" x14ac:dyDescent="0.2">
      <c r="A380" t="str">
        <f t="shared" si="5"/>
        <v>4D 136</v>
      </c>
      <c r="B380" s="15" t="s">
        <v>7</v>
      </c>
      <c r="C380" s="140">
        <v>136</v>
      </c>
      <c r="D380" s="140">
        <v>6</v>
      </c>
    </row>
    <row r="381" spans="1:4" x14ac:dyDescent="0.2">
      <c r="A381" t="str">
        <f t="shared" si="5"/>
        <v>4D 137</v>
      </c>
      <c r="B381" s="15" t="s">
        <v>7</v>
      </c>
      <c r="C381" s="140">
        <v>137</v>
      </c>
      <c r="D381" s="140">
        <v>6</v>
      </c>
    </row>
    <row r="382" spans="1:4" x14ac:dyDescent="0.2">
      <c r="A382" t="str">
        <f t="shared" si="5"/>
        <v>4D 138</v>
      </c>
      <c r="B382" s="15" t="s">
        <v>7</v>
      </c>
      <c r="C382" s="140">
        <v>138</v>
      </c>
      <c r="D382" s="140">
        <v>6</v>
      </c>
    </row>
    <row r="383" spans="1:4" x14ac:dyDescent="0.2">
      <c r="A383" t="str">
        <f t="shared" si="5"/>
        <v>4D 139</v>
      </c>
      <c r="B383" s="15" t="s">
        <v>7</v>
      </c>
      <c r="C383" s="140">
        <v>139</v>
      </c>
      <c r="D383" s="140">
        <v>6</v>
      </c>
    </row>
    <row r="384" spans="1:4" x14ac:dyDescent="0.2">
      <c r="A384" t="str">
        <f t="shared" si="5"/>
        <v>4D 140</v>
      </c>
      <c r="B384" s="15" t="s">
        <v>7</v>
      </c>
      <c r="C384" s="140">
        <v>140</v>
      </c>
      <c r="D384" s="140">
        <v>6</v>
      </c>
    </row>
    <row r="385" spans="1:4" x14ac:dyDescent="0.2">
      <c r="A385" t="str">
        <f t="shared" si="5"/>
        <v>4D 141</v>
      </c>
      <c r="B385" s="15" t="s">
        <v>7</v>
      </c>
      <c r="C385" s="140">
        <v>141</v>
      </c>
      <c r="D385" s="140">
        <v>6</v>
      </c>
    </row>
    <row r="386" spans="1:4" x14ac:dyDescent="0.2">
      <c r="A386" t="str">
        <f t="shared" si="5"/>
        <v>4D 142</v>
      </c>
      <c r="B386" s="15" t="s">
        <v>7</v>
      </c>
      <c r="C386" s="140">
        <v>142</v>
      </c>
      <c r="D386" s="140">
        <v>6</v>
      </c>
    </row>
    <row r="387" spans="1:4" x14ac:dyDescent="0.2">
      <c r="A387" t="str">
        <f t="shared" si="5"/>
        <v>4D 143</v>
      </c>
      <c r="B387" s="15" t="s">
        <v>7</v>
      </c>
      <c r="C387" s="140">
        <v>143</v>
      </c>
      <c r="D387" s="140">
        <v>6</v>
      </c>
    </row>
    <row r="388" spans="1:4" x14ac:dyDescent="0.2">
      <c r="A388" t="str">
        <f t="shared" si="5"/>
        <v>4D 144</v>
      </c>
      <c r="B388" s="15" t="s">
        <v>7</v>
      </c>
      <c r="C388" s="140">
        <v>144</v>
      </c>
      <c r="D388" s="140">
        <v>6</v>
      </c>
    </row>
    <row r="389" spans="1:4" x14ac:dyDescent="0.2">
      <c r="A389" t="str">
        <f t="shared" si="5"/>
        <v>4D 145</v>
      </c>
      <c r="B389" s="15" t="s">
        <v>7</v>
      </c>
      <c r="C389" s="140">
        <v>145</v>
      </c>
      <c r="D389" s="140">
        <v>6</v>
      </c>
    </row>
    <row r="390" spans="1:4" x14ac:dyDescent="0.2">
      <c r="A390" t="str">
        <f t="shared" si="5"/>
        <v>4D 146</v>
      </c>
      <c r="B390" s="15" t="s">
        <v>7</v>
      </c>
      <c r="C390" s="140">
        <v>146</v>
      </c>
      <c r="D390" s="140">
        <v>6</v>
      </c>
    </row>
    <row r="391" spans="1:4" x14ac:dyDescent="0.2">
      <c r="A391" t="str">
        <f t="shared" si="5"/>
        <v>4D 147</v>
      </c>
      <c r="B391" s="15" t="s">
        <v>7</v>
      </c>
      <c r="C391" s="140">
        <v>147</v>
      </c>
      <c r="D391" s="140">
        <v>6</v>
      </c>
    </row>
    <row r="392" spans="1:4" x14ac:dyDescent="0.2">
      <c r="A392" t="str">
        <f t="shared" si="5"/>
        <v>4D 148</v>
      </c>
      <c r="B392" s="15" t="s">
        <v>7</v>
      </c>
      <c r="C392" s="140">
        <v>148</v>
      </c>
      <c r="D392" s="140">
        <v>6</v>
      </c>
    </row>
    <row r="393" spans="1:4" x14ac:dyDescent="0.2">
      <c r="A393" t="str">
        <f t="shared" si="5"/>
        <v>4D 149</v>
      </c>
      <c r="B393" s="15" t="s">
        <v>7</v>
      </c>
      <c r="C393" s="140">
        <v>149</v>
      </c>
      <c r="D393" s="140">
        <v>6</v>
      </c>
    </row>
    <row r="394" spans="1:4" x14ac:dyDescent="0.2">
      <c r="A394" t="str">
        <f t="shared" si="5"/>
        <v>4D 150</v>
      </c>
      <c r="B394" s="15" t="s">
        <v>7</v>
      </c>
      <c r="C394" s="140">
        <v>150</v>
      </c>
      <c r="D394" s="140">
        <v>6</v>
      </c>
    </row>
    <row r="395" spans="1:4" x14ac:dyDescent="0.2">
      <c r="A395" t="str">
        <f t="shared" si="5"/>
        <v>4D 151</v>
      </c>
      <c r="B395" s="15" t="s">
        <v>7</v>
      </c>
      <c r="C395" s="140">
        <v>151</v>
      </c>
      <c r="D395" s="140">
        <v>6</v>
      </c>
    </row>
    <row r="396" spans="1:4" x14ac:dyDescent="0.2">
      <c r="A396" t="str">
        <f t="shared" si="5"/>
        <v>4D 152</v>
      </c>
      <c r="B396" s="15" t="s">
        <v>7</v>
      </c>
      <c r="C396" s="140">
        <v>152</v>
      </c>
      <c r="D396" s="140">
        <v>6</v>
      </c>
    </row>
    <row r="397" spans="1:4" x14ac:dyDescent="0.2">
      <c r="A397" t="str">
        <f t="shared" si="5"/>
        <v>4D 153</v>
      </c>
      <c r="B397" s="15" t="s">
        <v>7</v>
      </c>
      <c r="C397" s="140">
        <v>153</v>
      </c>
      <c r="D397" s="140">
        <v>6</v>
      </c>
    </row>
    <row r="398" spans="1:4" x14ac:dyDescent="0.2">
      <c r="A398" t="str">
        <f t="shared" si="5"/>
        <v>4D 154</v>
      </c>
      <c r="B398" s="15" t="s">
        <v>7</v>
      </c>
      <c r="C398" s="140">
        <v>154</v>
      </c>
      <c r="D398" s="140">
        <v>6</v>
      </c>
    </row>
    <row r="399" spans="1:4" x14ac:dyDescent="0.2">
      <c r="A399" t="str">
        <f t="shared" si="5"/>
        <v>4D 155</v>
      </c>
      <c r="B399" s="15" t="s">
        <v>7</v>
      </c>
      <c r="C399" s="140">
        <v>155</v>
      </c>
      <c r="D399" s="140">
        <v>6</v>
      </c>
    </row>
    <row r="400" spans="1:4" x14ac:dyDescent="0.2">
      <c r="A400" t="str">
        <f t="shared" si="5"/>
        <v>4D 156</v>
      </c>
      <c r="B400" s="15" t="s">
        <v>7</v>
      </c>
      <c r="C400" s="140">
        <v>156</v>
      </c>
      <c r="D400" s="140">
        <v>6</v>
      </c>
    </row>
    <row r="401" spans="1:4" x14ac:dyDescent="0.2">
      <c r="A401" t="str">
        <f t="shared" si="5"/>
        <v>4D 157</v>
      </c>
      <c r="B401" s="15" t="s">
        <v>7</v>
      </c>
      <c r="C401" s="140">
        <v>157</v>
      </c>
      <c r="D401" s="140">
        <v>6</v>
      </c>
    </row>
    <row r="402" spans="1:4" x14ac:dyDescent="0.2">
      <c r="A402" t="str">
        <f t="shared" si="5"/>
        <v>4D 158</v>
      </c>
      <c r="B402" s="15" t="s">
        <v>7</v>
      </c>
      <c r="C402" s="140">
        <v>158</v>
      </c>
      <c r="D402" s="140">
        <v>6</v>
      </c>
    </row>
    <row r="403" spans="1:4" x14ac:dyDescent="0.2">
      <c r="A403" t="str">
        <f t="shared" si="5"/>
        <v>4D 159</v>
      </c>
      <c r="B403" s="15" t="s">
        <v>7</v>
      </c>
      <c r="C403" s="140">
        <v>159</v>
      </c>
      <c r="D403" s="140">
        <v>6</v>
      </c>
    </row>
    <row r="404" spans="1:4" x14ac:dyDescent="0.2">
      <c r="A404" t="str">
        <f t="shared" si="5"/>
        <v>4D 160</v>
      </c>
      <c r="B404" s="15" t="s">
        <v>7</v>
      </c>
      <c r="C404" s="140">
        <v>160</v>
      </c>
      <c r="D404" s="140">
        <v>6</v>
      </c>
    </row>
    <row r="405" spans="1:4" x14ac:dyDescent="0.2">
      <c r="A405" t="str">
        <f t="shared" si="5"/>
        <v>4D 161</v>
      </c>
      <c r="B405" s="15" t="s">
        <v>7</v>
      </c>
      <c r="C405" s="140">
        <v>161</v>
      </c>
      <c r="D405" s="140">
        <v>7</v>
      </c>
    </row>
    <row r="406" spans="1:4" x14ac:dyDescent="0.2">
      <c r="A406" t="str">
        <f t="shared" si="5"/>
        <v>4D 162</v>
      </c>
      <c r="B406" s="15" t="s">
        <v>7</v>
      </c>
      <c r="C406" s="140">
        <v>162</v>
      </c>
      <c r="D406" s="140">
        <v>7</v>
      </c>
    </row>
    <row r="407" spans="1:4" x14ac:dyDescent="0.2">
      <c r="A407" t="str">
        <f t="shared" si="5"/>
        <v>4D 163</v>
      </c>
      <c r="B407" s="15" t="s">
        <v>7</v>
      </c>
      <c r="C407" s="140">
        <v>163</v>
      </c>
      <c r="D407" s="140">
        <v>7</v>
      </c>
    </row>
    <row r="408" spans="1:4" x14ac:dyDescent="0.2">
      <c r="A408" t="str">
        <f t="shared" si="5"/>
        <v>4D 164</v>
      </c>
      <c r="B408" s="15" t="s">
        <v>7</v>
      </c>
      <c r="C408" s="140">
        <v>164</v>
      </c>
      <c r="D408" s="140">
        <v>7</v>
      </c>
    </row>
    <row r="409" spans="1:4" x14ac:dyDescent="0.2">
      <c r="A409" t="str">
        <f t="shared" si="5"/>
        <v>4D 165</v>
      </c>
      <c r="B409" s="15" t="s">
        <v>7</v>
      </c>
      <c r="C409" s="140">
        <v>165</v>
      </c>
      <c r="D409" s="140">
        <v>7</v>
      </c>
    </row>
    <row r="410" spans="1:4" x14ac:dyDescent="0.2">
      <c r="A410" t="str">
        <f t="shared" si="5"/>
        <v>4D 166</v>
      </c>
      <c r="B410" s="15" t="s">
        <v>7</v>
      </c>
      <c r="C410" s="140">
        <v>166</v>
      </c>
      <c r="D410" s="140">
        <v>7</v>
      </c>
    </row>
    <row r="411" spans="1:4" x14ac:dyDescent="0.2">
      <c r="A411" t="str">
        <f t="shared" si="5"/>
        <v>4D 167</v>
      </c>
      <c r="B411" s="15" t="s">
        <v>7</v>
      </c>
      <c r="C411" s="140">
        <v>167</v>
      </c>
      <c r="D411" s="140">
        <v>7</v>
      </c>
    </row>
    <row r="412" spans="1:4" x14ac:dyDescent="0.2">
      <c r="A412" t="str">
        <f t="shared" si="5"/>
        <v>4D 168</v>
      </c>
      <c r="B412" s="15" t="s">
        <v>7</v>
      </c>
      <c r="C412" s="140">
        <v>168</v>
      </c>
      <c r="D412" s="140">
        <v>7</v>
      </c>
    </row>
    <row r="413" spans="1:4" x14ac:dyDescent="0.2">
      <c r="A413" t="str">
        <f t="shared" si="5"/>
        <v>4D 169</v>
      </c>
      <c r="B413" s="15" t="s">
        <v>7</v>
      </c>
      <c r="C413" s="140">
        <v>169</v>
      </c>
      <c r="D413" s="140">
        <v>7</v>
      </c>
    </row>
    <row r="414" spans="1:4" x14ac:dyDescent="0.2">
      <c r="A414" t="str">
        <f t="shared" si="5"/>
        <v>4D 170</v>
      </c>
      <c r="B414" s="15" t="s">
        <v>7</v>
      </c>
      <c r="C414" s="140">
        <v>170</v>
      </c>
      <c r="D414" s="140">
        <v>7</v>
      </c>
    </row>
    <row r="415" spans="1:4" x14ac:dyDescent="0.2">
      <c r="A415" t="str">
        <f t="shared" si="5"/>
        <v>4D 171</v>
      </c>
      <c r="B415" s="15" t="s">
        <v>7</v>
      </c>
      <c r="C415" s="140">
        <v>171</v>
      </c>
      <c r="D415" s="140">
        <v>7</v>
      </c>
    </row>
    <row r="416" spans="1:4" x14ac:dyDescent="0.2">
      <c r="A416" t="str">
        <f t="shared" si="5"/>
        <v>4D 172</v>
      </c>
      <c r="B416" s="15" t="s">
        <v>7</v>
      </c>
      <c r="C416" s="140">
        <v>172</v>
      </c>
      <c r="D416" s="140">
        <v>7</v>
      </c>
    </row>
    <row r="417" spans="1:4" x14ac:dyDescent="0.2">
      <c r="A417" t="str">
        <f t="shared" si="5"/>
        <v>4D 173</v>
      </c>
      <c r="B417" s="15" t="s">
        <v>7</v>
      </c>
      <c r="C417" s="140">
        <v>173</v>
      </c>
      <c r="D417" s="140">
        <v>7</v>
      </c>
    </row>
    <row r="418" spans="1:4" x14ac:dyDescent="0.2">
      <c r="A418" t="str">
        <f t="shared" si="5"/>
        <v>4D 174</v>
      </c>
      <c r="B418" s="15" t="s">
        <v>7</v>
      </c>
      <c r="C418" s="140">
        <v>174</v>
      </c>
      <c r="D418" s="140">
        <v>7</v>
      </c>
    </row>
    <row r="419" spans="1:4" x14ac:dyDescent="0.2">
      <c r="A419" t="str">
        <f t="shared" si="5"/>
        <v>4D 175</v>
      </c>
      <c r="B419" s="15" t="s">
        <v>7</v>
      </c>
      <c r="C419" s="140">
        <v>175</v>
      </c>
      <c r="D419" s="140">
        <v>7</v>
      </c>
    </row>
    <row r="420" spans="1:4" x14ac:dyDescent="0.2">
      <c r="A420" t="str">
        <f t="shared" si="5"/>
        <v>4D 176</v>
      </c>
      <c r="B420" s="15" t="s">
        <v>7</v>
      </c>
      <c r="C420" s="140">
        <v>176</v>
      </c>
      <c r="D420" s="140">
        <v>7</v>
      </c>
    </row>
    <row r="421" spans="1:4" x14ac:dyDescent="0.2">
      <c r="A421" t="str">
        <f t="shared" si="5"/>
        <v>4D 177</v>
      </c>
      <c r="B421" s="15" t="s">
        <v>7</v>
      </c>
      <c r="C421" s="140">
        <v>177</v>
      </c>
      <c r="D421" s="140">
        <v>7</v>
      </c>
    </row>
    <row r="422" spans="1:4" x14ac:dyDescent="0.2">
      <c r="A422" t="str">
        <f t="shared" si="5"/>
        <v>4D 178</v>
      </c>
      <c r="B422" s="15" t="s">
        <v>7</v>
      </c>
      <c r="C422" s="140">
        <v>178</v>
      </c>
      <c r="D422" s="140">
        <v>7</v>
      </c>
    </row>
    <row r="423" spans="1:4" x14ac:dyDescent="0.2">
      <c r="A423" t="str">
        <f t="shared" si="5"/>
        <v>4D 179</v>
      </c>
      <c r="B423" s="15" t="s">
        <v>7</v>
      </c>
      <c r="C423" s="140">
        <v>179</v>
      </c>
      <c r="D423" s="140">
        <v>7</v>
      </c>
    </row>
    <row r="424" spans="1:4" x14ac:dyDescent="0.2">
      <c r="A424" t="str">
        <f t="shared" si="5"/>
        <v>4D 180</v>
      </c>
      <c r="B424" s="15" t="s">
        <v>7</v>
      </c>
      <c r="C424" s="140">
        <v>180</v>
      </c>
      <c r="D424" s="140">
        <v>7</v>
      </c>
    </row>
    <row r="425" spans="1:4" x14ac:dyDescent="0.2">
      <c r="A425" t="str">
        <f t="shared" si="5"/>
        <v>4D 181</v>
      </c>
      <c r="B425" s="15" t="s">
        <v>7</v>
      </c>
      <c r="C425" s="140">
        <v>181</v>
      </c>
      <c r="D425" s="140">
        <v>7</v>
      </c>
    </row>
    <row r="426" spans="1:4" x14ac:dyDescent="0.2">
      <c r="A426" t="str">
        <f t="shared" si="5"/>
        <v>4D 182</v>
      </c>
      <c r="B426" s="15" t="s">
        <v>7</v>
      </c>
      <c r="C426" s="140">
        <v>182</v>
      </c>
      <c r="D426" s="140">
        <v>7</v>
      </c>
    </row>
    <row r="427" spans="1:4" x14ac:dyDescent="0.2">
      <c r="A427" t="str">
        <f t="shared" ref="A427:A447" si="6">CONCATENATE(B427," ",C427)</f>
        <v>4D 183</v>
      </c>
      <c r="B427" s="15" t="s">
        <v>7</v>
      </c>
      <c r="C427" s="140">
        <v>183</v>
      </c>
      <c r="D427" s="140">
        <v>7</v>
      </c>
    </row>
    <row r="428" spans="1:4" x14ac:dyDescent="0.2">
      <c r="A428" t="str">
        <f t="shared" si="6"/>
        <v>4D 184</v>
      </c>
      <c r="B428" s="15" t="s">
        <v>7</v>
      </c>
      <c r="C428" s="140">
        <v>184</v>
      </c>
      <c r="D428" s="140">
        <v>7</v>
      </c>
    </row>
    <row r="429" spans="1:4" x14ac:dyDescent="0.2">
      <c r="A429" t="str">
        <f t="shared" si="6"/>
        <v>4D 185</v>
      </c>
      <c r="B429" s="15" t="s">
        <v>7</v>
      </c>
      <c r="C429" s="140">
        <v>185</v>
      </c>
      <c r="D429" s="140">
        <v>7</v>
      </c>
    </row>
    <row r="430" spans="1:4" x14ac:dyDescent="0.2">
      <c r="A430" t="str">
        <f t="shared" si="6"/>
        <v>4D 186</v>
      </c>
      <c r="B430" s="15" t="s">
        <v>7</v>
      </c>
      <c r="C430" s="140">
        <v>186</v>
      </c>
      <c r="D430" s="140">
        <v>7</v>
      </c>
    </row>
    <row r="431" spans="1:4" x14ac:dyDescent="0.2">
      <c r="A431" t="str">
        <f t="shared" si="6"/>
        <v>4D 187</v>
      </c>
      <c r="B431" s="15" t="s">
        <v>7</v>
      </c>
      <c r="C431" s="140">
        <v>187</v>
      </c>
      <c r="D431" s="140">
        <v>7</v>
      </c>
    </row>
    <row r="432" spans="1:4" x14ac:dyDescent="0.2">
      <c r="A432" t="str">
        <f t="shared" si="6"/>
        <v>4D 188</v>
      </c>
      <c r="B432" s="15" t="s">
        <v>7</v>
      </c>
      <c r="C432" s="140">
        <v>188</v>
      </c>
      <c r="D432" s="140">
        <v>7</v>
      </c>
    </row>
    <row r="433" spans="1:4" x14ac:dyDescent="0.2">
      <c r="A433" t="str">
        <f t="shared" si="6"/>
        <v>4D 189</v>
      </c>
      <c r="B433" s="15" t="s">
        <v>7</v>
      </c>
      <c r="C433" s="140">
        <v>189</v>
      </c>
      <c r="D433" s="140">
        <v>7</v>
      </c>
    </row>
    <row r="434" spans="1:4" x14ac:dyDescent="0.2">
      <c r="A434" t="str">
        <f t="shared" si="6"/>
        <v>4D 190</v>
      </c>
      <c r="B434" s="15" t="s">
        <v>7</v>
      </c>
      <c r="C434" s="140">
        <v>190</v>
      </c>
      <c r="D434" s="140">
        <v>7</v>
      </c>
    </row>
    <row r="435" spans="1:4" x14ac:dyDescent="0.2">
      <c r="A435" t="str">
        <f t="shared" si="6"/>
        <v>4D 191</v>
      </c>
      <c r="B435" s="15" t="s">
        <v>7</v>
      </c>
      <c r="C435" s="140">
        <v>191</v>
      </c>
      <c r="D435" s="140">
        <v>7</v>
      </c>
    </row>
    <row r="436" spans="1:4" x14ac:dyDescent="0.2">
      <c r="A436" t="str">
        <f t="shared" si="6"/>
        <v>4D 192</v>
      </c>
      <c r="B436" s="15" t="s">
        <v>7</v>
      </c>
      <c r="C436" s="140">
        <v>192</v>
      </c>
      <c r="D436" s="140">
        <v>7</v>
      </c>
    </row>
    <row r="437" spans="1:4" x14ac:dyDescent="0.2">
      <c r="A437" t="str">
        <f t="shared" si="6"/>
        <v>4D 193</v>
      </c>
      <c r="B437" s="15" t="s">
        <v>7</v>
      </c>
      <c r="C437" s="140">
        <v>193</v>
      </c>
      <c r="D437" s="140">
        <v>7</v>
      </c>
    </row>
    <row r="438" spans="1:4" x14ac:dyDescent="0.2">
      <c r="A438" t="str">
        <f t="shared" si="6"/>
        <v>4D 194</v>
      </c>
      <c r="B438" s="15" t="s">
        <v>7</v>
      </c>
      <c r="C438" s="140">
        <v>194</v>
      </c>
      <c r="D438" s="140">
        <v>7</v>
      </c>
    </row>
    <row r="439" spans="1:4" x14ac:dyDescent="0.2">
      <c r="A439" t="str">
        <f t="shared" si="6"/>
        <v>4D 195</v>
      </c>
      <c r="B439" s="15" t="s">
        <v>7</v>
      </c>
      <c r="C439" s="140">
        <v>195</v>
      </c>
      <c r="D439" s="140">
        <v>7</v>
      </c>
    </row>
    <row r="440" spans="1:4" x14ac:dyDescent="0.2">
      <c r="A440" t="str">
        <f t="shared" si="6"/>
        <v>4D 196</v>
      </c>
      <c r="B440" s="15" t="s">
        <v>7</v>
      </c>
      <c r="C440" s="140">
        <v>196</v>
      </c>
      <c r="D440" s="140">
        <v>7</v>
      </c>
    </row>
    <row r="441" spans="1:4" x14ac:dyDescent="0.2">
      <c r="A441" t="str">
        <f t="shared" si="6"/>
        <v>4D 197</v>
      </c>
      <c r="B441" s="15" t="s">
        <v>7</v>
      </c>
      <c r="C441" s="140">
        <v>197</v>
      </c>
      <c r="D441" s="140">
        <v>7</v>
      </c>
    </row>
    <row r="442" spans="1:4" x14ac:dyDescent="0.2">
      <c r="A442" t="str">
        <f t="shared" si="6"/>
        <v>4D 198</v>
      </c>
      <c r="B442" s="15" t="s">
        <v>7</v>
      </c>
      <c r="C442" s="140">
        <v>198</v>
      </c>
      <c r="D442" s="140">
        <v>7</v>
      </c>
    </row>
    <row r="443" spans="1:4" x14ac:dyDescent="0.2">
      <c r="A443" t="str">
        <f t="shared" si="6"/>
        <v>4D 199</v>
      </c>
      <c r="B443" s="15" t="s">
        <v>7</v>
      </c>
      <c r="C443" s="140">
        <v>199</v>
      </c>
      <c r="D443" s="140">
        <v>7</v>
      </c>
    </row>
    <row r="444" spans="1:4" x14ac:dyDescent="0.2">
      <c r="A444" t="str">
        <f t="shared" si="6"/>
        <v>4D 200</v>
      </c>
      <c r="B444" s="15" t="s">
        <v>7</v>
      </c>
      <c r="C444" s="140">
        <v>200</v>
      </c>
      <c r="D444" s="140">
        <v>7</v>
      </c>
    </row>
    <row r="445" spans="1:4" x14ac:dyDescent="0.2">
      <c r="A445" t="str">
        <f t="shared" si="6"/>
        <v>4D 201</v>
      </c>
      <c r="B445" s="15" t="s">
        <v>7</v>
      </c>
      <c r="C445" s="140">
        <v>201</v>
      </c>
      <c r="D445" s="140">
        <v>8</v>
      </c>
    </row>
    <row r="446" spans="1:4" x14ac:dyDescent="0.2">
      <c r="A446" t="str">
        <f t="shared" si="6"/>
        <v>4D 202</v>
      </c>
      <c r="B446" s="15" t="s">
        <v>7</v>
      </c>
      <c r="C446" s="140">
        <v>202</v>
      </c>
      <c r="D446" s="140">
        <v>8</v>
      </c>
    </row>
    <row r="447" spans="1:4" x14ac:dyDescent="0.2">
      <c r="A447" t="str">
        <f t="shared" si="6"/>
        <v>4D 203</v>
      </c>
      <c r="B447" s="15" t="s">
        <v>7</v>
      </c>
      <c r="C447" s="140">
        <v>203</v>
      </c>
      <c r="D447" s="140">
        <v>8</v>
      </c>
    </row>
  </sheetData>
  <sheetProtection sheet="1" objects="1" scenarios="1" selectLockedCells="1"/>
  <mergeCells count="1">
    <mergeCell ref="A1:J1"/>
  </mergeCells>
  <phoneticPr fontId="5" type="noConversion"/>
  <conditionalFormatting sqref="C42:D447">
    <cfRule type="expression" dxfId="5" priority="1">
      <formula>NOT(CELL("protect",C42))</formula>
    </cfRule>
  </conditionalFormatting>
  <conditionalFormatting sqref="C41:E41">
    <cfRule type="expression" dxfId="4" priority="3">
      <formula>NOT(CELL("protect",C41))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Jackpot Guide</vt:lpstr>
      <vt:lpstr>Time Open</vt:lpstr>
      <vt:lpstr>Payout Open</vt:lpstr>
      <vt:lpstr>Time Youth</vt:lpstr>
      <vt:lpstr>Payout Youth</vt:lpstr>
      <vt:lpstr>Time Select</vt:lpstr>
      <vt:lpstr>Payout Select</vt:lpstr>
      <vt:lpstr>Pee Wee</vt:lpstr>
      <vt:lpstr>Instructions for use</vt:lpstr>
      <vt:lpstr>OpenDivisions</vt:lpstr>
      <vt:lpstr>OpenEntries</vt:lpstr>
      <vt:lpstr>'Payout Open'!Print_Area</vt:lpstr>
      <vt:lpstr>'Payout Select'!Print_Area</vt:lpstr>
      <vt:lpstr>'Payout Youth'!Print_Area</vt:lpstr>
      <vt:lpstr>'Pee Wee'!Print_Area</vt:lpstr>
      <vt:lpstr>'Time Open'!Print_Area</vt:lpstr>
      <vt:lpstr>'Time Select'!Print_Area</vt:lpstr>
      <vt:lpstr>'Time Youth'!Print_Area</vt:lpstr>
      <vt:lpstr>SelectDivisions</vt:lpstr>
      <vt:lpstr>SelectEntries</vt:lpstr>
      <vt:lpstr>YouthDivisions</vt:lpstr>
      <vt:lpstr>YouthEntries</vt:lpstr>
    </vt:vector>
  </TitlesOfParts>
  <Company>Phoenix Agritec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 Hunt</dc:creator>
  <cp:lastModifiedBy>Charmaine Grad</cp:lastModifiedBy>
  <cp:lastPrinted>2022-05-14T04:31:18Z</cp:lastPrinted>
  <dcterms:created xsi:type="dcterms:W3CDTF">2006-01-23T21:01:54Z</dcterms:created>
  <dcterms:modified xsi:type="dcterms:W3CDTF">2026-01-12T19:52:33Z</dcterms:modified>
</cp:coreProperties>
</file>