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KCS\"/>
    </mc:Choice>
  </mc:AlternateContent>
  <xr:revisionPtr revIDLastSave="0" documentId="13_ncr:1_{7D02E228-4A0B-474A-98A6-C92F906DA434}" xr6:coauthVersionLast="47" xr6:coauthVersionMax="47" xr10:uidLastSave="{00000000-0000-0000-0000-000000000000}"/>
  <bookViews>
    <workbookView xWindow="-120" yWindow="-120" windowWidth="29040" windowHeight="15840" activeTab="1" xr2:uid="{00000000-000D-0000-FFFF-FFFF00000000}"/>
  </bookViews>
  <sheets>
    <sheet name="Sample Key and Instructions" sheetId="12" r:id="rId1"/>
    <sheet name="SampleTransfer" sheetId="3" r:id="rId2"/>
    <sheet name="Inventory" sheetId="10" r:id="rId3"/>
    <sheet name="OpenPOs" sheetId="11" r:id="rId4"/>
    <sheet name="Forecast" sheetId="9" r:id="rId5"/>
  </sheets>
  <definedNames>
    <definedName name="_xlnm._FilterDatabase" localSheetId="4" hidden="1">Forecast!$B$2:$C$5</definedName>
    <definedName name="_xlnm._FilterDatabase" localSheetId="1" hidden="1">SampleTransfer!$C$12:$V$12</definedName>
    <definedName name="AXFA1048572">SampleTransfer!$A$1</definedName>
    <definedName name="_xlnm.Print_Area" localSheetId="4">Forecast!$B$1</definedName>
    <definedName name="_xlnm.Print_Area" localSheetId="2">Table_Query_from_Mac10[[#Headers],[item_no]]</definedName>
    <definedName name="_xlnm.Print_Area" localSheetId="3">Table_Query_from_Mac106[[#Headers],[ord_no]]</definedName>
    <definedName name="_xlnm.Print_Titles" localSheetId="4">Forecast!$1:$2</definedName>
    <definedName name="Query_from_Mac10" localSheetId="2" hidden="1">Inventory!$A$1:$I$26</definedName>
    <definedName name="Query_from_Mac10" localSheetId="3" hidden="1">OpenPOs!$A$1:$K$490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1" i="3" l="1"/>
  <c r="AT1" i="3" s="1"/>
  <c r="G13" i="3"/>
  <c r="AN13" i="10"/>
  <c r="AL13" i="10"/>
  <c r="AJ13" i="10"/>
  <c r="AH13" i="10"/>
  <c r="AF13" i="10"/>
  <c r="AD13" i="10"/>
  <c r="AB13" i="10"/>
  <c r="Z13" i="10"/>
  <c r="X13" i="10"/>
  <c r="AN12" i="10"/>
  <c r="AL12" i="10"/>
  <c r="AJ12" i="10"/>
  <c r="AH12" i="10"/>
  <c r="AF12" i="10"/>
  <c r="AD12" i="10"/>
  <c r="AB12" i="10"/>
  <c r="Z12" i="10"/>
  <c r="X12" i="10"/>
  <c r="AN11" i="10"/>
  <c r="AL11" i="10"/>
  <c r="AJ11" i="10"/>
  <c r="AH11" i="10"/>
  <c r="AF11" i="10"/>
  <c r="AD11" i="10"/>
  <c r="AB11" i="10"/>
  <c r="Z11" i="10"/>
  <c r="X11" i="10"/>
  <c r="T2" i="10"/>
  <c r="T3" i="10"/>
  <c r="T4" i="10"/>
  <c r="T5" i="10"/>
  <c r="T6" i="10"/>
  <c r="T7" i="10"/>
  <c r="T8" i="10"/>
  <c r="T9" i="10"/>
  <c r="T10" i="10"/>
  <c r="T11" i="10"/>
  <c r="T12" i="10"/>
  <c r="T13" i="10"/>
  <c r="AZ50" i="10"/>
  <c r="AZ51" i="10" s="1"/>
  <c r="AZ52" i="10" s="1"/>
  <c r="AZ53" i="10" s="1"/>
  <c r="AZ54" i="10" s="1"/>
  <c r="AZ55" i="10" s="1"/>
  <c r="AZ56" i="10" s="1"/>
  <c r="AZ57" i="10" s="1"/>
  <c r="AZ58" i="10" s="1"/>
  <c r="AZ59" i="10" s="1"/>
  <c r="AZ60" i="10" s="1"/>
  <c r="AZ61" i="10" s="1"/>
  <c r="AZ62" i="10" s="1"/>
  <c r="AZ63" i="10" s="1"/>
  <c r="AZ64" i="10" s="1"/>
  <c r="AZ65" i="10" s="1"/>
  <c r="AZ66" i="10" s="1"/>
  <c r="AZ67" i="10" s="1"/>
  <c r="AZ68" i="10" s="1"/>
  <c r="AZ69" i="10" s="1"/>
  <c r="AZ70" i="10" s="1"/>
  <c r="AZ71" i="10" s="1"/>
  <c r="AZ72" i="10" s="1"/>
  <c r="AZ73" i="10" s="1"/>
  <c r="AZ74" i="10" s="1"/>
  <c r="AZ75" i="10" s="1"/>
  <c r="AZ76" i="10" s="1"/>
  <c r="AZ77" i="10" s="1"/>
  <c r="AZ78" i="10" s="1"/>
  <c r="AZ79" i="10" s="1"/>
  <c r="AZ80" i="10" s="1"/>
  <c r="AZ81" i="10" s="1"/>
  <c r="BA42" i="10"/>
  <c r="BA43" i="10" s="1"/>
  <c r="BA44" i="10" s="1"/>
  <c r="BA45" i="10" s="1"/>
  <c r="BA46" i="10" s="1"/>
  <c r="BA47" i="10" s="1"/>
  <c r="BA48" i="10" s="1"/>
  <c r="BA49" i="10" s="1"/>
  <c r="BA50" i="10" s="1"/>
  <c r="BA51" i="10" s="1"/>
  <c r="BA52" i="10" s="1"/>
  <c r="BA53" i="10" s="1"/>
  <c r="BA54" i="10" s="1"/>
  <c r="BA55" i="10" s="1"/>
  <c r="BA56" i="10" s="1"/>
  <c r="BA57" i="10" s="1"/>
  <c r="BA58" i="10" s="1"/>
  <c r="BA59" i="10" s="1"/>
  <c r="BA60" i="10" s="1"/>
  <c r="BA61" i="10" s="1"/>
  <c r="BA62" i="10" s="1"/>
  <c r="BA63" i="10" s="1"/>
  <c r="BA64" i="10" s="1"/>
  <c r="BA65" i="10" s="1"/>
  <c r="BA66" i="10" s="1"/>
  <c r="BA67" i="10" s="1"/>
  <c r="BA68" i="10" s="1"/>
  <c r="BA69" i="10" s="1"/>
  <c r="BA70" i="10" s="1"/>
  <c r="BA71" i="10" s="1"/>
  <c r="BA72" i="10" s="1"/>
  <c r="BA73" i="10" s="1"/>
  <c r="BA74" i="10" s="1"/>
  <c r="BA75" i="10" s="1"/>
  <c r="BA76" i="10" s="1"/>
  <c r="BA77" i="10" s="1"/>
  <c r="BA78" i="10" s="1"/>
  <c r="BA79" i="10" s="1"/>
  <c r="BA80" i="10" s="1"/>
  <c r="BA81" i="10" s="1"/>
  <c r="AZ6" i="10"/>
  <c r="AZ7" i="10" s="1"/>
  <c r="AZ8" i="10" s="1"/>
  <c r="AZ9" i="10" s="1"/>
  <c r="AZ10" i="10" s="1"/>
  <c r="AZ11" i="10" s="1"/>
  <c r="AZ12" i="10" s="1"/>
  <c r="AZ13" i="10" s="1"/>
  <c r="P2" i="10"/>
  <c r="M2" i="10" s="1"/>
  <c r="P3" i="10"/>
  <c r="M3" i="10" s="1"/>
  <c r="P4" i="10"/>
  <c r="M4" i="10" s="1"/>
  <c r="P5" i="10"/>
  <c r="M5" i="10" s="1"/>
  <c r="P6" i="10"/>
  <c r="M6" i="10" s="1"/>
  <c r="P7" i="10"/>
  <c r="M7" i="10" s="1"/>
  <c r="P8" i="10"/>
  <c r="M8" i="10" s="1"/>
  <c r="P9" i="10"/>
  <c r="M9" i="10" s="1"/>
  <c r="P10" i="10"/>
  <c r="M10" i="10" s="1"/>
  <c r="P11" i="10"/>
  <c r="P12" i="10"/>
  <c r="M12" i="10" s="1"/>
  <c r="P13" i="10"/>
  <c r="M13" i="10" s="1"/>
  <c r="O2" i="10"/>
  <c r="V2" i="10" s="1"/>
  <c r="O3" i="10"/>
  <c r="V3" i="10" s="1"/>
  <c r="O4" i="10"/>
  <c r="V4" i="10" s="1"/>
  <c r="O5" i="10"/>
  <c r="V5" i="10" s="1"/>
  <c r="O6" i="10"/>
  <c r="V6" i="10" s="1"/>
  <c r="O7" i="10"/>
  <c r="V7" i="10" s="1"/>
  <c r="O8" i="10"/>
  <c r="V8" i="10" s="1"/>
  <c r="O9" i="10"/>
  <c r="V9" i="10" s="1"/>
  <c r="O10" i="10"/>
  <c r="V10" i="10" s="1"/>
  <c r="O11" i="10"/>
  <c r="V11" i="10" s="1"/>
  <c r="O12" i="10"/>
  <c r="V12" i="10" s="1"/>
  <c r="O13" i="10"/>
  <c r="V13" i="10" s="1"/>
  <c r="N2" i="10"/>
  <c r="N3" i="10"/>
  <c r="N4" i="10"/>
  <c r="N5" i="10"/>
  <c r="N6" i="10"/>
  <c r="N7" i="10"/>
  <c r="N8" i="10"/>
  <c r="N9" i="10"/>
  <c r="N10" i="10"/>
  <c r="N11" i="10"/>
  <c r="N12" i="10"/>
  <c r="N13" i="10"/>
  <c r="F14" i="3" l="1"/>
  <c r="F13" i="3"/>
  <c r="F15" i="3"/>
  <c r="AZ14" i="10"/>
  <c r="AZ15" i="10" s="1"/>
  <c r="AZ16" i="10" s="1"/>
  <c r="AZ17" i="10" s="1"/>
  <c r="AZ18" i="10" s="1"/>
  <c r="AZ19" i="10" s="1"/>
  <c r="AZ20" i="10" s="1"/>
  <c r="AZ21" i="10" s="1"/>
  <c r="AZ22" i="10" s="1"/>
  <c r="AZ23" i="10" s="1"/>
  <c r="AZ24" i="10" s="1"/>
  <c r="AZ25" i="10" s="1"/>
  <c r="AZ26" i="10" s="1"/>
  <c r="AZ27" i="10" s="1"/>
  <c r="AZ28" i="10" s="1"/>
  <c r="AZ29" i="10" s="1"/>
  <c r="AZ30" i="10" s="1"/>
  <c r="AZ31" i="10" s="1"/>
  <c r="AZ32" i="10" s="1"/>
  <c r="AZ33" i="10" s="1"/>
  <c r="AZ34" i="10" s="1"/>
  <c r="AZ35" i="10" s="1"/>
  <c r="AZ36" i="10" s="1"/>
  <c r="AZ37" i="10" s="1"/>
  <c r="AZ38" i="10" s="1"/>
  <c r="AZ39" i="10" s="1"/>
  <c r="AZ40" i="10" s="1"/>
  <c r="AZ41" i="10" s="1"/>
  <c r="Q7" i="10"/>
  <c r="Q6" i="10"/>
  <c r="Q2" i="10"/>
  <c r="Q4" i="10"/>
  <c r="Q5" i="10"/>
  <c r="M11" i="10"/>
  <c r="Q13" i="10" l="1"/>
  <c r="Q12" i="10"/>
  <c r="Q3" i="10"/>
  <c r="Q9" i="10"/>
  <c r="Q8" i="10"/>
  <c r="Q10" i="10"/>
  <c r="Q11" i="10"/>
  <c r="R6" i="10" l="1" a="1"/>
  <c r="R6" i="10" s="1"/>
  <c r="R2" i="10" a="1"/>
  <c r="R2" i="10" s="1"/>
  <c r="R9" i="10" a="1"/>
  <c r="R9" i="10" s="1"/>
  <c r="R5" i="10" a="1"/>
  <c r="R5" i="10" s="1"/>
  <c r="R3" i="10" a="1"/>
  <c r="R3" i="10" s="1"/>
  <c r="R12" i="10" a="1"/>
  <c r="R12" i="10" s="1"/>
  <c r="R7" i="10" a="1"/>
  <c r="R7" i="10" s="1"/>
  <c r="R8" i="10" a="1"/>
  <c r="R8" i="10" s="1"/>
  <c r="R11" i="10" a="1"/>
  <c r="R11" i="10" s="1"/>
  <c r="R4" i="10" a="1"/>
  <c r="R4" i="10" s="1"/>
  <c r="R13" i="10" a="1"/>
  <c r="R13" i="10" s="1"/>
  <c r="R10" i="10" a="1"/>
  <c r="R10" i="10" s="1"/>
  <c r="U6" i="10" l="1"/>
  <c r="S6" i="10"/>
  <c r="U13" i="10"/>
  <c r="S13" i="10"/>
  <c r="S3" i="10"/>
  <c r="U3" i="10"/>
  <c r="U12" i="10"/>
  <c r="S12" i="10"/>
  <c r="U5" i="10"/>
  <c r="S5" i="10"/>
  <c r="U4" i="10"/>
  <c r="S4" i="10"/>
  <c r="U8" i="10"/>
  <c r="S8" i="10"/>
  <c r="U9" i="10"/>
  <c r="S9" i="10"/>
  <c r="U2" i="10"/>
  <c r="S2" i="10"/>
  <c r="U10" i="10"/>
  <c r="S10" i="10"/>
  <c r="S11" i="10"/>
  <c r="U11" i="10"/>
  <c r="S7" i="10"/>
  <c r="U7" i="10"/>
  <c r="W10" i="10"/>
  <c r="W11" i="10"/>
  <c r="W12" i="10"/>
  <c r="W13" i="10"/>
  <c r="W2" i="10"/>
  <c r="W6" i="10"/>
  <c r="W3" i="10"/>
  <c r="W7" i="10"/>
  <c r="W4" i="10"/>
  <c r="W8" i="10"/>
  <c r="W5" i="10"/>
  <c r="W9" i="10"/>
  <c r="J2" i="10" l="1"/>
  <c r="J3" i="10"/>
  <c r="J4" i="10"/>
  <c r="J5" i="10"/>
  <c r="J6" i="10"/>
  <c r="J7" i="10"/>
  <c r="J8" i="10"/>
  <c r="J9" i="10"/>
  <c r="J10" i="10"/>
  <c r="J11" i="10"/>
  <c r="J12" i="10"/>
  <c r="J13" i="10"/>
  <c r="B2" i="3" l="1"/>
  <c r="G15" i="3" l="1"/>
  <c r="C15" i="3"/>
  <c r="J15" i="3"/>
  <c r="E15" i="3"/>
  <c r="H15" i="3"/>
  <c r="H13" i="3"/>
  <c r="J13" i="3"/>
  <c r="E13" i="3"/>
  <c r="C13" i="3"/>
  <c r="J14" i="3"/>
  <c r="E14" i="3"/>
  <c r="G14" i="3"/>
  <c r="C14" i="3"/>
  <c r="H14" i="3"/>
  <c r="C10" i="3"/>
  <c r="I13" i="3" l="1"/>
  <c r="I14" i="3" l="1"/>
  <c r="I15" i="3"/>
  <c r="K14" i="3" l="1"/>
  <c r="L14" i="3"/>
  <c r="K13" i="3"/>
  <c r="L13" i="3"/>
  <c r="K15" i="3"/>
  <c r="L15" i="3"/>
  <c r="M13" i="3" l="1"/>
  <c r="P13" i="3" s="1"/>
  <c r="M15" i="3"/>
  <c r="M14" i="3"/>
  <c r="P14" i="3" l="1"/>
  <c r="S14" i="3" s="1"/>
  <c r="T14" i="3" s="1"/>
  <c r="P15" i="3"/>
  <c r="S15" i="3" s="1"/>
  <c r="T15" i="3" s="1"/>
  <c r="S13" i="3"/>
  <c r="X4" i="10"/>
  <c r="X3" i="10"/>
  <c r="X2" i="10"/>
  <c r="X5" i="10"/>
  <c r="X6" i="10"/>
  <c r="X7" i="10"/>
  <c r="X9" i="10"/>
  <c r="U14" i="3"/>
  <c r="V14" i="3" s="1"/>
  <c r="U13" i="3"/>
  <c r="V13" i="3" s="1"/>
  <c r="X10" i="10" l="1"/>
  <c r="Y10" i="10" s="1"/>
  <c r="X8" i="10"/>
  <c r="Y8" i="10" s="1"/>
  <c r="U15" i="3"/>
  <c r="V15" i="3" s="1"/>
  <c r="T13" i="3"/>
  <c r="Y7" i="10"/>
  <c r="Y13" i="10"/>
  <c r="Y5" i="10"/>
  <c r="Y11" i="10"/>
  <c r="Y9" i="10"/>
  <c r="Y12" i="10"/>
  <c r="Y6" i="10"/>
  <c r="Y3" i="10"/>
  <c r="Y4" i="10"/>
  <c r="Y2" i="10"/>
  <c r="Z3" i="10" l="1"/>
  <c r="Z4" i="10"/>
  <c r="AA4" i="10" s="1"/>
  <c r="Z2" i="10"/>
  <c r="Z7" i="10"/>
  <c r="Z5" i="10"/>
  <c r="Z6" i="10"/>
  <c r="Z9" i="10"/>
  <c r="Z10" i="10"/>
  <c r="Z8" i="10"/>
  <c r="AA8" i="10" l="1"/>
  <c r="AA9" i="10"/>
  <c r="AA3" i="10"/>
  <c r="AA5" i="10"/>
  <c r="AA10" i="10"/>
  <c r="AA11" i="10"/>
  <c r="AA12" i="10"/>
  <c r="AA6" i="10"/>
  <c r="AA13" i="10"/>
  <c r="AA7" i="10"/>
  <c r="AA2" i="10"/>
  <c r="AB3" i="10" s="1"/>
  <c r="AB10" i="10" l="1"/>
  <c r="AB7" i="10"/>
  <c r="AC7" i="10" s="1"/>
  <c r="AB5" i="10"/>
  <c r="AB2" i="10"/>
  <c r="AB6" i="10"/>
  <c r="AB8" i="10"/>
  <c r="AB4" i="10"/>
  <c r="AB9" i="10"/>
  <c r="AC3" i="10" l="1"/>
  <c r="AC2" i="10"/>
  <c r="AC6" i="10"/>
  <c r="AC9" i="10"/>
  <c r="AC10" i="10"/>
  <c r="AC12" i="10"/>
  <c r="AC11" i="10"/>
  <c r="AC13" i="10"/>
  <c r="AC8" i="10"/>
  <c r="AC5" i="10"/>
  <c r="AC4" i="10"/>
  <c r="AD10" i="10" l="1"/>
  <c r="AE10" i="10" s="1"/>
  <c r="AD2" i="10"/>
  <c r="AE2" i="10" s="1"/>
  <c r="AD3" i="10"/>
  <c r="AE3" i="10" s="1"/>
  <c r="AD9" i="10"/>
  <c r="AE9" i="10" s="1"/>
  <c r="AD4" i="10"/>
  <c r="AD8" i="10"/>
  <c r="AE8" i="10" s="1"/>
  <c r="AD5" i="10"/>
  <c r="AE5" i="10" s="1"/>
  <c r="AD6" i="10"/>
  <c r="AE6" i="10" s="1"/>
  <c r="AD7" i="10"/>
  <c r="AE7" i="10" s="1"/>
  <c r="AE12" i="10"/>
  <c r="AE11" i="10"/>
  <c r="AE13" i="10"/>
  <c r="AE4" i="10" l="1"/>
  <c r="AF4" i="10" s="1"/>
  <c r="AF7" i="10"/>
  <c r="AF5" i="10"/>
  <c r="AF6" i="10"/>
  <c r="AF8" i="10"/>
  <c r="AF9" i="10"/>
  <c r="AF10" i="10"/>
  <c r="AG10" i="10" s="1"/>
  <c r="AG13" i="10"/>
  <c r="AG12" i="10"/>
  <c r="AG11" i="10"/>
  <c r="AF2" i="10" l="1"/>
  <c r="AG2" i="10" s="1"/>
  <c r="AF3" i="10"/>
  <c r="AG3" i="10" s="1"/>
  <c r="AG8" i="10"/>
  <c r="AG7" i="10"/>
  <c r="AG9" i="10"/>
  <c r="AG6" i="10"/>
  <c r="AG4" i="10"/>
  <c r="AG5" i="10"/>
  <c r="AI12" i="10"/>
  <c r="AH7" i="10" l="1"/>
  <c r="AI7" i="10" s="1"/>
  <c r="AH8" i="10"/>
  <c r="AI8" i="10" s="1"/>
  <c r="AH4" i="10"/>
  <c r="AI4" i="10" s="1"/>
  <c r="AH2" i="10"/>
  <c r="AI2" i="10" s="1"/>
  <c r="AH10" i="10"/>
  <c r="AI10" i="10" s="1"/>
  <c r="AH3" i="10"/>
  <c r="AI3" i="10" s="1"/>
  <c r="AH5" i="10"/>
  <c r="AI5" i="10" s="1"/>
  <c r="AH9" i="10"/>
  <c r="AI9" i="10" s="1"/>
  <c r="AH6" i="10"/>
  <c r="AI6" i="10" s="1"/>
  <c r="AI13" i="10"/>
  <c r="AI11" i="10"/>
  <c r="AJ10" i="10" l="1"/>
  <c r="AK10" i="10" s="1"/>
  <c r="AJ2" i="10"/>
  <c r="AK2" i="10" s="1"/>
  <c r="AJ9" i="10"/>
  <c r="AK9" i="10" s="1"/>
  <c r="AJ4" i="10"/>
  <c r="AK4" i="10" s="1"/>
  <c r="AJ6" i="10"/>
  <c r="AK6" i="10" s="1"/>
  <c r="AJ5" i="10"/>
  <c r="AK5" i="10" s="1"/>
  <c r="AJ7" i="10"/>
  <c r="AK7" i="10" s="1"/>
  <c r="AJ8" i="10"/>
  <c r="AJ3" i="10"/>
  <c r="AK11" i="10"/>
  <c r="AK13" i="10"/>
  <c r="AK12" i="10"/>
  <c r="AK3" i="10" l="1"/>
  <c r="AL4" i="10" s="1"/>
  <c r="AM4" i="10" s="1"/>
  <c r="AK8" i="10"/>
  <c r="AL10" i="10" s="1"/>
  <c r="AM10" i="10" s="1"/>
  <c r="AL5" i="10"/>
  <c r="AM5" i="10" s="1"/>
  <c r="AL6" i="10"/>
  <c r="AM6" i="10" s="1"/>
  <c r="AL7" i="10"/>
  <c r="AM7" i="10" s="1"/>
  <c r="AM12" i="10"/>
  <c r="AM11" i="10"/>
  <c r="AM13" i="10"/>
  <c r="AL2" i="10" l="1"/>
  <c r="AM2" i="10" s="1"/>
  <c r="AL9" i="10"/>
  <c r="AM9" i="10" s="1"/>
  <c r="AL3" i="10"/>
  <c r="AM3" i="10" s="1"/>
  <c r="AL8" i="10"/>
  <c r="AM8" i="10" s="1"/>
  <c r="AN7" i="10"/>
  <c r="AO7" i="10" s="1"/>
  <c r="AP7" i="10" s="1"/>
  <c r="AQ7" i="10" s="1"/>
  <c r="AN5" i="10"/>
  <c r="AO5" i="10" s="1"/>
  <c r="AP5" i="10" s="1"/>
  <c r="AQ5" i="10" s="1"/>
  <c r="AN6" i="10"/>
  <c r="AO6" i="10" s="1"/>
  <c r="AP6" i="10" s="1"/>
  <c r="AQ6" i="10" s="1"/>
  <c r="AO13" i="10"/>
  <c r="AP13" i="10" s="1"/>
  <c r="AQ13" i="10" s="1"/>
  <c r="AO11" i="10"/>
  <c r="AP11" i="10" s="1"/>
  <c r="AQ11" i="10" s="1"/>
  <c r="AO12" i="10"/>
  <c r="AP12" i="10" s="1"/>
  <c r="AQ12" i="10" s="1"/>
  <c r="AN2" i="10" l="1"/>
  <c r="AO2" i="10" s="1"/>
  <c r="AP2" i="10" s="1"/>
  <c r="AQ2" i="10" s="1"/>
  <c r="AN8" i="10"/>
  <c r="AO8" i="10" s="1"/>
  <c r="AP8" i="10" s="1"/>
  <c r="AQ8" i="10" s="1"/>
  <c r="AN3" i="10"/>
  <c r="AO3" i="10" s="1"/>
  <c r="AP3" i="10" s="1"/>
  <c r="AQ3" i="10" s="1"/>
  <c r="AN4" i="10"/>
  <c r="AO4" i="10" s="1"/>
  <c r="AP4" i="10" s="1"/>
  <c r="AQ4" i="10" s="1"/>
  <c r="B14" i="3"/>
  <c r="A14" i="3"/>
  <c r="AN10" i="10"/>
  <c r="AO10" i="10" s="1"/>
  <c r="AP10" i="10" s="1"/>
  <c r="AQ10" i="10" s="1"/>
  <c r="AN9" i="10"/>
  <c r="AO9" i="10" s="1"/>
  <c r="AP9" i="10" s="1"/>
  <c r="AQ9" i="10" s="1"/>
  <c r="A13" i="3" l="1"/>
  <c r="B13" i="3"/>
  <c r="B15" i="3"/>
  <c r="A15" i="3"/>
  <c r="B25" i="3" l="1"/>
  <c r="C25" i="3" s="1"/>
  <c r="F25" i="3" l="1"/>
  <c r="G25" i="3" s="1"/>
  <c r="H25" i="3"/>
  <c r="E25" i="3"/>
  <c r="B26" i="3"/>
  <c r="C26" i="3" s="1"/>
  <c r="F26" i="3" s="1"/>
  <c r="B27" i="3" l="1"/>
  <c r="C27" i="3" s="1"/>
  <c r="F27" i="3" s="1"/>
  <c r="E26" i="3"/>
  <c r="G26" i="3"/>
  <c r="H26" i="3"/>
  <c r="H27" i="3" l="1"/>
  <c r="E27" i="3"/>
  <c r="B28" i="3"/>
  <c r="C28" i="3" s="1"/>
  <c r="G27" i="3"/>
  <c r="E28" i="3" l="1"/>
  <c r="F28" i="3"/>
  <c r="G28" i="3" s="1"/>
  <c r="H28" i="3"/>
  <c r="B29" i="3"/>
  <c r="B30" i="3" s="1"/>
  <c r="C30" i="3" s="1"/>
  <c r="F30" i="3" s="1"/>
  <c r="E30" i="3" l="1"/>
  <c r="C29" i="3"/>
  <c r="F29" i="3" s="1"/>
  <c r="G29" i="3" s="1"/>
  <c r="G30" i="3" s="1"/>
  <c r="H30" i="3"/>
  <c r="B31" i="3"/>
  <c r="B32" i="3" s="1"/>
  <c r="C32" i="3" s="1"/>
  <c r="H32" i="3" s="1"/>
  <c r="H29" i="3"/>
  <c r="E29" i="3" l="1"/>
  <c r="C31" i="3"/>
  <c r="H31" i="3" s="1"/>
  <c r="B33" i="3"/>
  <c r="C33" i="3" s="1"/>
  <c r="F32" i="3"/>
  <c r="E32" i="3"/>
  <c r="E31" i="3" l="1"/>
  <c r="F31" i="3"/>
  <c r="G31" i="3" s="1"/>
  <c r="B34" i="3"/>
  <c r="C34" i="3" s="1"/>
  <c r="H33" i="3"/>
  <c r="G32" i="3"/>
  <c r="F33" i="3"/>
  <c r="E33" i="3"/>
  <c r="G33" i="3"/>
  <c r="H34" i="3" l="1"/>
  <c r="B35" i="3"/>
  <c r="B36" i="3" s="1"/>
  <c r="F34" i="3"/>
  <c r="E34" i="3"/>
  <c r="G34" i="3"/>
  <c r="H35" i="3" l="1"/>
  <c r="C35" i="3"/>
  <c r="E35" i="3" s="1"/>
  <c r="C36" i="3"/>
  <c r="H36" i="3"/>
  <c r="B37" i="3"/>
  <c r="G35" i="3" l="1"/>
  <c r="F35" i="3"/>
  <c r="H37" i="3"/>
  <c r="B38" i="3"/>
  <c r="C37" i="3"/>
  <c r="F36" i="3"/>
  <c r="G36" i="3"/>
  <c r="E36" i="3"/>
  <c r="F37" i="3" l="1"/>
  <c r="G37" i="3"/>
  <c r="E37" i="3"/>
  <c r="C38" i="3"/>
  <c r="H38" i="3"/>
  <c r="B39" i="3"/>
  <c r="B40" i="3" l="1"/>
  <c r="H39" i="3"/>
  <c r="C39" i="3"/>
  <c r="F38" i="3"/>
  <c r="G38" i="3"/>
  <c r="E38" i="3"/>
  <c r="E39" i="3" l="1"/>
  <c r="G39" i="3"/>
  <c r="F39" i="3"/>
  <c r="C40" i="3"/>
  <c r="H40" i="3"/>
  <c r="B41" i="3"/>
  <c r="F40" i="3" l="1"/>
  <c r="E40" i="3"/>
  <c r="G40" i="3"/>
  <c r="B42" i="3"/>
  <c r="C41" i="3"/>
  <c r="H41" i="3"/>
  <c r="C42" i="3" l="1"/>
  <c r="H42" i="3"/>
  <c r="G41" i="3"/>
  <c r="F41" i="3"/>
  <c r="E41" i="3"/>
  <c r="J6" i="3" l="1"/>
  <c r="N5" i="3" s="1"/>
  <c r="P5" i="3" s="1"/>
  <c r="N6" i="3" s="1"/>
  <c r="I6" i="3"/>
  <c r="H6" i="3"/>
  <c r="F42" i="3"/>
  <c r="E42" i="3"/>
  <c r="G42" i="3"/>
  <c r="O24" i="3" s="1"/>
  <c r="Y15" i="3" s="1"/>
  <c r="L6" i="3" l="1"/>
  <c r="Y13" i="3"/>
  <c r="Y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Kaczmarek</author>
  </authors>
  <commentList>
    <comment ref="B2" authorId="0" shapeId="0" xr:uid="{3B78B32D-724B-450D-81AD-5A961B8F0F59}">
      <text>
        <r>
          <rPr>
            <b/>
            <u/>
            <sz val="14"/>
            <color indexed="81"/>
            <rFont val="Tahoma"/>
            <family val="2"/>
          </rPr>
          <t>This tab is for reference only, there is no functionality. Please use SampleTransfer to experiment with the tool.</t>
        </r>
        <r>
          <rPr>
            <sz val="14"/>
            <color indexed="81"/>
            <rFont val="Tahoma"/>
            <family val="2"/>
          </rPr>
          <t xml:space="preserve"> </t>
        </r>
      </text>
    </comment>
    <comment ref="M7" authorId="0" shapeId="0" xr:uid="{A9CE8241-9F2C-405A-860E-8DC1A34D5168}">
      <text>
        <r>
          <rPr>
            <sz val="14"/>
            <color indexed="81"/>
            <rFont val="Tahoma"/>
            <family val="2"/>
          </rPr>
          <t>If the transfer plan is not maximized for freight efficiency, you will get this warning below. You manually adjust in the manual adjust columns or in F7.</t>
        </r>
      </text>
    </comment>
    <comment ref="D8" authorId="0" shapeId="0" xr:uid="{C46847E1-2F95-4C68-A393-D2B8A15C813B}">
      <text>
        <r>
          <rPr>
            <sz val="14"/>
            <color indexed="81"/>
            <rFont val="Tahoma"/>
            <family val="2"/>
          </rPr>
          <t>Blue Cells can be changed by you</t>
        </r>
      </text>
    </comment>
    <comment ref="T21" authorId="0" shapeId="0" xr:uid="{853F8AF3-9A70-460D-A23D-61995FDBEC5C}">
      <text>
        <r>
          <rPr>
            <sz val="12"/>
            <color indexed="81"/>
            <rFont val="Tahoma"/>
            <family val="2"/>
          </rPr>
          <t xml:space="preserve">
Blue cells can be changed by you.</t>
        </r>
      </text>
    </comment>
    <comment ref="G23" authorId="0" shapeId="0" xr:uid="{9882C62B-900C-4D57-A826-612B9209771C}">
      <text>
        <r>
          <rPr>
            <sz val="14"/>
            <color indexed="81"/>
            <rFont val="Tahoma"/>
            <family val="2"/>
          </rPr>
          <t>The items in this cell are chosen from a drop down list. Click on the arrow on the right side of the cell to change items.</t>
        </r>
        <r>
          <rPr>
            <sz val="12"/>
            <color indexed="81"/>
            <rFont val="Tahoma"/>
            <family val="2"/>
          </rPr>
          <t xml:space="preserve"> </t>
        </r>
      </text>
    </comment>
    <comment ref="K26" authorId="0" shapeId="0" xr:uid="{A62D7F8D-C5F3-40B9-8497-FD2040E397CF}">
      <text>
        <r>
          <rPr>
            <sz val="14"/>
            <color indexed="81"/>
            <rFont val="Tahoma"/>
            <family val="2"/>
          </rPr>
          <t xml:space="preserve">Notice how the tool brings in the inventory based on lot expiration date, so the oldest inventory is used first. </t>
        </r>
      </text>
    </comment>
    <comment ref="J28" authorId="0" shapeId="0" xr:uid="{60B92562-3D96-4607-B029-7BD8D4804359}">
      <text>
        <r>
          <rPr>
            <sz val="14"/>
            <color indexed="81"/>
            <rFont val="Tahoma"/>
            <family val="2"/>
          </rPr>
          <t>The Balance left of 440 indicates that there is too much requested on the transfer, and you will need to reduce. The Manual Adj cells are highlighted red (Q13 and T13). You can adjust your transfer there, or you can reduce the Days to Transfer in F7.</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5B08A-AB7F-449C-B741-B81A3F54042E}" name="Query from Mac10" type="1" refreshedVersion="8" deleted="1" background="1" saveData="1">
    <dbPr connection="" command=""/>
  </connection>
  <connection id="2" xr16:uid="{6B2BA465-F1BF-40DF-BF1E-E6C338594A39}" name="Query from Mac101" type="1" refreshedVersion="8" deleted="1" backgroun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<sst xmlns="http://schemas.openxmlformats.org/spreadsheetml/2006/main" count="257" uniqueCount="142">
  <si>
    <t>item_no</t>
  </si>
  <si>
    <t>loc</t>
  </si>
  <si>
    <t>qty_on_hand</t>
  </si>
  <si>
    <t>qty_allocated</t>
  </si>
  <si>
    <t>qty_bkord</t>
  </si>
  <si>
    <t>qty_on_ord</t>
  </si>
  <si>
    <t>std_cost</t>
  </si>
  <si>
    <t>vend_no</t>
  </si>
  <si>
    <t>prod_cat</t>
  </si>
  <si>
    <t>Type</t>
  </si>
  <si>
    <t>ord_no</t>
  </si>
  <si>
    <t>line_no</t>
  </si>
  <si>
    <t>item_desc_1</t>
  </si>
  <si>
    <t>stk_loc</t>
  </si>
  <si>
    <t>qty_ordered</t>
  </si>
  <si>
    <t>qty_ord_chg_amt</t>
  </si>
  <si>
    <t>qty_released</t>
  </si>
  <si>
    <t>qty_received</t>
  </si>
  <si>
    <t>qty_remaining</t>
  </si>
  <si>
    <t>Promise Date</t>
  </si>
  <si>
    <t>Item Number</t>
  </si>
  <si>
    <t>Days To Transer</t>
  </si>
  <si>
    <t>Quantity On Hand</t>
  </si>
  <si>
    <t>Quantity Allocated</t>
  </si>
  <si>
    <t>Days Needed</t>
  </si>
  <si>
    <t>Total Days</t>
  </si>
  <si>
    <t>Planning Lead-Time</t>
  </si>
  <si>
    <t>Transit Time</t>
  </si>
  <si>
    <t>Balance</t>
  </si>
  <si>
    <t>Quantity On PO</t>
  </si>
  <si>
    <t>Days On Hand Before PO</t>
  </si>
  <si>
    <t>Days On Hand After PO</t>
  </si>
  <si>
    <t>Total Pounds</t>
  </si>
  <si>
    <t>k</t>
  </si>
  <si>
    <t>Description</t>
  </si>
  <si>
    <t>on/off</t>
  </si>
  <si>
    <t>Column1</t>
  </si>
  <si>
    <t>Days Transfd</t>
  </si>
  <si>
    <t>f</t>
  </si>
  <si>
    <t>d</t>
  </si>
  <si>
    <t>l</t>
  </si>
  <si>
    <t>z</t>
  </si>
  <si>
    <t>y</t>
  </si>
  <si>
    <t>Current Value</t>
  </si>
  <si>
    <t>Lot Number</t>
  </si>
  <si>
    <t>Lot_Number</t>
  </si>
  <si>
    <t>LotExpiryDate</t>
  </si>
  <si>
    <t>ItemDescription</t>
  </si>
  <si>
    <t>itemAgain</t>
  </si>
  <si>
    <t>LotExpiryAgain</t>
  </si>
  <si>
    <t>Daily Average</t>
  </si>
  <si>
    <t>NameCombiner</t>
  </si>
  <si>
    <t>RankbyExpDate</t>
  </si>
  <si>
    <t>a</t>
  </si>
  <si>
    <t>b</t>
  </si>
  <si>
    <t>c</t>
  </si>
  <si>
    <t>e</t>
  </si>
  <si>
    <t>g</t>
  </si>
  <si>
    <t>h</t>
  </si>
  <si>
    <t>i</t>
  </si>
  <si>
    <t>j</t>
  </si>
  <si>
    <t>m</t>
  </si>
  <si>
    <t>n</t>
  </si>
  <si>
    <t>o</t>
  </si>
  <si>
    <t>p</t>
  </si>
  <si>
    <t>q</t>
  </si>
  <si>
    <t>r</t>
  </si>
  <si>
    <t>s</t>
  </si>
  <si>
    <t>t</t>
  </si>
  <si>
    <t>u</t>
  </si>
  <si>
    <t>v</t>
  </si>
  <si>
    <t>w</t>
  </si>
  <si>
    <t>x</t>
  </si>
  <si>
    <t>zz</t>
  </si>
  <si>
    <t>zzzz</t>
  </si>
  <si>
    <t>zzzzz</t>
  </si>
  <si>
    <t>zzzzzz</t>
  </si>
  <si>
    <t>zzzzzzz</t>
  </si>
  <si>
    <t>zzzzzzzz</t>
  </si>
  <si>
    <t>zzzzzzzzz</t>
  </si>
  <si>
    <t>zzzzzzzzzz</t>
  </si>
  <si>
    <t>zzzzzzzzzzz</t>
  </si>
  <si>
    <t>zzzzzzzzzzzz</t>
  </si>
  <si>
    <t>zzzzzzzzzzzzz</t>
  </si>
  <si>
    <t>Lookup Letter</t>
  </si>
  <si>
    <t>FinalRank</t>
  </si>
  <si>
    <t>FinalLot</t>
  </si>
  <si>
    <t>Total Pallets</t>
  </si>
  <si>
    <t>Lot Pull Information</t>
  </si>
  <si>
    <t>Lot Expiry Date</t>
  </si>
  <si>
    <t xml:space="preserve">Volume Available </t>
  </si>
  <si>
    <t>Volume To Transfer</t>
  </si>
  <si>
    <t>maxifs</t>
  </si>
  <si>
    <t>QtytoPull1</t>
  </si>
  <si>
    <t>QtytoPull3</t>
  </si>
  <si>
    <t>QtyPull5</t>
  </si>
  <si>
    <t>QtyPull7</t>
  </si>
  <si>
    <t>QtyPull9</t>
  </si>
  <si>
    <t>FinalCombiner</t>
  </si>
  <si>
    <t>LotExpiryFinal</t>
  </si>
  <si>
    <t>Balance Left To Transfer</t>
  </si>
  <si>
    <t>Qty Needed</t>
  </si>
  <si>
    <t>Qty Needed2</t>
  </si>
  <si>
    <t>Qty Needed22</t>
  </si>
  <si>
    <t>Qty Needed222</t>
  </si>
  <si>
    <t>Qty Needed2222</t>
  </si>
  <si>
    <t>QtyPull93</t>
  </si>
  <si>
    <t>Total To Pull</t>
  </si>
  <si>
    <t>max</t>
  </si>
  <si>
    <t>min</t>
  </si>
  <si>
    <t>QtyPull932</t>
  </si>
  <si>
    <t>QtyPull934</t>
  </si>
  <si>
    <t>QtyPull936</t>
  </si>
  <si>
    <t>Qty Needed27</t>
  </si>
  <si>
    <t>Qty Needed28</t>
  </si>
  <si>
    <t>Qty Needed29</t>
  </si>
  <si>
    <t>Qty Needed26</t>
  </si>
  <si>
    <t>ST1</t>
  </si>
  <si>
    <t>RM09</t>
  </si>
  <si>
    <t>Apple Juice Concentrate</t>
  </si>
  <si>
    <t>Orange Juice Concentrate</t>
  </si>
  <si>
    <t>Peach Juice Concentrate</t>
  </si>
  <si>
    <t>WH1</t>
  </si>
  <si>
    <t>RM09-AJC</t>
  </si>
  <si>
    <t>RM09-OJC</t>
  </si>
  <si>
    <t>RM09-PJC</t>
  </si>
  <si>
    <t>Warehouse Code</t>
  </si>
  <si>
    <t>Drums Needed</t>
  </si>
  <si>
    <t>Drums Per Pallet</t>
  </si>
  <si>
    <t>Pounds / Gallon</t>
  </si>
  <si>
    <t>Daily Need (gallons)</t>
  </si>
  <si>
    <t>Gallons Needed</t>
  </si>
  <si>
    <t>Gallons / Drum</t>
  </si>
  <si>
    <t>Total Gallons</t>
  </si>
  <si>
    <t>Manual Adj (days)</t>
  </si>
  <si>
    <t>Manual Adj (qty)</t>
  </si>
  <si>
    <t>Freight Efficiency is at least 80%. Okay to Proceed.</t>
  </si>
  <si>
    <t>Trucks are too light. Consider increasing to 80,000 pounds to maximize freight efficiency</t>
  </si>
  <si>
    <t>Truck is light. Consider adding until 40,000 pounds to increase freight efficiency</t>
  </si>
  <si>
    <t>Storage Location Code</t>
  </si>
  <si>
    <t>Trucks are too heavy. Consider reducing to 40,000 pounds to maximize freight efficiency</t>
  </si>
  <si>
    <t>Quantity Required Exceeds Quantity Available. Reduce Transfer Request for this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</si>
</sst>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 #,##0.0_);_(* \(#,##0.0\);_(* &quot;-&quot;?_);_(@_)"/>
  </numFmts>
  <fonts count="1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1"/>
      <name val="Consolas"/>
      <family val="3"/>
    </font>
    <font>
      <sz val="11"/>
      <color theme="0"/>
      <name val="Calibri"/>
      <family val="2"/>
      <scheme val="minor"/>
    </font>
    <font>
      <b/>
      <sz val="14"/>
      <color theme="1"/>
      <name val="Calibri"/>
      <family val="2"/>
      <scheme val="minor"/>
    </font>
    <font>
      <sz val="14"/>
      <color theme="1"/>
      <name val="Calibri"/>
      <family val="2"/>
      <scheme val="minor"/>
    </font>
    <font>
      <sz val="8"/>
      <name val="Calibri"/>
      <family val="2"/>
      <scheme val="minor"/>
    </font>
    <font>
      <b/>
      <sz val="18"/>
      <color rgb="FFFF0000"/>
      <name val="Calibri"/>
      <family val="2"/>
      <scheme val="minor"/>
    </font>
    <font>
      <sz val="12"/>
      <color theme="0"/>
      <name val="Calibri"/>
      <family val="2"/>
      <scheme val="minor"/>
    </font>
    <font>
      <sz val="18"/>
      <color theme="1"/>
      <name val="Calibri"/>
      <family val="2"/>
      <scheme val="minor"/>
    </font>
    <font>
      <sz val="12"/>
      <color indexed="81"/>
      <name val="Tahoma"/>
      <family val="2"/>
    </font>
    <font>
      <sz val="14"/>
      <color indexed="81"/>
      <name val="Tahoma"/>
      <family val="2"/>
    </font>
    <font>
      <b/>
      <u/>
      <sz val="14"/>
      <color indexed="81"/>
      <name val="Tahoma"/>
      <family val="2"/>
    </font>
    <font>
      <b/>
      <sz val="36"/>
      <color rgb="FFFF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80">
    <xf numFmtId="0" fontId="0" fillId="0" borderId="0" xfId="0"/>
    <xf numFmtId="14" fontId="0" fillId="0" borderId="0" xfId="0" applyNumberFormat="1" applyProtection="1">
      <protection hidden="1"/>
    </xf>
    <xf numFmtId="0" fontId="10" fillId="4" borderId="0" xfId="0" applyFont="1" applyFill="1" applyProtection="1">
      <protection locked="0"/>
    </xf>
    <xf numFmtId="0" fontId="0" fillId="0" borderId="0" xfId="0" applyProtection="1">
      <protection hidden="1"/>
    </xf>
    <xf numFmtId="41" fontId="0" fillId="0" borderId="0" xfId="0" applyNumberFormat="1" applyProtection="1">
      <protection hidden="1"/>
    </xf>
    <xf numFmtId="41" fontId="2" fillId="6" borderId="4" xfId="0" applyNumberFormat="1" applyFont="1" applyFill="1" applyBorder="1" applyAlignment="1" applyProtection="1">
      <alignment horizontal="center"/>
      <protection locked="0"/>
    </xf>
    <xf numFmtId="0" fontId="4" fillId="0" borderId="0" xfId="0" applyFont="1" applyProtection="1">
      <protection hidden="1"/>
    </xf>
    <xf numFmtId="0" fontId="1" fillId="0" borderId="9" xfId="0" applyFont="1" applyBorder="1" applyAlignment="1" applyProtection="1">
      <alignment vertical="center" wrapText="1"/>
      <protection hidden="1"/>
    </xf>
    <xf numFmtId="0" fontId="1" fillId="5" borderId="9" xfId="0" applyFont="1" applyFill="1" applyBorder="1" applyAlignment="1" applyProtection="1">
      <alignment horizontal="center" wrapText="1"/>
      <protection hidden="1"/>
    </xf>
    <xf numFmtId="41" fontId="4" fillId="0" borderId="0" xfId="0" applyNumberFormat="1" applyFont="1" applyProtection="1">
      <protection hidden="1"/>
    </xf>
    <xf numFmtId="0" fontId="4" fillId="0" borderId="6" xfId="0" applyFont="1" applyBorder="1" applyProtection="1">
      <protection hidden="1"/>
    </xf>
    <xf numFmtId="43" fontId="4" fillId="0" borderId="6" xfId="0" applyNumberFormat="1" applyFont="1" applyBorder="1" applyProtection="1">
      <protection hidden="1"/>
    </xf>
    <xf numFmtId="0" fontId="4" fillId="3" borderId="0" xfId="0" applyFont="1" applyFill="1" applyProtection="1">
      <protection hidden="1"/>
    </xf>
    <xf numFmtId="0" fontId="7" fillId="0" borderId="0" xfId="0" applyFont="1" applyProtection="1">
      <protection hidden="1"/>
    </xf>
    <xf numFmtId="22" fontId="0" fillId="0" borderId="0" xfId="0" applyNumberFormat="1" applyProtection="1">
      <protection hidden="1"/>
    </xf>
    <xf numFmtId="41" fontId="3" fillId="7" borderId="1" xfId="0" applyNumberFormat="1" applyFont="1" applyFill="1" applyBorder="1" applyProtection="1">
      <protection locked="0"/>
    </xf>
    <xf numFmtId="0" fontId="8" fillId="0" borderId="0" xfId="0" applyFont="1" applyProtection="1">
      <protection hidden="1"/>
    </xf>
    <xf numFmtId="14" fontId="8" fillId="0" borderId="0" xfId="0" applyNumberFormat="1" applyFont="1" applyProtection="1">
      <protection hidden="1"/>
    </xf>
    <xf numFmtId="0" fontId="2" fillId="2" borderId="8" xfId="0" applyFont="1" applyFill="1" applyBorder="1" applyAlignment="1" applyProtection="1">
      <alignment horizontal="center"/>
      <protection hidden="1"/>
    </xf>
    <xf numFmtId="0" fontId="2" fillId="0" borderId="7" xfId="0" applyFont="1" applyBorder="1" applyProtection="1">
      <protection hidden="1"/>
    </xf>
    <xf numFmtId="0" fontId="3" fillId="0" borderId="11" xfId="0" applyFont="1" applyBorder="1" applyProtection="1">
      <protection hidden="1"/>
    </xf>
    <xf numFmtId="0" fontId="3" fillId="0" borderId="0" xfId="0" applyFont="1" applyProtection="1">
      <protection hidden="1"/>
    </xf>
    <xf numFmtId="0" fontId="2" fillId="2" borderId="1" xfId="0" applyFont="1" applyFill="1" applyBorder="1" applyAlignment="1" applyProtection="1">
      <alignment horizontal="center"/>
      <protection hidden="1"/>
    </xf>
    <xf numFmtId="0" fontId="2" fillId="2" borderId="1" xfId="0" applyFont="1" applyFill="1" applyBorder="1" applyAlignment="1" applyProtection="1">
      <alignment horizontal="center" wrapText="1"/>
      <protection hidden="1"/>
    </xf>
    <xf numFmtId="0" fontId="2" fillId="2" borderId="2" xfId="0" applyFont="1" applyFill="1" applyBorder="1" applyAlignment="1" applyProtection="1">
      <alignment horizontal="center" wrapText="1"/>
      <protection hidden="1"/>
    </xf>
    <xf numFmtId="43" fontId="13" fillId="0" borderId="0" xfId="0" applyNumberFormat="1" applyFont="1" applyProtection="1">
      <protection hidden="1"/>
    </xf>
    <xf numFmtId="0" fontId="13" fillId="0" borderId="0" xfId="0" applyFont="1" applyProtection="1">
      <protection hidden="1"/>
    </xf>
    <xf numFmtId="44" fontId="2" fillId="0" borderId="0" xfId="0" applyNumberFormat="1" applyFont="1" applyProtection="1">
      <protection hidden="1"/>
    </xf>
    <xf numFmtId="0" fontId="2" fillId="0" borderId="0" xfId="0" applyFont="1" applyAlignment="1" applyProtection="1">
      <alignment horizontal="center" wrapText="1"/>
      <protection hidden="1"/>
    </xf>
    <xf numFmtId="0" fontId="2" fillId="2" borderId="4" xfId="0" applyFont="1" applyFill="1" applyBorder="1" applyAlignment="1" applyProtection="1">
      <alignment horizontal="center"/>
      <protection hidden="1"/>
    </xf>
    <xf numFmtId="0" fontId="2" fillId="0" borderId="2" xfId="0" applyFont="1" applyBorder="1" applyProtection="1">
      <protection hidden="1"/>
    </xf>
    <xf numFmtId="0" fontId="3" fillId="0" borderId="3" xfId="0" applyFont="1" applyBorder="1" applyProtection="1">
      <protection hidden="1"/>
    </xf>
    <xf numFmtId="0" fontId="2" fillId="0" borderId="6" xfId="0" applyFont="1" applyBorder="1" applyAlignment="1" applyProtection="1">
      <alignment horizontal="center"/>
      <protection hidden="1"/>
    </xf>
    <xf numFmtId="41" fontId="3" fillId="0" borderId="6" xfId="0" applyNumberFormat="1" applyFont="1" applyBorder="1" applyProtection="1">
      <protection hidden="1"/>
    </xf>
    <xf numFmtId="164" fontId="3" fillId="0" borderId="7" xfId="0" applyNumberFormat="1" applyFont="1" applyBorder="1" applyProtection="1">
      <protection hidden="1"/>
    </xf>
    <xf numFmtId="164" fontId="3" fillId="0" borderId="6" xfId="0" applyNumberFormat="1" applyFont="1" applyBorder="1" applyProtection="1">
      <protection hidden="1"/>
    </xf>
    <xf numFmtId="43" fontId="14" fillId="0" borderId="0" xfId="0" applyNumberFormat="1" applyFont="1" applyProtection="1">
      <protection hidden="1"/>
    </xf>
    <xf numFmtId="0" fontId="2" fillId="0" borderId="0" xfId="0" applyFont="1" applyAlignment="1" applyProtection="1">
      <alignment horizontal="right"/>
      <protection hidden="1"/>
    </xf>
    <xf numFmtId="41" fontId="3" fillId="0" borderId="0" xfId="0" applyNumberFormat="1" applyFont="1" applyProtection="1">
      <protection hidden="1"/>
    </xf>
    <xf numFmtId="164" fontId="3" fillId="0" borderId="0" xfId="0" applyNumberFormat="1" applyFont="1" applyProtection="1">
      <protection hidden="1"/>
    </xf>
    <xf numFmtId="0" fontId="2" fillId="0" borderId="1" xfId="0" applyFont="1" applyBorder="1" applyAlignment="1" applyProtection="1">
      <alignment horizontal="center"/>
      <protection hidden="1"/>
    </xf>
    <xf numFmtId="41" fontId="3" fillId="0" borderId="2" xfId="0" applyNumberFormat="1" applyFont="1" applyBorder="1" applyProtection="1">
      <protection hidden="1"/>
    </xf>
    <xf numFmtId="0" fontId="2" fillId="0" borderId="1" xfId="0" applyFont="1" applyBorder="1" applyProtection="1">
      <protection hidden="1"/>
    </xf>
    <xf numFmtId="0" fontId="3" fillId="0" borderId="2" xfId="0" applyFont="1" applyBorder="1" applyProtection="1">
      <protection hidden="1"/>
    </xf>
    <xf numFmtId="0" fontId="2" fillId="0" borderId="12" xfId="0" applyFont="1" applyBorder="1" applyAlignment="1" applyProtection="1">
      <alignment horizontal="center"/>
      <protection hidden="1"/>
    </xf>
    <xf numFmtId="41" fontId="3" fillId="0" borderId="12" xfId="0" applyNumberFormat="1" applyFont="1" applyBorder="1" applyProtection="1">
      <protection hidden="1"/>
    </xf>
    <xf numFmtId="164" fontId="3" fillId="0" borderId="12" xfId="0" applyNumberFormat="1" applyFont="1" applyBorder="1" applyProtection="1">
      <protection hidden="1"/>
    </xf>
    <xf numFmtId="0" fontId="2" fillId="0" borderId="0" xfId="0" applyFont="1" applyAlignment="1" applyProtection="1">
      <alignment horizontal="center"/>
      <protection hidden="1"/>
    </xf>
    <xf numFmtId="14" fontId="3" fillId="0" borderId="0" xfId="0" applyNumberFormat="1" applyFont="1" applyProtection="1">
      <protection hidden="1"/>
    </xf>
    <xf numFmtId="41" fontId="2" fillId="0" borderId="4" xfId="0" applyNumberFormat="1" applyFont="1" applyBorder="1" applyAlignment="1" applyProtection="1">
      <alignment horizontal="center"/>
      <protection hidden="1"/>
    </xf>
    <xf numFmtId="0" fontId="3" fillId="2" borderId="2" xfId="0" applyFont="1" applyFill="1" applyBorder="1" applyProtection="1">
      <protection hidden="1"/>
    </xf>
    <xf numFmtId="0" fontId="3" fillId="2" borderId="3" xfId="0" applyFont="1" applyFill="1" applyBorder="1" applyProtection="1">
      <protection hidden="1"/>
    </xf>
    <xf numFmtId="0" fontId="2" fillId="2" borderId="3" xfId="0" applyFont="1" applyFill="1" applyBorder="1" applyProtection="1">
      <protection hidden="1"/>
    </xf>
    <xf numFmtId="0" fontId="3" fillId="2" borderId="4" xfId="0" applyFont="1" applyFill="1" applyBorder="1" applyProtection="1">
      <protection hidden="1"/>
    </xf>
    <xf numFmtId="0" fontId="2" fillId="2" borderId="5" xfId="0" applyFont="1" applyFill="1" applyBorder="1" applyAlignment="1" applyProtection="1">
      <alignment horizontal="center" wrapText="1"/>
      <protection hidden="1"/>
    </xf>
    <xf numFmtId="41" fontId="3" fillId="0" borderId="1" xfId="0" applyNumberFormat="1" applyFont="1" applyBorder="1" applyProtection="1">
      <protection hidden="1"/>
    </xf>
    <xf numFmtId="0" fontId="3" fillId="4" borderId="1" xfId="0" applyFont="1" applyFill="1" applyBorder="1" applyProtection="1">
      <protection hidden="1"/>
    </xf>
    <xf numFmtId="164" fontId="3" fillId="0" borderId="1" xfId="0" applyNumberFormat="1" applyFont="1" applyBorder="1" applyProtection="1">
      <protection hidden="1"/>
    </xf>
    <xf numFmtId="0" fontId="5" fillId="4" borderId="0" xfId="0" applyFont="1" applyFill="1" applyProtection="1">
      <protection hidden="1"/>
    </xf>
    <xf numFmtId="0" fontId="6" fillId="4" borderId="0" xfId="0" applyFont="1" applyFill="1" applyProtection="1">
      <protection hidden="1"/>
    </xf>
    <xf numFmtId="0" fontId="0" fillId="4" borderId="0" xfId="0" applyFill="1" applyProtection="1">
      <protection hidden="1"/>
    </xf>
    <xf numFmtId="0" fontId="9" fillId="0" borderId="0" xfId="0" applyFont="1" applyProtection="1">
      <protection hidden="1"/>
    </xf>
    <xf numFmtId="0" fontId="9" fillId="4" borderId="0" xfId="0" applyFont="1" applyFill="1" applyAlignment="1" applyProtection="1">
      <alignment horizontal="center"/>
      <protection hidden="1"/>
    </xf>
    <xf numFmtId="0" fontId="1" fillId="0" borderId="0" xfId="0" applyFont="1" applyProtection="1">
      <protection hidden="1"/>
    </xf>
    <xf numFmtId="0" fontId="2" fillId="0" borderId="0" xfId="0" applyFont="1" applyAlignment="1" applyProtection="1">
      <alignment horizontal="center" vertical="center"/>
      <protection hidden="1"/>
    </xf>
    <xf numFmtId="0" fontId="2" fillId="4"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3" fillId="4" borderId="10" xfId="0" applyFont="1" applyFill="1" applyBorder="1" applyProtection="1">
      <protection hidden="1"/>
    </xf>
    <xf numFmtId="41" fontId="3" fillId="4" borderId="10" xfId="0" applyNumberFormat="1" applyFont="1" applyFill="1" applyBorder="1" applyProtection="1">
      <protection hidden="1"/>
    </xf>
    <xf numFmtId="0" fontId="3" fillId="0" borderId="10" xfId="0" applyFont="1" applyBorder="1" applyProtection="1">
      <protection hidden="1"/>
    </xf>
    <xf numFmtId="14" fontId="3" fillId="0" borderId="10" xfId="0" applyNumberFormat="1" applyFont="1" applyBorder="1" applyProtection="1">
      <protection hidden="1"/>
    </xf>
    <xf numFmtId="0" fontId="3" fillId="4" borderId="0" xfId="0" applyFont="1" applyFill="1" applyProtection="1">
      <protection hidden="1"/>
    </xf>
    <xf numFmtId="14" fontId="3" fillId="4" borderId="0" xfId="0" applyNumberFormat="1" applyFont="1" applyFill="1" applyProtection="1">
      <protection hidden="1"/>
    </xf>
    <xf numFmtId="41" fontId="2" fillId="6" borderId="4" xfId="0" applyNumberFormat="1" applyFont="1" applyFill="1" applyBorder="1" applyAlignment="1" applyProtection="1">
      <alignment horizontal="center"/>
      <protection hidden="1"/>
    </xf>
    <xf numFmtId="41" fontId="3" fillId="7" borderId="1" xfId="0" applyNumberFormat="1" applyFont="1" applyFill="1" applyBorder="1" applyProtection="1">
      <protection hidden="1"/>
    </xf>
    <xf numFmtId="0" fontId="10" fillId="4" borderId="0" xfId="0" applyFont="1" applyFill="1" applyProtection="1">
      <protection hidden="1"/>
    </xf>
    <xf numFmtId="0" fontId="3" fillId="4" borderId="3" xfId="0" applyFont="1" applyFill="1" applyBorder="1" applyProtection="1">
      <protection hidden="1"/>
    </xf>
    <xf numFmtId="14" fontId="3" fillId="4" borderId="3" xfId="0" applyNumberFormat="1" applyFont="1" applyFill="1" applyBorder="1" applyProtection="1">
      <protection hidden="1"/>
    </xf>
    <xf numFmtId="0" fontId="18" fillId="0" borderId="0" xfId="0" applyFont="1" applyAlignment="1" applyProtection="1">
      <alignment horizontal="center"/>
      <protection hidden="1"/>
    </xf>
  </cellXfs>
  <cellStyles count="1">
    <cellStyle name="Normal" xfId="0" builtinId="0"/>
  </cellStyles>
  <dxfs count="71">
    <dxf>
      <fill>
        <patternFill>
          <bgColor rgb="FFFF0000"/>
        </patternFill>
      </fill>
    </dxf>
    <dxf>
      <fill>
        <patternFill>
          <bgColor rgb="FFFF0000"/>
        </patternFill>
      </fill>
    </dxf>
    <dxf>
      <font>
        <b/>
        <i val="0"/>
        <color rgb="FFFF9900"/>
      </font>
      <fill>
        <patternFill patternType="none">
          <bgColor auto="1"/>
        </patternFill>
      </fill>
    </dxf>
    <dxf>
      <font>
        <b/>
        <i val="0"/>
        <color theme="9" tint="-0.24994659260841701"/>
      </font>
      <fill>
        <patternFill patternType="none">
          <bgColor auto="1"/>
        </patternFill>
      </fill>
    </dxf>
    <dxf>
      <font>
        <b/>
        <i val="0"/>
        <color theme="0"/>
      </font>
      <fill>
        <patternFill>
          <bgColor rgb="FFFF0000"/>
        </patternFill>
      </fill>
    </dxf>
    <dxf>
      <border>
        <top style="thin">
          <color auto="1"/>
        </top>
        <bottom style="thin">
          <color auto="1"/>
        </bottom>
        <vertical/>
        <horizontal/>
      </border>
    </dxf>
    <dxf>
      <fill>
        <patternFill>
          <bgColor rgb="FFFF0000"/>
        </patternFill>
      </fill>
    </dxf>
    <dxf>
      <fill>
        <patternFill>
          <bgColor rgb="FFFF0000"/>
        </patternFill>
      </fill>
    </dxf>
    <dxf>
      <font>
        <b/>
        <i val="0"/>
        <color rgb="FFFF9900"/>
      </font>
      <fill>
        <patternFill patternType="none">
          <bgColor auto="1"/>
        </patternFill>
      </fill>
    </dxf>
    <dxf>
      <font>
        <b/>
        <i val="0"/>
        <color theme="9" tint="-0.24994659260841701"/>
      </font>
      <fill>
        <patternFill patternType="none">
          <bgColor auto="1"/>
        </patternFill>
      </fill>
    </dxf>
    <dxf>
      <font>
        <b/>
        <i val="0"/>
        <color theme="0"/>
      </font>
      <fill>
        <patternFill>
          <bgColor rgb="FFFF0000"/>
        </patternFill>
      </fill>
    </dxf>
    <dxf>
      <border>
        <top style="thin">
          <color auto="1"/>
        </top>
        <bottom style="thin">
          <color auto="1"/>
        </bottom>
        <vertical/>
        <horizontal/>
      </border>
    </dxf>
    <dxf>
      <numFmt numFmtId="27" formatCode="m/d/yyyy\ h:mm"/>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protection locked="1" hidden="1"/>
    </dxf>
    <dxf>
      <numFmt numFmtId="0" formatCode="General"/>
      <protection locked="1" hidden="1"/>
    </dxf>
    <dxf>
      <protection locked="1" hidden="1"/>
    </dxf>
    <dxf>
      <numFmt numFmtId="0" formatCode="General"/>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9" formatCode="m/d/yyyy"/>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9" formatCode="m/d/yyyy"/>
      <protection locked="1" hidden="1"/>
    </dxf>
    <dxf>
      <numFmt numFmtId="0" formatCode="General"/>
      <protection locked="1" hidden="1"/>
    </dxf>
    <dxf>
      <numFmt numFmtId="0" formatCode="General"/>
      <protection locked="1" hidden="1"/>
    </dxf>
    <dxf>
      <protection locked="1" hidden="1"/>
    </dxf>
    <dxf>
      <protection locked="1" hidden="1"/>
    </dxf>
    <dxf>
      <numFmt numFmtId="0" formatCode="General"/>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108858</xdr:colOff>
      <xdr:row>16</xdr:row>
      <xdr:rowOff>95250</xdr:rowOff>
    </xdr:from>
    <xdr:to>
      <xdr:col>19</xdr:col>
      <xdr:colOff>707572</xdr:colOff>
      <xdr:row>21</xdr:row>
      <xdr:rowOff>13607</xdr:rowOff>
    </xdr:to>
    <xdr:cxnSp macro="">
      <xdr:nvCxnSpPr>
        <xdr:cNvPr id="6" name="Straight Arrow Connector 5">
          <a:extLst>
            <a:ext uri="{FF2B5EF4-FFF2-40B4-BE49-F238E27FC236}">
              <a16:creationId xmlns:a16="http://schemas.microsoft.com/office/drawing/2014/main" id="{6A22151A-8985-9DC5-680A-A328FABA120F}"/>
            </a:ext>
          </a:extLst>
        </xdr:cNvPr>
        <xdr:cNvCxnSpPr/>
      </xdr:nvCxnSpPr>
      <xdr:spPr>
        <a:xfrm flipH="1" flipV="1">
          <a:off x="15389679" y="3973286"/>
          <a:ext cx="2027464" cy="8708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27214</xdr:colOff>
      <xdr:row>7</xdr:row>
      <xdr:rowOff>68036</xdr:rowOff>
    </xdr:from>
    <xdr:to>
      <xdr:col>4</xdr:col>
      <xdr:colOff>489857</xdr:colOff>
      <xdr:row>8</xdr:row>
      <xdr:rowOff>13608</xdr:rowOff>
    </xdr:to>
    <xdr:cxnSp macro="">
      <xdr:nvCxnSpPr>
        <xdr:cNvPr id="8" name="Straight Arrow Connector 7">
          <a:extLst>
            <a:ext uri="{FF2B5EF4-FFF2-40B4-BE49-F238E27FC236}">
              <a16:creationId xmlns:a16="http://schemas.microsoft.com/office/drawing/2014/main" id="{0728023F-4E8F-D5A7-8F07-A1DE530F0812}"/>
            </a:ext>
          </a:extLst>
        </xdr:cNvPr>
        <xdr:cNvCxnSpPr/>
      </xdr:nvCxnSpPr>
      <xdr:spPr>
        <a:xfrm>
          <a:off x="2476500" y="1714500"/>
          <a:ext cx="462643" cy="1496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612322</xdr:colOff>
      <xdr:row>16</xdr:row>
      <xdr:rowOff>40821</xdr:rowOff>
    </xdr:from>
    <xdr:to>
      <xdr:col>21</xdr:col>
      <xdr:colOff>108857</xdr:colOff>
      <xdr:row>19</xdr:row>
      <xdr:rowOff>149679</xdr:rowOff>
    </xdr:to>
    <xdr:cxnSp macro="">
      <xdr:nvCxnSpPr>
        <xdr:cNvPr id="12" name="Straight Arrow Connector 11">
          <a:extLst>
            <a:ext uri="{FF2B5EF4-FFF2-40B4-BE49-F238E27FC236}">
              <a16:creationId xmlns:a16="http://schemas.microsoft.com/office/drawing/2014/main" id="{D3CD9475-6FA3-4C50-BCEA-EC5056F7E595}"/>
            </a:ext>
          </a:extLst>
        </xdr:cNvPr>
        <xdr:cNvCxnSpPr/>
      </xdr:nvCxnSpPr>
      <xdr:spPr>
        <a:xfrm flipH="1" flipV="1">
          <a:off x="17321893" y="3918857"/>
          <a:ext cx="1265464" cy="6803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27215</xdr:colOff>
      <xdr:row>4</xdr:row>
      <xdr:rowOff>163286</xdr:rowOff>
    </xdr:from>
    <xdr:to>
      <xdr:col>20</xdr:col>
      <xdr:colOff>312964</xdr:colOff>
      <xdr:row>5</xdr:row>
      <xdr:rowOff>381000</xdr:rowOff>
    </xdr:to>
    <xdr:cxnSp macro="">
      <xdr:nvCxnSpPr>
        <xdr:cNvPr id="15" name="Straight Arrow Connector 14">
          <a:extLst>
            <a:ext uri="{FF2B5EF4-FFF2-40B4-BE49-F238E27FC236}">
              <a16:creationId xmlns:a16="http://schemas.microsoft.com/office/drawing/2014/main" id="{F9CFF0AF-1431-A176-82B1-B469586283F0}"/>
            </a:ext>
          </a:extLst>
        </xdr:cNvPr>
        <xdr:cNvCxnSpPr/>
      </xdr:nvCxnSpPr>
      <xdr:spPr>
        <a:xfrm flipH="1">
          <a:off x="16736786" y="925286"/>
          <a:ext cx="1170214" cy="4082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ac10" connectionId="1" xr16:uid="{DD8DCCCF-8BBA-41D6-9625-AD59F22BA709}" autoFormatId="16" applyNumberFormats="0" applyBorderFormats="0" applyFontFormats="0" applyPatternFormats="0" applyAlignmentFormats="0" applyWidthHeightFormats="0">
  <queryTableRefresh nextId="140" unboundColumnsRight="34">
    <queryTableFields count="43">
      <queryTableField id="1" name="item_no" tableColumnId="98"/>
      <queryTableField id="102" dataBound="0" tableColumnId="3"/>
      <queryTableField id="3" name="loc" tableColumnId="100"/>
      <queryTableField id="7" name="qty_on_hand" tableColumnId="104"/>
      <queryTableField id="8" name="qty_allocated" tableColumnId="105"/>
      <queryTableField id="9" name="qty_bkord" tableColumnId="106"/>
      <queryTableField id="10" name="qty_on_ord" tableColumnId="107"/>
      <queryTableField id="16" name="std_cost" tableColumnId="113"/>
      <queryTableField id="69" name="prod_cat" tableColumnId="166"/>
      <queryTableField id="99" dataBound="0" tableColumnId="196"/>
      <queryTableField id="100" dataBound="0" tableColumnId="1"/>
      <queryTableField id="101" dataBound="0" tableColumnId="2"/>
      <queryTableField id="108" dataBound="0" tableColumnId="4"/>
      <queryTableField id="104" dataBound="0" tableColumnId="5"/>
      <queryTableField id="106" dataBound="0" tableColumnId="7"/>
      <queryTableField id="107" dataBound="0" tableColumnId="8"/>
      <queryTableField id="109" dataBound="0" tableColumnId="10"/>
      <queryTableField id="110" dataBound="0" tableColumnId="11"/>
      <queryTableField id="124" dataBound="0" tableColumnId="25"/>
      <queryTableField id="111" dataBound="0" tableColumnId="12"/>
      <queryTableField id="112" dataBound="0" tableColumnId="13"/>
      <queryTableField id="113" dataBound="0" tableColumnId="14"/>
      <queryTableField id="114" dataBound="0" tableColumnId="15"/>
      <queryTableField id="125" dataBound="0" tableColumnId="26"/>
      <queryTableField id="115" dataBound="0" tableColumnId="16"/>
      <queryTableField id="116" dataBound="0" tableColumnId="17"/>
      <queryTableField id="117" dataBound="0" tableColumnId="18"/>
      <queryTableField id="118" dataBound="0" tableColumnId="19"/>
      <queryTableField id="119" dataBound="0" tableColumnId="20"/>
      <queryTableField id="120" dataBound="0" tableColumnId="21"/>
      <queryTableField id="121" dataBound="0" tableColumnId="22"/>
      <queryTableField id="122" dataBound="0" tableColumnId="23"/>
      <queryTableField id="123" dataBound="0" tableColumnId="24"/>
      <queryTableField id="126" dataBound="0" tableColumnId="27"/>
      <queryTableField id="127" dataBound="0" tableColumnId="28"/>
      <queryTableField id="136" dataBound="0" tableColumnId="35"/>
      <queryTableField id="135" dataBound="0" tableColumnId="34"/>
      <queryTableField id="134" dataBound="0" tableColumnId="33"/>
      <queryTableField id="133" dataBound="0" tableColumnId="32"/>
      <queryTableField id="132" dataBound="0" tableColumnId="31"/>
      <queryTableField id="131" dataBound="0" tableColumnId="30"/>
      <queryTableField id="128" dataBound="0" tableColumnId="29"/>
      <queryTableField id="129" dataBound="0" tableColumnId="6"/>
    </queryTableFields>
    <queryTableDeletedFields count="89">
      <deletedField name="inv_class"/>
      <deletedField name="prev_status"/>
      <deletedField name="reorder_lvl"/>
      <deletedField name="ord_up_to_lvl"/>
      <deletedField name="price"/>
      <deletedField name="prices_apply_flag"/>
      <deletedField name="discs_apply_fg"/>
      <deletedField name="starting_sls_dt"/>
      <deletedField name="ending_sls_dt"/>
      <deletedField name="last_sold_dt"/>
      <deletedField name="sls_price"/>
      <deletedField name="qty_last_sold"/>
      <deletedField name="cycle_count_cd"/>
      <deletedField name="last_count_dt"/>
      <deletedField name="tms_cntd_ytd"/>
      <deletedField name="pct_err_last_cnt"/>
      <deletedField name="frz_cost"/>
      <deletedField name="frz_qty"/>
      <deletedField name="frz_dt"/>
      <deletedField name="frz_tm"/>
      <deletedField name="usage_ptd"/>
      <deletedField name="qty_sld_ptd"/>
      <deletedField name="qty_scrp_ptd"/>
      <deletedField name="sls_ptd"/>
      <deletedField name="cost_ptd"/>
      <deletedField name="usage_ytd"/>
      <deletedField name="qty_sold_ytd"/>
      <deletedField name="qty_scrp_ytd"/>
      <deletedField name="qty_returned_ytd"/>
      <deletedField name="sls_ytd"/>
      <deletedField name="cost_ytd"/>
      <deletedField name="prior_year_usage"/>
      <deletedField name="qty_sold_last_yr"/>
      <deletedField name="qty_scrp_last_yr"/>
      <deletedField name="prior_year_sls"/>
      <deletedField name="cost_last_yr"/>
      <deletedField name="recom_min_ord"/>
      <deletedField name="economic_ord_qty"/>
      <deletedField name="avg_usage"/>
      <deletedField name="po_lead_tm"/>
      <deletedField name="byr_plnr"/>
      <deletedField name="doc_to_stk_ld_tm"/>
      <deletedField name="rollup_prc"/>
      <deletedField name="target_margin"/>
      <deletedField name="inv_class"/>
      <deletedField name="po_min"/>
      <deletedField name="po_max"/>
      <deletedField name="safety_stk"/>
      <deletedField name="avg_frcst_error"/>
      <deletedField name="sum_of_errors"/>
      <deletedField name="usg_wght_fctr"/>
      <deletedField name="safety_fctr"/>
      <deletedField name="usage_filter"/>
      <deletedField name="po_mult"/>
      <deletedField name="active_ords"/>
      <deletedField name="vend_no"/>
      <deletedField name="tax_sched"/>
      <deletedField name="picking_seq"/>
      <deletedField name="cube_width_uom"/>
      <deletedField name="cube_length_uom"/>
      <deletedField name="cube_height_uom"/>
      <deletedField name="cube_width"/>
      <deletedField name="cube_length"/>
      <deletedField name="cube_height"/>
      <deletedField name="cube_qty_per"/>
      <deletedField name="user_def_fld_1"/>
      <deletedField name="user_def_fld_2"/>
      <deletedField name="user_def_fld_3"/>
      <deletedField name="user_def_fld_5"/>
      <deletedField name="landed_cost_cd"/>
      <deletedField name="landed_cost_cd_2"/>
      <deletedField name="landed_cost_cd_3"/>
      <deletedField name="landed_cost_cd_4"/>
      <deletedField name="landed_cost_cd_5"/>
      <deletedField name="landed_cost_cd_6"/>
      <deletedField name="landed_cost_cd_7"/>
      <deletedField name="landed_cost_cd_8"/>
      <deletedField name="landed_cost_cd_9"/>
      <deletedField name="landed_cost_cd_10"/>
      <deletedField name="loc_qty_fld"/>
      <deletedField name="tag_qty"/>
      <deletedField name="tag_cost"/>
      <deletedField name="tag_frz_dt"/>
      <deletedField name="filler_0002"/>
      <deletedField name="extra_1"/>
      <deletedField name="status"/>
      <deletedField name="mult_bin_fg"/>
      <deletedField name="avg_cost"/>
      <deletedField name="last_cost"/>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ac10" connectionId="2" xr16:uid="{39527EDC-EBE3-460B-B18B-67AFF7C88DA3}" autoFormatId="16" applyNumberFormats="0" applyBorderFormats="0" applyFontFormats="0" applyPatternFormats="0" applyAlignmentFormats="0" applyWidthHeightFormats="0">
  <queryTableRefresh nextId="95" unboundColumnsRight="1">
    <queryTableFields count="12">
      <queryTableField id="1" name="ord_no" tableColumnId="91"/>
      <queryTableField id="2" name="line_no" tableColumnId="92"/>
      <queryTableField id="3" name="vend_no" tableColumnId="93"/>
      <queryTableField id="4" name="job_no" tableColumnId="94"/>
      <queryTableField id="5" name="item_no" tableColumnId="95"/>
      <queryTableField id="6" name="item_desc_1" tableColumnId="96"/>
      <queryTableField id="40" name="qty_ordered" tableColumnId="130"/>
      <queryTableField id="41" name="qty_ord_chg_amt" tableColumnId="131"/>
      <queryTableField id="42" name="qty_released" tableColumnId="132"/>
      <queryTableField id="43" name="qty_received" tableColumnId="133"/>
      <queryTableField id="44" name="qty_remaining" tableColumnId="134"/>
      <queryTableField id="94" dataBound="0" tableColumnId="4"/>
    </queryTableFields>
    <queryTableDeletedFields count="81">
      <deletedField name="item_desc_1"/>
      <deletedField name="item_desc_2"/>
      <deletedField name="vend_item_no"/>
      <deletedField name="ord_status"/>
      <deletedField name="chg_cancel_cd"/>
      <deletedField name="vend_late_cncl_fg"/>
      <deletedField name="mn_no"/>
      <deletedField name="sb_no"/>
      <deletedField name="dp_no"/>
      <deletedField name="var_mn_no"/>
      <deletedField name="var_sb_no"/>
      <deletedField name="var_dp_no"/>
      <deletedField name="acc_mn_no"/>
      <deletedField name="acc_sb_no"/>
      <deletedField name="acc_dp_no"/>
      <deletedField name="uom"/>
      <deletedField name="stk_uom"/>
      <deletedField name="purch_uom"/>
      <deletedField name="one_tm_uom"/>
      <deletedField name="purch_to_stk_rat"/>
      <deletedField name="one_tm_uom_ratio"/>
      <deletedField name="exp_unit_cost"/>
      <deletedField name="act_unit_cost"/>
      <deletedField name="std_cost"/>
      <deletedField name="curr_cd_cost"/>
      <deletedField name="curr_cd_rt"/>
      <deletedField name="commodity_cd"/>
      <deletedField name="notify_initials"/>
      <deletedField name="move_to_loc"/>
      <deletedField name="bkt_tp"/>
      <deletedField name="stk_loc"/>
      <deletedField name="shop_ord_no"/>
      <deletedField name="oper_no"/>
      <deletedField name="qty_rejected"/>
      <deletedField name="qty_cancelled"/>
      <deletedField name="qty_inv"/>
      <deletedField name="qty_rec_insp"/>
      <deletedField name="qty_mat_rev"/>
      <deletedField name="dollars_inv"/>
      <deletedField name="landed_cost_fg"/>
      <deletedField name="req_date_chg_fg"/>
      <deletedField name="request_dt"/>
      <deletedField name="promise_dt"/>
      <deletedField name="receipt_dt"/>
      <deletedField name="byr_plnr"/>
      <deletedField name="mrp_byr_plnr"/>
      <deletedField name="rej_reason_cd"/>
      <deletedField name="weight"/>
      <deletedField name="cmt_cd_1"/>
      <deletedField name="cmt_1"/>
      <deletedField name="cmt_cd_2"/>
      <deletedField name="cmt_2"/>
      <deletedField name="user_def_fld_1"/>
      <deletedField name="user_def_fld_2"/>
      <deletedField name="user_def_fld_3"/>
      <deletedField name="user_def_fld_4"/>
      <deletedField name="user_def_fld_5"/>
      <deletedField name="mfg_cd_1"/>
      <deletedField name="mfg_name_1"/>
      <deletedField name="mfg_1_item_no"/>
      <deletedField name="mfg_1_item_no"/>
      <deletedField name="mfg_cd_2"/>
      <deletedField name="mfg_name_2"/>
      <deletedField name="mfg_2_item_no"/>
      <deletedField name="mfg_2_item_no"/>
      <deletedField name="mfg_cd_3"/>
      <deletedField name="mfg_name_3"/>
      <deletedField name="mfg_3_item_no"/>
      <deletedField name="mfg_3_item_no"/>
      <deletedField name="path_no"/>
      <deletedField name="shop_dtl_seq_no"/>
      <deletedField name="shop_dtl_rec_type"/>
      <deletedField name="oe_ord_no"/>
      <deletedField name="var_qty_mn_no"/>
      <deletedField name="var_qty_sb_no"/>
      <deletedField name="var_qty_dp_no"/>
      <deletedField name="oe_order_line"/>
      <deletedField name="filler_0003"/>
      <deletedField name="filler_0003"/>
      <deletedField name="ord_status"/>
      <deletedField name="vend_nam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8BF3DC-CEEF-4869-B314-496D90D3A995}" name="Table_Query_from_Mac10" displayName="Table_Query_from_Mac10" ref="A1:AQ26" tableType="queryTable" totalsRowShown="0" headerRowDxfId="70" dataDxfId="69">
  <autoFilter ref="A1:AQ26" xr:uid="{9B01618E-42B5-447E-B8B7-F8A50077773A}"/>
  <tableColumns count="43">
    <tableColumn id="98" xr3:uid="{9BAE7328-048D-47CF-A492-333D0D0D4A44}" uniqueName="98" name="item_no" queryTableFieldId="1" dataDxfId="68"/>
    <tableColumn id="3" xr3:uid="{121BA36B-840A-4623-95D7-AEADFBEEEA46}" uniqueName="3" name="ItemDescription" queryTableFieldId="102" dataDxfId="67"/>
    <tableColumn id="100" xr3:uid="{6FD3324E-C147-4B59-8483-9497D6AD9BA0}" uniqueName="100" name="loc" queryTableFieldId="3" dataDxfId="66"/>
    <tableColumn id="104" xr3:uid="{2FEDAD4D-6FBD-47BA-990D-02817940D2E8}" uniqueName="104" name="qty_on_hand" queryTableFieldId="7" dataDxfId="65"/>
    <tableColumn id="105" xr3:uid="{07495E64-8DFC-4849-B6CE-0477FD67AB42}" uniqueName="105" name="qty_allocated" queryTableFieldId="8" dataDxfId="64"/>
    <tableColumn id="106" xr3:uid="{FA154674-7428-41C5-A60D-97D83B0A3FD1}" uniqueName="106" name="qty_bkord" queryTableFieldId="9" dataDxfId="63"/>
    <tableColumn id="107" xr3:uid="{0BFCE7CA-C4A4-4032-BE92-185298E7CCBD}" uniqueName="107" name="qty_on_ord" queryTableFieldId="10" dataDxfId="62"/>
    <tableColumn id="113" xr3:uid="{77A2072C-E5D2-47F2-9512-0B94352CF379}" uniqueName="113" name="std_cost" queryTableFieldId="16" dataDxfId="61"/>
    <tableColumn id="166" xr3:uid="{EE27BE5F-673F-4C57-AEE0-BE7DC07DCD29}" uniqueName="166" name="prod_cat" queryTableFieldId="69" dataDxfId="60"/>
    <tableColumn id="196" xr3:uid="{82131058-D6AE-44DA-B3F0-8583A4E91048}" uniqueName="196" name="Current Value" queryTableFieldId="99" dataDxfId="59">
      <calculatedColumnFormula>Table_Query_from_Mac10[[#This Row],[qty_on_hand]]*Table_Query_from_Mac10[[#This Row],[std_cost]]</calculatedColumnFormula>
    </tableColumn>
    <tableColumn id="1" xr3:uid="{AB7E5B6F-E860-4510-B584-B591EE65CC1B}" uniqueName="1" name="Lot_Number" queryTableFieldId="100" dataDxfId="58"/>
    <tableColumn id="2" xr3:uid="{36520A0F-C27F-4652-9BC0-4E470E0CEA2C}" uniqueName="2" name="LotExpiryDate" queryTableFieldId="101" dataDxfId="57"/>
    <tableColumn id="4" xr3:uid="{893E7F44-101C-47E4-AC29-EB54B6C74EC6}" uniqueName="4" name="RankbyExpDate" queryTableFieldId="108" dataDxfId="56">
      <calculatedColumnFormula>_xlfn.RANK.EQ($L2,$L$2:$L$26)+COUNTIFS($L$2:$L$26,$L2,$P$2:$P$26,"&gt;"&amp;$P2)</calculatedColumnFormula>
    </tableColumn>
    <tableColumn id="5" xr3:uid="{A2473DDC-B9D1-41CB-9E6B-8CC275C3CE3D}" uniqueName="5" name="itemAgain" queryTableFieldId="104" dataDxfId="55">
      <calculatedColumnFormula>Table_Query_from_Mac10[[#This Row],[item_no]]</calculatedColumnFormula>
    </tableColumn>
    <tableColumn id="7" xr3:uid="{2435F3EE-15ED-4885-B790-56B1AF424DD0}" uniqueName="7" name="LotExpiryAgain" queryTableFieldId="106" dataDxfId="54">
      <calculatedColumnFormula>Table_Query_from_Mac10[[#This Row],[LotExpiryDate]]</calculatedColumnFormula>
    </tableColumn>
    <tableColumn id="8" xr3:uid="{1BA02498-4C2E-4919-A45A-8B164B741B31}" uniqueName="8" name="NameCombiner" queryTableFieldId="107" dataDxfId="53">
      <calculatedColumnFormula>Table_Query_from_Mac10[[#This Row],[item_no]]&amp;Table_Query_from_Mac10[[#This Row],[loc]]</calculatedColumnFormula>
    </tableColumn>
    <tableColumn id="10" xr3:uid="{31518D4F-5550-4B51-81AC-438F5735F111}" uniqueName="10" name="Lookup Letter" queryTableFieldId="109" dataDxfId="52">
      <calculatedColumnFormula>IFERROR(VLOOKUP(M2,$AZ$5:$BA$81,2,FALSE),"zzzzzzzzzzzzzzzzzzzzzzzzzzzzzzzzzzzzzzz")</calculatedColumnFormula>
    </tableColumn>
    <tableColumn id="11" xr3:uid="{C5236D40-2893-4E7A-B934-BD1BF4F6078C}" uniqueName="11" name="FinalRank" queryTableFieldId="110" dataDxfId="51">
      <calculatedColumnFormula array="1">IFERROR(IF(M2&gt;0,SUM(IF((Q2&amp;ROW()&gt;$Q$2:$Q$26&amp;ROW($L$2:$L$26))*(P2=$P$2:$P$26),1,0))+1,0),"error")</calculatedColumnFormula>
    </tableColumn>
    <tableColumn id="25" xr3:uid="{318C720E-A34C-4F50-9086-88CBEC84E9E7}" uniqueName="25" name="FinalCombiner" queryTableFieldId="124" dataDxfId="50">
      <calculatedColumnFormula>Table_Query_from_Mac10[[#This Row],[FinalRank]]&amp;Table_Query_from_Mac10[[#This Row],[NameCombiner]]</calculatedColumnFormula>
    </tableColumn>
    <tableColumn id="12" xr3:uid="{7EF9C3B9-3403-4141-91F3-295AEA61AAF2}" uniqueName="12" name="FinalLot" queryTableFieldId="111" dataDxfId="49">
      <calculatedColumnFormula>Table_Query_from_Mac10[[#This Row],[Lot_Number]]</calculatedColumnFormula>
    </tableColumn>
    <tableColumn id="13" xr3:uid="{F967DB0A-0790-4B2D-B91B-3709A7C135E3}" uniqueName="13" name="Column1" queryTableFieldId="112" dataDxfId="48">
      <calculatedColumnFormula>Table_Query_from_Mac10[[#This Row],[FinalRank]]</calculatedColumnFormula>
    </tableColumn>
    <tableColumn id="14" xr3:uid="{82E586D2-95B8-44EF-9ED1-0230FB2FA6BC}" uniqueName="14" name="LotExpiryFinal" queryTableFieldId="113" dataDxfId="47">
      <calculatedColumnFormula>Table_Query_from_Mac10[[#This Row],[LotExpiryAgain]]</calculatedColumnFormula>
    </tableColumn>
    <tableColumn id="15" xr3:uid="{BF8D476D-6B58-4758-A5BB-9CB9C7297435}" uniqueName="15" name="maxifs" queryTableFieldId="114" dataDxfId="46">
      <calculatedColumnFormula>_xlfn.MAXIFS(R:R,A:A,Table_Query_from_Mac10[[#This Row],[item_no]],C:C,Table_Query_from_Mac10[[#This Row],[loc]])</calculatedColumnFormula>
    </tableColumn>
    <tableColumn id="26" xr3:uid="{6776B53A-3959-467E-813F-D8C17BA1D1D5}" uniqueName="26" name="Qty Needed" queryTableFieldId="125" dataDxfId="45">
      <calculatedColumnFormula>IF(Table_Query_from_Mac10[[#This Row],[loc]]="US1",SUMIFS(SampleTransfer!P:P,SampleTransfer!D:D,Table_Query_from_Mac10[[#This Row],[item_no]]),0)</calculatedColumnFormula>
    </tableColumn>
    <tableColumn id="16" xr3:uid="{8279743B-E086-42A8-9DB7-DFFB7BCBF362}" uniqueName="16" name="QtytoPull1" queryTableFieldId="115" dataDxfId="44">
      <calculatedColumnFormula>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calculatedColumnFormula>
    </tableColumn>
    <tableColumn id="17" xr3:uid="{C4865D11-29E3-4E50-9E82-7AA7FF0BBA7F}" uniqueName="17" name="Qty Needed2" queryTableFieldId="116" dataDxfId="43">
      <calculatedColumnFormula>IF(Table_Query_from_Mac10[[#This Row],[loc]]="US1",_xlfn.MINIFS(X:X,$A:$A,Table_Query_from_Mac10[[#This Row],[item_no]],$C:$C,"US1")-SUMIFS(Y:Y,$A:$A,Table_Query_from_Mac10[[#This Row],[item_no]],$C:$C,"US1"),0)</calculatedColumnFormula>
    </tableColumn>
    <tableColumn id="18" xr3:uid="{4A2367FE-5588-4193-87CB-53363BF75661}" uniqueName="18" name="QtytoPull3" queryTableFieldId="117" dataDxfId="42">
      <calculatedColumnFormula>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calculatedColumnFormula>
    </tableColumn>
    <tableColumn id="19" xr3:uid="{522CD8C7-7A32-43B3-9160-FB3C20E62B55}" uniqueName="19" name="Qty Needed22" queryTableFieldId="118" dataDxfId="41">
      <calculatedColumnFormula>IF(Table_Query_from_Mac10[[#This Row],[loc]]="US1",_xlfn.MINIFS(Z:Z,$A:$A,Table_Query_from_Mac10[[#This Row],[item_no]],$C:$C,"US1")-SUMIFS(AA:AA,$A:$A,Table_Query_from_Mac10[[#This Row],[item_no]],$C:$C,"US1"),0)</calculatedColumnFormula>
    </tableColumn>
    <tableColumn id="20" xr3:uid="{96EC001D-2EEF-448D-92A3-2C17F8982815}" uniqueName="20" name="QtyPull5" queryTableFieldId="119" dataDxfId="40">
      <calculatedColumnFormula>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calculatedColumnFormula>
    </tableColumn>
    <tableColumn id="21" xr3:uid="{5C629A06-7746-423D-BC76-821A9BEAF23B}" uniqueName="21" name="Qty Needed222" queryTableFieldId="120" dataDxfId="39">
      <calculatedColumnFormula>IF(Table_Query_from_Mac10[[#This Row],[loc]]="US1",_xlfn.MINIFS(AB:AB,$A:$A,Table_Query_from_Mac10[[#This Row],[item_no]],$C:$C,"US1")-SUMIFS(AC:AC,$A:$A,Table_Query_from_Mac10[[#This Row],[item_no]],$C:$C,"US1"),0)</calculatedColumnFormula>
    </tableColumn>
    <tableColumn id="22" xr3:uid="{86006892-0B63-45FC-859B-4B11CF65759E}" uniqueName="22" name="QtyPull7" queryTableFieldId="121" dataDxfId="38">
      <calculatedColumnFormula>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calculatedColumnFormula>
    </tableColumn>
    <tableColumn id="23" xr3:uid="{93901FB0-4C73-4761-93A1-038446E1844C}" uniqueName="23" name="Qty Needed2222" queryTableFieldId="122" dataDxfId="37">
      <calculatedColumnFormula>IF(Table_Query_from_Mac10[[#This Row],[loc]]="US1",_xlfn.MINIFS(AD:AD,$A:$A,Table_Query_from_Mac10[[#This Row],[item_no]],$C:$C,"US1")-SUMIFS(AE:AE,$A:$A,Table_Query_from_Mac10[[#This Row],[item_no]],$C:$C,"US1"),0)</calculatedColumnFormula>
    </tableColumn>
    <tableColumn id="24" xr3:uid="{28B113B6-3FB1-4EAB-8B09-421D27FCAA9F}" uniqueName="24" name="QtyPull9" queryTableFieldId="123" dataDxfId="36">
      <calculatedColumnFormula>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calculatedColumnFormula>
    </tableColumn>
    <tableColumn id="27" xr3:uid="{BD3AEF82-76E7-4F42-9806-A0EB5D9AAE49}" uniqueName="27" name="Qty Needed26" queryTableFieldId="126" dataDxfId="35">
      <calculatedColumnFormula>IF(Table_Query_from_Mac10[[#This Row],[loc]]="US1",_xlfn.MINIFS(AF:AF,$A:$A,Table_Query_from_Mac10[[#This Row],[item_no]],$C:$C,"US1")-SUMIFS(AG:AG,$A:$A,Table_Query_from_Mac10[[#This Row],[item_no]],$C:$C,"US1"),0)</calculatedColumnFormula>
    </tableColumn>
    <tableColumn id="28" xr3:uid="{75266425-EA18-432C-8CEB-0BC81AE42F42}" uniqueName="28" name="QtyPull93" queryTableFieldId="127" dataDxfId="34">
      <calculatedColumnFormula>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calculatedColumnFormula>
    </tableColumn>
    <tableColumn id="35" xr3:uid="{AED3B542-CA10-4313-A9C1-D65B08BAB90B}" uniqueName="35" name="Qty Needed27" queryTableFieldId="136" dataDxfId="33">
      <calculatedColumnFormula>IF(Table_Query_from_Mac10[[#This Row],[loc]]="US1",_xlfn.MINIFS(AH:AH,$A:$A,Table_Query_from_Mac10[[#This Row],[item_no]],$C:$C,"US1")-SUMIFS(AI:AI,$A:$A,Table_Query_from_Mac10[[#This Row],[item_no]],$C:$C,"US1"),0)</calculatedColumnFormula>
    </tableColumn>
    <tableColumn id="34" xr3:uid="{E8C04071-A7ED-48E8-95BC-AE849DD73C6B}" uniqueName="34" name="QtyPull936" queryTableFieldId="135" dataDxfId="32">
      <calculatedColumnFormula>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calculatedColumnFormula>
    </tableColumn>
    <tableColumn id="33" xr3:uid="{8A9FF4C7-9AE9-4B47-96D9-3631639EE165}" uniqueName="33" name="Qty Needed28" queryTableFieldId="134" dataDxfId="31">
      <calculatedColumnFormula>IF(Table_Query_from_Mac10[[#This Row],[loc]]="US1",_xlfn.MINIFS(AJ:AJ,$A:$A,Table_Query_from_Mac10[[#This Row],[item_no]],$C:$C,"US1")-SUMIFS(AK:AK,$A:$A,Table_Query_from_Mac10[[#This Row],[item_no]],$C:$C,"US1"),0)</calculatedColumnFormula>
    </tableColumn>
    <tableColumn id="32" xr3:uid="{AA3098A1-08CE-46DE-9AE1-53969B8923FB}" uniqueName="32" name="QtyPull934" queryTableFieldId="133" dataDxfId="30">
      <calculatedColumnFormula>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calculatedColumnFormula>
    </tableColumn>
    <tableColumn id="31" xr3:uid="{B6540B95-27D5-421C-9FFB-A05E9243F18E}" uniqueName="31" name="Qty Needed29" queryTableFieldId="132" dataDxfId="29">
      <calculatedColumnFormula>IF(Table_Query_from_Mac10[[#This Row],[loc]]="US1",_xlfn.MINIFS(AL:AL,$A:$A,Table_Query_from_Mac10[[#This Row],[item_no]],$C:$C,"US1")-SUMIFS(AM:AM,$A:$A,Table_Query_from_Mac10[[#This Row],[item_no]],$C:$C,"US1"),0)</calculatedColumnFormula>
    </tableColumn>
    <tableColumn id="30" xr3:uid="{A6F0EA93-CFE7-4FE3-BEEA-DDF3ABF896CE}" uniqueName="30" name="QtyPull932" queryTableFieldId="131" dataDxfId="28">
      <calculatedColumnFormula>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calculatedColumnFormula>
    </tableColumn>
    <tableColumn id="29" xr3:uid="{E9390D82-74CB-4D74-B040-65C344211679}" uniqueName="29" name="Total To Pull" queryTableFieldId="128" dataDxfId="27">
      <calculatedColumnFormula>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calculatedColumnFormula>
    </tableColumn>
    <tableColumn id="6" xr3:uid="{E1199BA4-A4C4-4B74-94EC-50CB4CD0EDF5}" uniqueName="6" name="on/off" queryTableFieldId="129" dataDxfId="26">
      <calculatedColumnFormula>IF(Table_Query_from_Mac10[[#This Row],[Total To Pull]]&gt;0,1,0)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822E1B-F10D-46A6-ABAE-42930C0D02DF}" name="Table_Query_from_Mac106" displayName="Table_Query_from_Mac106" ref="A1:L490" tableType="queryTable" totalsRowShown="0" headerRowDxfId="25" dataDxfId="24">
  <autoFilter ref="A1:L490" xr:uid="{1039BD0D-48EC-4428-8D86-A4EFFE9D5858}"/>
  <sortState xmlns:xlrd2="http://schemas.microsoft.com/office/spreadsheetml/2017/richdata2" ref="A2:L490">
    <sortCondition ref="A1:A490"/>
  </sortState>
  <tableColumns count="12">
    <tableColumn id="91" xr3:uid="{238259FD-B108-4301-8FA8-738D6109DD8B}" uniqueName="91" name="ord_no" queryTableFieldId="1" dataDxfId="23"/>
    <tableColumn id="92" xr3:uid="{AEAC2589-2BA5-47F2-B7BA-4142C02CE24C}" uniqueName="92" name="line_no" queryTableFieldId="2" dataDxfId="22"/>
    <tableColumn id="93" xr3:uid="{880846C2-ECAD-492B-92B9-52DE2E1CB167}" uniqueName="93" name="vend_no" queryTableFieldId="3" dataDxfId="21"/>
    <tableColumn id="94" xr3:uid="{C913CCC0-687B-476A-8825-13F513DA4DD5}" uniqueName="94" name="stk_loc" queryTableFieldId="4" dataDxfId="20"/>
    <tableColumn id="95" xr3:uid="{7DAD3D5B-AFBF-4B8B-AACD-E0F27A18AAC1}" uniqueName="95" name="item_no" queryTableFieldId="5" dataDxfId="19"/>
    <tableColumn id="96" xr3:uid="{9B5CFC7A-9DAF-41A2-82E4-992641A13D8D}" uniqueName="96" name="item_desc_1" queryTableFieldId="6" dataDxfId="18"/>
    <tableColumn id="130" xr3:uid="{1E0C8415-4E41-4E79-8233-97257BF1363D}" uniqueName="130" name="qty_ordered" queryTableFieldId="40" dataDxfId="17"/>
    <tableColumn id="131" xr3:uid="{8464A768-1A0D-46A7-8E21-75BD179083A2}" uniqueName="131" name="qty_ord_chg_amt" queryTableFieldId="41" dataDxfId="16"/>
    <tableColumn id="132" xr3:uid="{E08C6FB1-8290-4F38-A4CC-4E97CF164F9F}" uniqueName="132" name="qty_released" queryTableFieldId="42" dataDxfId="15"/>
    <tableColumn id="133" xr3:uid="{2586926F-E85A-4530-A961-08833E39DE54}" uniqueName="133" name="qty_received" queryTableFieldId="43" dataDxfId="14"/>
    <tableColumn id="134" xr3:uid="{0FC00BC0-9FE1-4FA4-95C1-2F2C2A6AA9C9}" uniqueName="134" name="qty_remaining" queryTableFieldId="44" dataDxfId="13"/>
    <tableColumn id="4" xr3:uid="{4DC9A83D-99DE-4E44-BE7D-A535037DA285}" uniqueName="4" name="Promise Date" queryTableFieldId="94"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C560-553D-472B-9ECE-1614691A8231}">
  <dimension ref="B2:AB28"/>
  <sheetViews>
    <sheetView showGridLines="0" zoomScale="70" zoomScaleNormal="70" workbookViewId="0">
      <selection activeCell="G23" sqref="G23"/>
    </sheetView>
  </sheetViews>
  <sheetFormatPr defaultRowHeight="15" x14ac:dyDescent="0.25"/>
  <cols>
    <col min="1" max="5" width="9.140625" style="3"/>
    <col min="6" max="6" width="26.140625" style="3" customWidth="1"/>
    <col min="7" max="7" width="16.140625" style="3" customWidth="1"/>
    <col min="8" max="8" width="32" style="3" customWidth="1"/>
    <col min="9" max="9" width="15.85546875" style="3" customWidth="1"/>
    <col min="10" max="10" width="10.5703125" style="3" customWidth="1"/>
    <col min="11" max="11" width="13.28515625" style="3" customWidth="1"/>
    <col min="12" max="12" width="12.7109375" style="3" customWidth="1"/>
    <col min="13" max="13" width="13.140625" style="3" customWidth="1"/>
    <col min="14" max="14" width="11.5703125" style="3" customWidth="1"/>
    <col min="15" max="15" width="11.28515625" style="3" customWidth="1"/>
    <col min="16" max="16" width="10.7109375" style="3" customWidth="1"/>
    <col min="17" max="17" width="9.85546875" style="3" customWidth="1"/>
    <col min="18" max="18" width="10.140625" style="3" customWidth="1"/>
    <col min="19" max="19" width="11.140625" style="3" customWidth="1"/>
    <col min="20" max="21" width="13.28515625" style="3" customWidth="1"/>
    <col min="22" max="23" width="11.140625" style="3" customWidth="1"/>
    <col min="24" max="24" width="12.140625" style="3" customWidth="1"/>
    <col min="25" max="25" width="12.5703125" style="3" bestFit="1" customWidth="1"/>
    <col min="26" max="27" width="0" style="3" hidden="1" customWidth="1"/>
    <col min="28" max="16384" width="9.140625" style="3"/>
  </cols>
  <sheetData>
    <row r="2" spans="2:28" x14ac:dyDescent="0.25"/>
    <row r="6" spans="2:28" ht="31.5" x14ac:dyDescent="0.25">
      <c r="F6" s="18" t="s">
        <v>117</v>
      </c>
      <c r="G6" s="19" t="s">
        <v>139</v>
      </c>
      <c r="H6" s="20"/>
      <c r="I6" s="21"/>
      <c r="J6" s="22" t="s">
        <v>9</v>
      </c>
      <c r="K6" s="23" t="s">
        <v>127</v>
      </c>
      <c r="L6" s="23" t="s">
        <v>133</v>
      </c>
      <c r="M6" s="24" t="s">
        <v>32</v>
      </c>
      <c r="N6" s="23" t="s">
        <v>128</v>
      </c>
      <c r="O6" s="23" t="s">
        <v>87</v>
      </c>
      <c r="P6" s="21"/>
      <c r="Q6" s="25">
        <v>1.0750024999999999</v>
      </c>
      <c r="R6" s="16"/>
      <c r="S6" s="26">
        <v>2</v>
      </c>
      <c r="T6" s="21"/>
      <c r="U6" s="21"/>
      <c r="V6" s="27"/>
      <c r="W6" s="27"/>
      <c r="X6" s="21"/>
      <c r="Y6" s="28"/>
      <c r="AB6" s="16"/>
    </row>
    <row r="7" spans="2:28" ht="23.25" x14ac:dyDescent="0.35">
      <c r="F7" s="29" t="s">
        <v>122</v>
      </c>
      <c r="G7" s="30" t="s">
        <v>126</v>
      </c>
      <c r="H7" s="31"/>
      <c r="I7" s="21"/>
      <c r="J7" s="32" t="s">
        <v>118</v>
      </c>
      <c r="K7" s="33">
        <v>67</v>
      </c>
      <c r="L7" s="34">
        <v>3685</v>
      </c>
      <c r="M7" s="34">
        <v>43000.1</v>
      </c>
      <c r="N7" s="35">
        <v>4</v>
      </c>
      <c r="O7" s="35">
        <v>16.75</v>
      </c>
      <c r="P7" s="21"/>
      <c r="Q7" s="36" t="s">
        <v>140</v>
      </c>
      <c r="R7" s="21"/>
      <c r="S7" s="37"/>
      <c r="T7" s="37"/>
      <c r="U7" s="37"/>
      <c r="V7" s="38"/>
      <c r="W7" s="38"/>
      <c r="X7" s="21"/>
      <c r="Y7" s="39"/>
      <c r="AB7" s="16"/>
    </row>
    <row r="8" spans="2:28" ht="15.75" x14ac:dyDescent="0.25">
      <c r="F8" s="74">
        <v>8</v>
      </c>
      <c r="G8" s="30" t="s">
        <v>21</v>
      </c>
      <c r="H8" s="31"/>
      <c r="I8" s="21"/>
      <c r="J8" s="40"/>
      <c r="K8" s="33"/>
      <c r="L8" s="41"/>
      <c r="M8" s="41"/>
      <c r="N8" s="35"/>
      <c r="O8" s="35"/>
      <c r="P8" s="21"/>
      <c r="Q8" s="21"/>
      <c r="R8" s="21"/>
      <c r="S8" s="37"/>
      <c r="T8" s="37"/>
      <c r="U8" s="37"/>
      <c r="V8" s="38"/>
      <c r="W8" s="38"/>
      <c r="X8" s="21"/>
      <c r="Y8" s="39"/>
      <c r="AB8" s="16"/>
    </row>
    <row r="9" spans="2:28" ht="15.75" x14ac:dyDescent="0.25">
      <c r="F9" s="74">
        <v>3</v>
      </c>
      <c r="G9" s="42" t="s">
        <v>26</v>
      </c>
      <c r="H9" s="43"/>
      <c r="I9" s="21"/>
      <c r="J9" s="44"/>
      <c r="K9" s="45"/>
      <c r="L9" s="45"/>
      <c r="M9" s="46"/>
      <c r="N9" s="21"/>
      <c r="O9" s="21"/>
      <c r="P9" s="21"/>
      <c r="Q9" s="21"/>
      <c r="R9" s="21"/>
      <c r="S9" s="21"/>
      <c r="T9" s="21"/>
      <c r="U9" s="21"/>
      <c r="V9" s="21"/>
      <c r="W9" s="21"/>
      <c r="X9" s="21"/>
      <c r="Y9" s="39"/>
      <c r="AB9" s="16"/>
    </row>
    <row r="10" spans="2:28" ht="15.75" x14ac:dyDescent="0.25">
      <c r="F10" s="74">
        <v>1</v>
      </c>
      <c r="G10" s="30" t="s">
        <v>27</v>
      </c>
      <c r="H10" s="31"/>
      <c r="I10" s="21"/>
      <c r="J10" s="47"/>
      <c r="K10" s="38"/>
      <c r="L10" s="38"/>
      <c r="M10" s="39"/>
      <c r="N10" s="21"/>
      <c r="O10" s="21"/>
      <c r="P10" s="21"/>
      <c r="Q10" s="21"/>
      <c r="R10" s="21"/>
      <c r="S10" s="21"/>
      <c r="T10" s="21"/>
      <c r="U10" s="21"/>
      <c r="V10" s="48"/>
      <c r="W10" s="48"/>
      <c r="X10" s="21"/>
      <c r="Y10" s="39"/>
      <c r="AB10" s="16"/>
    </row>
    <row r="11" spans="2:28" ht="15.75" x14ac:dyDescent="0.25">
      <c r="F11" s="49">
        <v>12</v>
      </c>
      <c r="G11" s="30" t="s">
        <v>25</v>
      </c>
      <c r="H11" s="31"/>
      <c r="I11" s="21"/>
      <c r="J11" s="21"/>
      <c r="K11" s="21"/>
      <c r="L11" s="21"/>
      <c r="M11" s="21"/>
      <c r="N11" s="21"/>
      <c r="O11" s="21"/>
      <c r="P11" s="21"/>
      <c r="Q11" s="21"/>
      <c r="R11" s="21"/>
      <c r="S11" s="21"/>
      <c r="T11" s="21"/>
      <c r="U11" s="21"/>
      <c r="V11" s="48"/>
      <c r="W11" s="48"/>
      <c r="X11" s="21"/>
      <c r="Y11" s="21"/>
      <c r="AB11" s="16"/>
    </row>
    <row r="12" spans="2:28" ht="15.75" x14ac:dyDescent="0.25">
      <c r="F12" s="50"/>
      <c r="G12" s="51"/>
      <c r="H12" s="51"/>
      <c r="I12" s="51"/>
      <c r="J12" s="51"/>
      <c r="K12" s="51"/>
      <c r="L12" s="52"/>
      <c r="M12" s="51"/>
      <c r="N12" s="51"/>
      <c r="O12" s="51"/>
      <c r="P12" s="51"/>
      <c r="Q12" s="51"/>
      <c r="R12" s="51"/>
      <c r="S12" s="51"/>
      <c r="T12" s="51"/>
      <c r="U12" s="51"/>
      <c r="V12" s="51"/>
      <c r="W12" s="51"/>
      <c r="X12" s="51"/>
      <c r="Y12" s="53"/>
      <c r="AB12" s="16"/>
    </row>
    <row r="13" spans="2:28" ht="47.25" x14ac:dyDescent="0.25">
      <c r="F13" s="54" t="s">
        <v>9</v>
      </c>
      <c r="G13" s="54" t="s">
        <v>20</v>
      </c>
      <c r="H13" s="54" t="s">
        <v>34</v>
      </c>
      <c r="I13" s="54" t="s">
        <v>22</v>
      </c>
      <c r="J13" s="54" t="s">
        <v>23</v>
      </c>
      <c r="K13" s="54" t="s">
        <v>29</v>
      </c>
      <c r="L13" s="54" t="s">
        <v>28</v>
      </c>
      <c r="M13" s="54" t="s">
        <v>130</v>
      </c>
      <c r="N13" s="54" t="s">
        <v>30</v>
      </c>
      <c r="O13" s="54" t="s">
        <v>31</v>
      </c>
      <c r="P13" s="54" t="s">
        <v>24</v>
      </c>
      <c r="Q13" s="54" t="s">
        <v>134</v>
      </c>
      <c r="R13" s="54" t="s">
        <v>129</v>
      </c>
      <c r="S13" s="54" t="s">
        <v>131</v>
      </c>
      <c r="T13" s="54" t="s">
        <v>135</v>
      </c>
      <c r="U13" s="54" t="s">
        <v>132</v>
      </c>
      <c r="V13" s="54" t="s">
        <v>127</v>
      </c>
      <c r="W13" s="54" t="s">
        <v>32</v>
      </c>
      <c r="X13" s="54" t="s">
        <v>37</v>
      </c>
      <c r="Y13" s="54" t="s">
        <v>25</v>
      </c>
      <c r="AB13" s="16"/>
    </row>
    <row r="14" spans="2:28" ht="15.75" x14ac:dyDescent="0.25">
      <c r="F14" s="55" t="s">
        <v>118</v>
      </c>
      <c r="G14" s="56" t="s">
        <v>123</v>
      </c>
      <c r="H14" s="56" t="s">
        <v>119</v>
      </c>
      <c r="I14" s="55">
        <v>1100</v>
      </c>
      <c r="J14" s="55">
        <v>110</v>
      </c>
      <c r="K14" s="55">
        <v>0</v>
      </c>
      <c r="L14" s="55">
        <v>990</v>
      </c>
      <c r="M14" s="57">
        <v>235</v>
      </c>
      <c r="N14" s="55">
        <v>4.2127659574468082</v>
      </c>
      <c r="O14" s="55">
        <v>4.2127659574468082</v>
      </c>
      <c r="P14" s="55">
        <v>7.7872340425531918</v>
      </c>
      <c r="Q14" s="75"/>
      <c r="R14" s="55">
        <v>11.23</v>
      </c>
      <c r="S14" s="55">
        <v>1870</v>
      </c>
      <c r="T14" s="75"/>
      <c r="U14" s="55">
        <v>55</v>
      </c>
      <c r="V14" s="57">
        <v>34</v>
      </c>
      <c r="W14" s="57">
        <v>21000.1</v>
      </c>
      <c r="X14" s="55">
        <v>7.957446808510638</v>
      </c>
      <c r="Y14" s="55">
        <v>12.170212765957446</v>
      </c>
      <c r="AB14" s="16">
        <v>1</v>
      </c>
    </row>
    <row r="15" spans="2:28" ht="15.75" x14ac:dyDescent="0.25">
      <c r="F15" s="55" t="s">
        <v>118</v>
      </c>
      <c r="G15" s="56" t="s">
        <v>124</v>
      </c>
      <c r="H15" s="56" t="s">
        <v>120</v>
      </c>
      <c r="I15" s="55">
        <v>550</v>
      </c>
      <c r="J15" s="55">
        <v>0</v>
      </c>
      <c r="K15" s="55">
        <v>0</v>
      </c>
      <c r="L15" s="55">
        <v>550</v>
      </c>
      <c r="M15" s="57">
        <v>176</v>
      </c>
      <c r="N15" s="55">
        <v>3.125</v>
      </c>
      <c r="O15" s="55">
        <v>3.125</v>
      </c>
      <c r="P15" s="55">
        <v>8.875</v>
      </c>
      <c r="Q15" s="75"/>
      <c r="R15" s="55">
        <v>12</v>
      </c>
      <c r="S15" s="55">
        <v>1595</v>
      </c>
      <c r="T15" s="75"/>
      <c r="U15" s="55">
        <v>55</v>
      </c>
      <c r="V15" s="57">
        <v>29</v>
      </c>
      <c r="W15" s="57">
        <v>19140</v>
      </c>
      <c r="X15" s="55">
        <v>9.0625</v>
      </c>
      <c r="Y15" s="55">
        <v>12.1875</v>
      </c>
      <c r="AB15" s="16">
        <v>0</v>
      </c>
    </row>
    <row r="16" spans="2:28" ht="15.75" x14ac:dyDescent="0.25">
      <c r="F16" s="55" t="s">
        <v>118</v>
      </c>
      <c r="G16" s="56" t="s">
        <v>125</v>
      </c>
      <c r="H16" s="56" t="s">
        <v>121</v>
      </c>
      <c r="I16" s="55">
        <v>660</v>
      </c>
      <c r="J16" s="55">
        <v>0</v>
      </c>
      <c r="K16" s="55">
        <v>110</v>
      </c>
      <c r="L16" s="55">
        <v>770</v>
      </c>
      <c r="M16" s="57">
        <v>78</v>
      </c>
      <c r="N16" s="55">
        <v>8.4615384615384617</v>
      </c>
      <c r="O16" s="55">
        <v>9.8717948717948723</v>
      </c>
      <c r="P16" s="55">
        <v>2.1282051282051277</v>
      </c>
      <c r="Q16" s="75"/>
      <c r="R16" s="55">
        <v>13</v>
      </c>
      <c r="S16" s="55">
        <v>220</v>
      </c>
      <c r="T16" s="75"/>
      <c r="U16" s="55">
        <v>55</v>
      </c>
      <c r="V16" s="57">
        <v>4</v>
      </c>
      <c r="W16" s="57">
        <v>2860</v>
      </c>
      <c r="X16" s="55">
        <v>2.8205128205128207</v>
      </c>
      <c r="Y16" s="55">
        <v>12.692307692307693</v>
      </c>
      <c r="Z16" s="4"/>
      <c r="AB16" s="16">
        <v>0</v>
      </c>
    </row>
    <row r="17" spans="6:28" x14ac:dyDescent="0.25">
      <c r="G17" s="58"/>
      <c r="H17" s="58"/>
      <c r="T17" s="4"/>
      <c r="U17" s="4"/>
      <c r="AB17" s="16"/>
    </row>
    <row r="18" spans="6:28" x14ac:dyDescent="0.25">
      <c r="G18" s="59"/>
      <c r="H18" s="59"/>
      <c r="S18" s="4"/>
      <c r="T18" s="4"/>
      <c r="U18" s="4"/>
      <c r="AB18" s="16"/>
    </row>
    <row r="19" spans="6:28" x14ac:dyDescent="0.25">
      <c r="G19" s="60"/>
      <c r="H19" s="60"/>
      <c r="T19" s="4"/>
      <c r="U19" s="4"/>
      <c r="AB19" s="16"/>
    </row>
    <row r="20" spans="6:28" x14ac:dyDescent="0.25">
      <c r="G20" s="60"/>
      <c r="H20" s="60"/>
      <c r="AB20" s="16"/>
    </row>
    <row r="21" spans="6:28" x14ac:dyDescent="0.25">
      <c r="G21" s="60"/>
      <c r="H21" s="60"/>
      <c r="AB21" s="16"/>
    </row>
    <row r="22" spans="6:28" ht="18.75" x14ac:dyDescent="0.3">
      <c r="F22" s="61" t="s">
        <v>88</v>
      </c>
      <c r="G22" s="62" t="s">
        <v>20</v>
      </c>
      <c r="H22" s="60"/>
      <c r="T22" s="4"/>
      <c r="U22" s="4"/>
      <c r="AB22" s="16"/>
    </row>
    <row r="23" spans="6:28" ht="18.75" x14ac:dyDescent="0.3">
      <c r="F23" s="61" t="s">
        <v>117</v>
      </c>
      <c r="G23" s="76" t="s">
        <v>123</v>
      </c>
      <c r="H23" s="60"/>
      <c r="AB23" s="16"/>
    </row>
    <row r="24" spans="6:28" x14ac:dyDescent="0.25">
      <c r="F24" s="63"/>
      <c r="G24" s="60"/>
      <c r="H24" s="60"/>
      <c r="AB24" s="16"/>
    </row>
    <row r="25" spans="6:28" ht="48" thickBot="1" x14ac:dyDescent="0.3">
      <c r="F25" s="64" t="s">
        <v>44</v>
      </c>
      <c r="G25" s="65"/>
      <c r="H25" s="64" t="s">
        <v>90</v>
      </c>
      <c r="I25" s="66" t="s">
        <v>91</v>
      </c>
      <c r="J25" s="66" t="s">
        <v>100</v>
      </c>
      <c r="K25" s="66" t="s">
        <v>89</v>
      </c>
      <c r="R25" s="67" t="s">
        <v>141</v>
      </c>
      <c r="T25" s="4"/>
      <c r="U25" s="4"/>
      <c r="AB25" s="16"/>
    </row>
    <row r="26" spans="6:28" ht="15.75" x14ac:dyDescent="0.25">
      <c r="F26" s="68">
        <v>100725</v>
      </c>
      <c r="G26" s="69"/>
      <c r="H26" s="69">
        <v>440</v>
      </c>
      <c r="I26" s="70">
        <v>440</v>
      </c>
      <c r="J26" s="70">
        <v>1430</v>
      </c>
      <c r="K26" s="71">
        <v>45565</v>
      </c>
      <c r="AB26" s="16"/>
    </row>
    <row r="27" spans="6:28" ht="15.75" x14ac:dyDescent="0.25">
      <c r="F27" s="77">
        <v>189325</v>
      </c>
      <c r="G27" s="77"/>
      <c r="H27" s="77">
        <v>385</v>
      </c>
      <c r="I27" s="77">
        <v>385</v>
      </c>
      <c r="J27" s="77">
        <v>1045</v>
      </c>
      <c r="K27" s="78">
        <v>45580</v>
      </c>
      <c r="AB27" s="16"/>
    </row>
    <row r="28" spans="6:28" ht="15.75" x14ac:dyDescent="0.25">
      <c r="F28" s="77">
        <v>147582</v>
      </c>
      <c r="G28" s="77"/>
      <c r="H28" s="77">
        <v>605</v>
      </c>
      <c r="I28" s="77">
        <v>605</v>
      </c>
      <c r="J28" s="77">
        <v>440</v>
      </c>
      <c r="K28" s="78">
        <v>45657</v>
      </c>
      <c r="AB28" s="16"/>
    </row>
  </sheetData>
  <sheetProtection algorithmName="SHA-512" hashValue="ceWLMOHCrQkpRdCYzdt6DdcA01RVD51husrHWHYb5Rafowp+MzBS312ts6Jy3r6KrPvn303DHoSysmla+ceR4A==" saltValue="DqauySEm4LhpYvgeIXhiBg==" spinCount="100000" sheet="1" objects="1" scenarios="1"/>
  <conditionalFormatting sqref="F27:K28">
    <cfRule type="expression" dxfId="11" priority="6">
      <formula>$E27&lt;&gt;""</formula>
    </cfRule>
  </conditionalFormatting>
  <conditionalFormatting sqref="M7">
    <cfRule type="expression" dxfId="10" priority="3">
      <formula>$Q$6=1</formula>
    </cfRule>
  </conditionalFormatting>
  <conditionalFormatting sqref="Q7">
    <cfRule type="expression" dxfId="9" priority="1">
      <formula>$S$6=4</formula>
    </cfRule>
    <cfRule type="expression" dxfId="8" priority="2">
      <formula>$S$6&lt;4</formula>
    </cfRule>
  </conditionalFormatting>
  <conditionalFormatting sqref="Q14:Q16">
    <cfRule type="expression" dxfId="7" priority="4">
      <formula>AB14=1</formula>
    </cfRule>
  </conditionalFormatting>
  <conditionalFormatting sqref="T14:T16">
    <cfRule type="expression" dxfId="6" priority="5">
      <formula>AB14=1</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1048572"/>
  <sheetViews>
    <sheetView showGridLines="0" tabSelected="1" zoomScale="70" zoomScaleNormal="70" workbookViewId="0"/>
  </sheetViews>
  <sheetFormatPr defaultRowHeight="15" x14ac:dyDescent="0.25"/>
  <cols>
    <col min="1" max="2" width="9.140625" style="16"/>
    <col min="3" max="3" width="26.140625" style="3" customWidth="1"/>
    <col min="4" max="4" width="16.140625" style="60" customWidth="1"/>
    <col min="5" max="5" width="32" style="60" customWidth="1"/>
    <col min="6" max="6" width="15.85546875" style="3" customWidth="1"/>
    <col min="7" max="7" width="10.5703125" style="3" customWidth="1"/>
    <col min="8" max="8" width="13.28515625" style="3" customWidth="1"/>
    <col min="9" max="9" width="12.7109375" style="3" customWidth="1"/>
    <col min="10" max="10" width="13.140625" style="3" customWidth="1"/>
    <col min="11" max="11" width="11.5703125" style="3" customWidth="1"/>
    <col min="12" max="12" width="11.28515625" style="3" customWidth="1"/>
    <col min="13" max="13" width="10.7109375" style="3" customWidth="1"/>
    <col min="14" max="14" width="9.85546875" style="3" customWidth="1"/>
    <col min="15" max="15" width="10.140625" style="3" customWidth="1"/>
    <col min="16" max="16" width="11.140625" style="3" customWidth="1"/>
    <col min="17" max="18" width="13.28515625" style="3" customWidth="1"/>
    <col min="19" max="20" width="11.140625" style="3" customWidth="1"/>
    <col min="21" max="21" width="12.140625" style="3" customWidth="1"/>
    <col min="22" max="22" width="12.5703125" style="3" bestFit="1" customWidth="1"/>
    <col min="23" max="24" width="0" style="3" hidden="1" customWidth="1"/>
    <col min="25" max="25" width="9.140625" style="16"/>
    <col min="26" max="44" width="9.140625" style="3"/>
    <col min="45" max="45" width="10.7109375" style="3" bestFit="1" customWidth="1"/>
    <col min="46" max="16362" width="9.140625" style="3"/>
    <col min="16363" max="16363" width="10.7109375" style="3" bestFit="1" customWidth="1"/>
    <col min="16364" max="16380" width="9.140625" style="3"/>
    <col min="16381" max="16381" width="10.7109375" style="3" bestFit="1" customWidth="1"/>
    <col min="16382" max="16384" width="9.140625" style="3"/>
  </cols>
  <sheetData>
    <row r="1" spans="1:46" x14ac:dyDescent="0.25">
      <c r="D1" s="3"/>
      <c r="E1" s="3"/>
      <c r="AS1" s="17">
        <f ca="1">TODAY()</f>
        <v>45310</v>
      </c>
      <c r="AT1" s="16">
        <f ca="1">IF(AS1&gt;=XFA1048572,1,0)</f>
        <v>0</v>
      </c>
    </row>
    <row r="2" spans="1:46" ht="46.5" x14ac:dyDescent="0.7">
      <c r="B2" s="79" t="str">
        <f ca="1">IF(AT1=0,"","Your trial period has ended. Please contact KCS at (559) 521-5175. Thank you!")</f>
        <v/>
      </c>
      <c r="C2" s="79"/>
      <c r="D2" s="79"/>
      <c r="E2" s="79"/>
      <c r="F2" s="79"/>
      <c r="G2" s="79"/>
      <c r="H2" s="79"/>
      <c r="I2" s="79"/>
      <c r="J2" s="79"/>
      <c r="K2" s="79"/>
      <c r="L2" s="79"/>
      <c r="M2" s="79"/>
      <c r="N2" s="79"/>
      <c r="O2" s="79"/>
      <c r="P2" s="79"/>
      <c r="Q2" s="79"/>
      <c r="R2" s="79"/>
      <c r="S2" s="79"/>
      <c r="T2" s="79"/>
      <c r="U2" s="79"/>
    </row>
    <row r="3" spans="1:46" x14ac:dyDescent="0.25">
      <c r="D3" s="3"/>
      <c r="E3" s="3"/>
    </row>
    <row r="4" spans="1:46" ht="18" customHeight="1" x14ac:dyDescent="0.25">
      <c r="D4" s="3"/>
      <c r="E4" s="3"/>
      <c r="N4" s="16">
        <v>40000</v>
      </c>
      <c r="O4" s="16"/>
      <c r="P4" s="16"/>
    </row>
    <row r="5" spans="1:46" ht="35.25" customHeight="1" x14ac:dyDescent="0.25">
      <c r="C5" s="18" t="s">
        <v>117</v>
      </c>
      <c r="D5" s="19" t="s">
        <v>139</v>
      </c>
      <c r="E5" s="20"/>
      <c r="F5" s="21"/>
      <c r="G5" s="22" t="s">
        <v>9</v>
      </c>
      <c r="H5" s="23" t="s">
        <v>127</v>
      </c>
      <c r="I5" s="23" t="s">
        <v>133</v>
      </c>
      <c r="J5" s="24" t="s">
        <v>32</v>
      </c>
      <c r="K5" s="23" t="s">
        <v>128</v>
      </c>
      <c r="L5" s="23" t="s">
        <v>87</v>
      </c>
      <c r="M5" s="21"/>
      <c r="N5" s="25">
        <f ca="1">J6/N4</f>
        <v>1.0750024999999999</v>
      </c>
      <c r="O5" s="16"/>
      <c r="P5" s="26">
        <f ca="1">IF(AND(N5&gt;0,N5&lt;0.8),1,IF(AND(N5&gt;1,N5&lt;1.5),2,IF(AND(N5&gt;1.5,N5&lt;1.8),3,4)))</f>
        <v>2</v>
      </c>
      <c r="Q5" s="21"/>
      <c r="R5" s="21"/>
      <c r="S5" s="27"/>
      <c r="T5" s="27"/>
      <c r="U5" s="21"/>
      <c r="V5" s="28"/>
    </row>
    <row r="6" spans="1:46" ht="23.25" x14ac:dyDescent="0.35">
      <c r="C6" s="29" t="s">
        <v>122</v>
      </c>
      <c r="D6" s="30" t="s">
        <v>126</v>
      </c>
      <c r="E6" s="31"/>
      <c r="F6" s="21"/>
      <c r="G6" s="32" t="s">
        <v>118</v>
      </c>
      <c r="H6" s="33">
        <f ca="1">SUMIFS(S:S,C:C,G6)</f>
        <v>67</v>
      </c>
      <c r="I6" s="34">
        <f ca="1">SUMIFS(P:P,C:C,G6)</f>
        <v>3685</v>
      </c>
      <c r="J6" s="34">
        <f ca="1">SUMIFS(T:T,C:C,G6)</f>
        <v>43000.1</v>
      </c>
      <c r="K6" s="35">
        <v>4</v>
      </c>
      <c r="L6" s="35">
        <f ca="1">H6/K6</f>
        <v>16.75</v>
      </c>
      <c r="M6" s="21"/>
      <c r="N6" s="36" t="str">
        <f ca="1">VLOOKUP(P5,AE9:AF58,2,FALSE)</f>
        <v>Trucks are too heavy. Consider reducing to 40,000 pounds to maximize freight efficiency</v>
      </c>
      <c r="O6" s="21"/>
      <c r="P6" s="37"/>
      <c r="Q6" s="37"/>
      <c r="R6" s="37"/>
      <c r="S6" s="38"/>
      <c r="T6" s="38"/>
      <c r="U6" s="21"/>
      <c r="V6" s="39"/>
    </row>
    <row r="7" spans="1:46" ht="15.75" x14ac:dyDescent="0.25">
      <c r="C7" s="5">
        <v>8</v>
      </c>
      <c r="D7" s="30" t="s">
        <v>21</v>
      </c>
      <c r="E7" s="31"/>
      <c r="F7" s="21"/>
      <c r="G7" s="40"/>
      <c r="H7" s="33"/>
      <c r="I7" s="41"/>
      <c r="J7" s="41"/>
      <c r="K7" s="35"/>
      <c r="L7" s="35"/>
      <c r="M7" s="21"/>
      <c r="N7" s="21"/>
      <c r="O7" s="21"/>
      <c r="P7" s="37"/>
      <c r="Q7" s="37"/>
      <c r="R7" s="37"/>
      <c r="S7" s="38"/>
      <c r="T7" s="38"/>
      <c r="U7" s="21"/>
      <c r="V7" s="39"/>
    </row>
    <row r="8" spans="1:46" ht="15.75" x14ac:dyDescent="0.25">
      <c r="C8" s="5">
        <v>3</v>
      </c>
      <c r="D8" s="42" t="s">
        <v>26</v>
      </c>
      <c r="E8" s="43"/>
      <c r="F8" s="21"/>
      <c r="G8" s="44"/>
      <c r="H8" s="45"/>
      <c r="I8" s="45"/>
      <c r="J8" s="46"/>
      <c r="K8" s="21"/>
      <c r="L8" s="21"/>
      <c r="M8" s="21"/>
      <c r="N8" s="21"/>
      <c r="O8" s="21"/>
      <c r="P8" s="21"/>
      <c r="Q8" s="21"/>
      <c r="R8" s="21"/>
      <c r="S8" s="21"/>
      <c r="T8" s="21"/>
      <c r="U8" s="21"/>
      <c r="V8" s="39"/>
    </row>
    <row r="9" spans="1:46" ht="15.75" x14ac:dyDescent="0.25">
      <c r="C9" s="5">
        <v>1</v>
      </c>
      <c r="D9" s="30" t="s">
        <v>27</v>
      </c>
      <c r="E9" s="31"/>
      <c r="F9" s="21"/>
      <c r="G9" s="47"/>
      <c r="H9" s="38"/>
      <c r="I9" s="38"/>
      <c r="J9" s="39"/>
      <c r="K9" s="21"/>
      <c r="L9" s="21"/>
      <c r="M9" s="21"/>
      <c r="N9" s="21"/>
      <c r="O9" s="21"/>
      <c r="P9" s="21"/>
      <c r="Q9" s="21"/>
      <c r="R9" s="21"/>
      <c r="S9" s="48"/>
      <c r="T9" s="48"/>
      <c r="U9" s="21"/>
      <c r="V9" s="39"/>
      <c r="AE9" s="16">
        <v>1</v>
      </c>
      <c r="AF9" s="16" t="s">
        <v>138</v>
      </c>
    </row>
    <row r="10" spans="1:46" ht="15.75" x14ac:dyDescent="0.25">
      <c r="C10" s="49">
        <f>SUM(C7:C9)</f>
        <v>12</v>
      </c>
      <c r="D10" s="30" t="s">
        <v>25</v>
      </c>
      <c r="E10" s="31"/>
      <c r="F10" s="21"/>
      <c r="G10" s="21"/>
      <c r="H10" s="21"/>
      <c r="I10" s="21"/>
      <c r="J10" s="21"/>
      <c r="K10" s="21"/>
      <c r="L10" s="21"/>
      <c r="M10" s="21"/>
      <c r="N10" s="21"/>
      <c r="O10" s="21"/>
      <c r="P10" s="21"/>
      <c r="Q10" s="21"/>
      <c r="R10" s="21"/>
      <c r="S10" s="48"/>
      <c r="T10" s="48"/>
      <c r="U10" s="21"/>
      <c r="V10" s="21"/>
      <c r="AE10" s="16">
        <v>2</v>
      </c>
      <c r="AF10" s="16" t="s">
        <v>140</v>
      </c>
    </row>
    <row r="11" spans="1:46" ht="15.75" x14ac:dyDescent="0.25">
      <c r="C11" s="50"/>
      <c r="D11" s="51"/>
      <c r="E11" s="51"/>
      <c r="F11" s="51"/>
      <c r="G11" s="51"/>
      <c r="H11" s="51"/>
      <c r="I11" s="52"/>
      <c r="J11" s="51"/>
      <c r="K11" s="51"/>
      <c r="L11" s="51"/>
      <c r="M11" s="51"/>
      <c r="N11" s="51"/>
      <c r="O11" s="51"/>
      <c r="P11" s="51"/>
      <c r="Q11" s="51"/>
      <c r="R11" s="51"/>
      <c r="S11" s="51"/>
      <c r="T11" s="51"/>
      <c r="U11" s="51"/>
      <c r="V11" s="53"/>
      <c r="AE11" s="16">
        <v>3</v>
      </c>
      <c r="AF11" s="16" t="s">
        <v>137</v>
      </c>
    </row>
    <row r="12" spans="1:46" ht="47.25" x14ac:dyDescent="0.25">
      <c r="A12" s="16" t="s">
        <v>108</v>
      </c>
      <c r="B12" s="16" t="s">
        <v>109</v>
      </c>
      <c r="C12" s="54" t="s">
        <v>9</v>
      </c>
      <c r="D12" s="54" t="s">
        <v>20</v>
      </c>
      <c r="E12" s="54" t="s">
        <v>34</v>
      </c>
      <c r="F12" s="54" t="s">
        <v>22</v>
      </c>
      <c r="G12" s="54" t="s">
        <v>23</v>
      </c>
      <c r="H12" s="54" t="s">
        <v>29</v>
      </c>
      <c r="I12" s="54" t="s">
        <v>28</v>
      </c>
      <c r="J12" s="54" t="s">
        <v>130</v>
      </c>
      <c r="K12" s="54" t="s">
        <v>30</v>
      </c>
      <c r="L12" s="54" t="s">
        <v>31</v>
      </c>
      <c r="M12" s="54" t="s">
        <v>24</v>
      </c>
      <c r="N12" s="54" t="s">
        <v>134</v>
      </c>
      <c r="O12" s="54" t="s">
        <v>129</v>
      </c>
      <c r="P12" s="54" t="s">
        <v>131</v>
      </c>
      <c r="Q12" s="54" t="s">
        <v>135</v>
      </c>
      <c r="R12" s="54" t="s">
        <v>132</v>
      </c>
      <c r="S12" s="54" t="s">
        <v>127</v>
      </c>
      <c r="T12" s="54" t="s">
        <v>32</v>
      </c>
      <c r="U12" s="54" t="s">
        <v>37</v>
      </c>
      <c r="V12" s="54" t="s">
        <v>25</v>
      </c>
      <c r="AE12" s="16">
        <v>4</v>
      </c>
      <c r="AF12" s="16" t="s">
        <v>136</v>
      </c>
    </row>
    <row r="13" spans="1:46" ht="15.75" x14ac:dyDescent="0.25">
      <c r="A13" s="16">
        <f ca="1">_xlfn.MAXIFS(Inventory!$R:$R,Inventory!$A:$A,$D13,Inventory!$C:$C,"ST1",Inventory!$AQ:$AQ,1)</f>
        <v>3</v>
      </c>
      <c r="B13" s="16">
        <f ca="1">_xlfn.MINIFS(Inventory!$R:$R,Inventory!$A:$A,$D13,Inventory!$C:$C,"ST1",Inventory!$AQ:$AQ,1)</f>
        <v>1</v>
      </c>
      <c r="C13" s="55" t="str">
        <f>VLOOKUP(D13,Table_Query_from_Mac10[[#All],[item_no]:[prod_cat]],9,FALSE)</f>
        <v>RM09</v>
      </c>
      <c r="D13" s="56" t="s">
        <v>123</v>
      </c>
      <c r="E13" s="56" t="str">
        <f>VLOOKUP(D13,Table_Query_from_Mac10[[#All],[item_no]:[ItemDescription]],2,FALSE)</f>
        <v>Apple Juice Concentrate</v>
      </c>
      <c r="F13" s="55">
        <f ca="1">IF($AT$1=0,SUMIFS(Inventory!$D:$D,Inventory!$A:$A,$D13,Inventory!C:C,$C$6),"#############")</f>
        <v>1100</v>
      </c>
      <c r="G13" s="55">
        <f>SUMIFS(Inventory!E:E,Inventory!A:A,$D13,Inventory!C:C,$C$6)</f>
        <v>110</v>
      </c>
      <c r="H13" s="55">
        <f>SUMIFS(OpenPOs!K:K,OpenPOs!E:E,SampleTransfer!D13)</f>
        <v>0</v>
      </c>
      <c r="I13" s="55">
        <f t="shared" ref="I13:I14" ca="1" si="0">F13-G13+H13</f>
        <v>990</v>
      </c>
      <c r="J13" s="57">
        <f>SUMIFS(Forecast!C:C,Forecast!B:B,D13)</f>
        <v>235</v>
      </c>
      <c r="K13" s="55">
        <f ca="1">IFERROR((I13-H13)/J13,"No f/c")</f>
        <v>4.2127659574468082</v>
      </c>
      <c r="L13" s="55">
        <f ca="1">IFERROR((I13/J13),"No f/c")</f>
        <v>4.2127659574468082</v>
      </c>
      <c r="M13" s="55">
        <f ca="1">IF(L13&lt;$C$10,$C$10-L13,0)+N13</f>
        <v>7.7872340425531918</v>
      </c>
      <c r="N13" s="15"/>
      <c r="O13" s="55">
        <v>11.23</v>
      </c>
      <c r="P13" s="55">
        <f ca="1">IFERROR(CEILING((M13*J13)+Q13,R13),0)</f>
        <v>1870</v>
      </c>
      <c r="Q13" s="15"/>
      <c r="R13" s="55">
        <v>55</v>
      </c>
      <c r="S13" s="57">
        <f ca="1">P13/R13</f>
        <v>34</v>
      </c>
      <c r="T13" s="57">
        <f ca="1">R13*O13*S13</f>
        <v>21000.1</v>
      </c>
      <c r="U13" s="55">
        <f ca="1">IFERROR(P13/J13,0)</f>
        <v>7.957446808510638</v>
      </c>
      <c r="V13" s="55">
        <f ca="1">IFERROR(U13+L13,"No f/c")</f>
        <v>12.170212765957446</v>
      </c>
      <c r="Y13" s="16">
        <f ca="1">IF(AND($O$24&lt;&gt;"",1,$D13=$D$22),1,0)</f>
        <v>1</v>
      </c>
    </row>
    <row r="14" spans="1:46" ht="15.75" x14ac:dyDescent="0.25">
      <c r="A14" s="16">
        <f ca="1">_xlfn.MAXIFS(Inventory!$R:$R,Inventory!$A:$A,$D14,Inventory!$C:$C,"ST1",Inventory!$AQ:$AQ,1)</f>
        <v>3</v>
      </c>
      <c r="B14" s="16">
        <f ca="1">_xlfn.MINIFS(Inventory!$R:$R,Inventory!$A:$A,$D14,Inventory!$C:$C,"ST1",Inventory!$AQ:$AQ,1)</f>
        <v>2</v>
      </c>
      <c r="C14" s="55" t="str">
        <f>VLOOKUP(D14,Table_Query_from_Mac10[[#All],[item_no]:[prod_cat]],9,FALSE)</f>
        <v>RM09</v>
      </c>
      <c r="D14" s="56" t="s">
        <v>124</v>
      </c>
      <c r="E14" s="56" t="str">
        <f>VLOOKUP(D14,Table_Query_from_Mac10[[#All],[item_no]:[ItemDescription]],2,FALSE)</f>
        <v>Orange Juice Concentrate</v>
      </c>
      <c r="F14" s="55">
        <f ca="1">IF($AT$1=0,SUMIFS(Inventory!$D:$D,Inventory!$A:$A,$D14,Inventory!C:C,$C$6),"#############")</f>
        <v>550</v>
      </c>
      <c r="G14" s="55">
        <f>SUMIFS(Inventory!E:E,Inventory!A:A,$D14,Inventory!C:C,$C$6)</f>
        <v>0</v>
      </c>
      <c r="H14" s="55">
        <f>SUMIFS(OpenPOs!K:K,OpenPOs!E:E,SampleTransfer!D14)</f>
        <v>0</v>
      </c>
      <c r="I14" s="55">
        <f t="shared" ca="1" si="0"/>
        <v>550</v>
      </c>
      <c r="J14" s="57">
        <f>SUMIFS(Forecast!C:C,Forecast!B:B,D14)</f>
        <v>176</v>
      </c>
      <c r="K14" s="55">
        <f ca="1">IFERROR((I14-H14)/J14,"No f/c")</f>
        <v>3.125</v>
      </c>
      <c r="L14" s="55">
        <f ca="1">IFERROR((I14/J14),"No f/c")</f>
        <v>3.125</v>
      </c>
      <c r="M14" s="55">
        <f ca="1">IF(L14&lt;$C$10,$C$10-L14,0)+N14</f>
        <v>8.875</v>
      </c>
      <c r="N14" s="15"/>
      <c r="O14" s="55">
        <v>12</v>
      </c>
      <c r="P14" s="55">
        <f t="shared" ref="P14:P15" ca="1" si="1">IFERROR(CEILING((M14*J14)+Q14,R14),0)</f>
        <v>1595</v>
      </c>
      <c r="Q14" s="15"/>
      <c r="R14" s="55">
        <v>55</v>
      </c>
      <c r="S14" s="57">
        <f t="shared" ref="S14:S15" ca="1" si="2">P14/R14</f>
        <v>29</v>
      </c>
      <c r="T14" s="57">
        <f t="shared" ref="T14:T15" ca="1" si="3">R14*O14*S14</f>
        <v>19140</v>
      </c>
      <c r="U14" s="55">
        <f ca="1">IFERROR(P14/J14,0)</f>
        <v>9.0625</v>
      </c>
      <c r="V14" s="55">
        <f ca="1">IFERROR(U14+L14,"No f/c")</f>
        <v>12.1875</v>
      </c>
      <c r="Y14" s="16">
        <f ca="1">IF(AND($O$24&lt;&gt;"",1,$D14=$D$22),1,0)</f>
        <v>0</v>
      </c>
    </row>
    <row r="15" spans="1:46" ht="15.75" x14ac:dyDescent="0.25">
      <c r="A15" s="16">
        <f ca="1">_xlfn.MAXIFS(Inventory!$R:$R,Inventory!$A:$A,$D15,Inventory!$C:$C,"ST1",Inventory!$AQ:$AQ,1)</f>
        <v>3</v>
      </c>
      <c r="B15" s="16">
        <f ca="1">_xlfn.MINIFS(Inventory!$R:$R,Inventory!$A:$A,$D15,Inventory!$C:$C,"ST1",Inventory!$AQ:$AQ,1)</f>
        <v>3</v>
      </c>
      <c r="C15" s="55" t="str">
        <f>VLOOKUP(D15,Table_Query_from_Mac10[[#All],[item_no]:[prod_cat]],9,FALSE)</f>
        <v>RM09</v>
      </c>
      <c r="D15" s="56" t="s">
        <v>125</v>
      </c>
      <c r="E15" s="56" t="str">
        <f>VLOOKUP(D15,Table_Query_from_Mac10[[#All],[item_no]:[ItemDescription]],2,FALSE)</f>
        <v>Peach Juice Concentrate</v>
      </c>
      <c r="F15" s="55">
        <f ca="1">IF($AT$1=0,SUMIFS(Inventory!$D:$D,Inventory!$A:$A,$D15,Inventory!C:C,$C$6),"#############")</f>
        <v>660</v>
      </c>
      <c r="G15" s="55">
        <f>SUMIFS(Inventory!E:E,Inventory!A:A,$D15,Inventory!C:C,$C$6)</f>
        <v>0</v>
      </c>
      <c r="H15" s="55">
        <f>SUMIFS(OpenPOs!K:K,OpenPOs!E:E,SampleTransfer!D15)</f>
        <v>110</v>
      </c>
      <c r="I15" s="55">
        <f t="shared" ref="I15" ca="1" si="4">F15-G15+H15</f>
        <v>770</v>
      </c>
      <c r="J15" s="57">
        <f>SUMIFS(Forecast!C:C,Forecast!B:B,D15)</f>
        <v>78</v>
      </c>
      <c r="K15" s="55">
        <f ca="1">IFERROR((I15-H15)/J15,"No f/c")</f>
        <v>8.4615384615384617</v>
      </c>
      <c r="L15" s="55">
        <f ca="1">IFERROR((I15/J15),"No f/c")</f>
        <v>9.8717948717948723</v>
      </c>
      <c r="M15" s="55">
        <f ca="1">IF(L15&lt;$C$10,$C$10-L15,0)+N15</f>
        <v>2.1282051282051277</v>
      </c>
      <c r="N15" s="15"/>
      <c r="O15" s="55">
        <v>13</v>
      </c>
      <c r="P15" s="55">
        <f t="shared" ca="1" si="1"/>
        <v>220</v>
      </c>
      <c r="Q15" s="15"/>
      <c r="R15" s="55">
        <v>55</v>
      </c>
      <c r="S15" s="57">
        <f t="shared" ca="1" si="2"/>
        <v>4</v>
      </c>
      <c r="T15" s="57">
        <f t="shared" ca="1" si="3"/>
        <v>2860</v>
      </c>
      <c r="U15" s="55">
        <f ca="1">IFERROR(P15/J15,0)</f>
        <v>2.8205128205128207</v>
      </c>
      <c r="V15" s="55">
        <f ca="1">IFERROR(U15+L15,"No f/c")</f>
        <v>12.692307692307693</v>
      </c>
      <c r="W15" s="4"/>
      <c r="Y15" s="16">
        <f ca="1">IF(AND($O$24&lt;&gt;"",1,$D15=$D$22),1,0)</f>
        <v>0</v>
      </c>
    </row>
    <row r="16" spans="1:46" x14ac:dyDescent="0.25">
      <c r="D16" s="58"/>
      <c r="E16" s="58"/>
      <c r="Q16" s="4"/>
      <c r="R16" s="4"/>
    </row>
    <row r="17" spans="2:18" x14ac:dyDescent="0.25">
      <c r="D17" s="59"/>
      <c r="E17" s="59"/>
      <c r="P17" s="4"/>
      <c r="Q17" s="4"/>
      <c r="R17" s="4"/>
    </row>
    <row r="18" spans="2:18" x14ac:dyDescent="0.25">
      <c r="Q18" s="4"/>
      <c r="R18" s="4"/>
    </row>
    <row r="21" spans="2:18" ht="18.75" x14ac:dyDescent="0.3">
      <c r="C21" s="61" t="s">
        <v>88</v>
      </c>
      <c r="D21" s="62" t="s">
        <v>20</v>
      </c>
      <c r="Q21" s="4"/>
      <c r="R21" s="4"/>
    </row>
    <row r="22" spans="2:18" ht="18.75" x14ac:dyDescent="0.3">
      <c r="C22" s="61" t="s">
        <v>117</v>
      </c>
      <c r="D22" s="2" t="s">
        <v>123</v>
      </c>
    </row>
    <row r="23" spans="2:18" x14ac:dyDescent="0.25">
      <c r="C23" s="63"/>
    </row>
    <row r="24" spans="2:18" ht="57" customHeight="1" thickBot="1" x14ac:dyDescent="0.3">
      <c r="C24" s="64" t="s">
        <v>44</v>
      </c>
      <c r="D24" s="65"/>
      <c r="E24" s="64" t="s">
        <v>90</v>
      </c>
      <c r="F24" s="66" t="s">
        <v>91</v>
      </c>
      <c r="G24" s="66" t="s">
        <v>100</v>
      </c>
      <c r="H24" s="66" t="s">
        <v>89</v>
      </c>
      <c r="O24" s="67" t="str">
        <f ca="1">IF(MIN(G24:G42)&gt;0,"Quantity Required Exceeds Quantity Available. Reduce Transfer Request for this Item","")</f>
        <v>Quantity Required Exceeds Quantity Available. Reduce Transfer Request for this Item</v>
      </c>
      <c r="Q24" s="4"/>
      <c r="R24" s="4"/>
    </row>
    <row r="25" spans="2:18" ht="15.75" x14ac:dyDescent="0.25">
      <c r="B25" s="16">
        <f ca="1">IF(D22=D13,A13,IF(D22=D14,A14,IF(D22=D15,A15,"select item")))</f>
        <v>3</v>
      </c>
      <c r="C25" s="68">
        <f ca="1">IF($B25&lt;&gt;"",VLOOKUP($B25&amp;$D$22&amp;$C$22,Table_Query_from_Mac10[[#All],[FinalCombiner]:[FinalLot]],2,FALSE),"")</f>
        <v>100725</v>
      </c>
      <c r="D25" s="69"/>
      <c r="E25" s="69">
        <f ca="1">IF(C25&lt;&gt;"",SUMIFS(Inventory!$D:$D,Inventory!$T:$T,$C25),"")</f>
        <v>440</v>
      </c>
      <c r="F25" s="70">
        <f ca="1">IF(C25&lt;&gt;"",SUMIFS(Inventory!AP:AP,Inventory!T:T,SampleTransfer!C25),"")</f>
        <v>440</v>
      </c>
      <c r="G25" s="70">
        <f ca="1">IF(D22=D13,P13-F25,IF(D22=D14,P14-F25,IF(D22=D15,P15-F25,"select item")))</f>
        <v>1430</v>
      </c>
      <c r="H25" s="71">
        <f ca="1">IF(B25&lt;&gt;"",SUMIFS(Inventory!V:V,Inventory!T:T,SampleTransfer!C25),"")</f>
        <v>45565</v>
      </c>
    </row>
    <row r="26" spans="2:18" ht="15.75" x14ac:dyDescent="0.25">
      <c r="B26" s="16">
        <f t="shared" ref="B26:B42" ca="1" si="5">IFERROR(IF(AND($D$22=$D$13,B25&gt;$B$13),B25-1,IF(AND($D$22=$D$14,B25&gt;$B$14),B25-1,IF(AND($D$22=$D$15,B25&gt;$B$15),B25-1,""))),"")</f>
        <v>2</v>
      </c>
      <c r="C26" s="72">
        <f ca="1">IF(B26&lt;&gt;"",VLOOKUP(B26&amp;$D$22&amp;$C$22,Table_Query_from_Mac10[[#All],[FinalCombiner]:[FinalLot]],2,FALSE),"")</f>
        <v>189325</v>
      </c>
      <c r="D26" s="72"/>
      <c r="E26" s="72">
        <f ca="1">IF(C26&lt;&gt;"",SUMIFS(Inventory!D:D,Inventory!T:T,SampleTransfer!C26),"")</f>
        <v>385</v>
      </c>
      <c r="F26" s="72">
        <f ca="1">IF(C26&lt;&gt;"",SUMIFS(Inventory!AP:AP,Inventory!T:T,SampleTransfer!C26),"")</f>
        <v>385</v>
      </c>
      <c r="G26" s="72">
        <f t="shared" ref="G26:G42" ca="1" si="6">IF(C26&lt;&gt;"",G25-F26,"")</f>
        <v>1045</v>
      </c>
      <c r="H26" s="73">
        <f ca="1">IF(B26&lt;&gt;"",SUMIFS(Inventory!V:V,Inventory!T:T,SampleTransfer!C26),"")</f>
        <v>45580</v>
      </c>
    </row>
    <row r="27" spans="2:18" ht="15.75" x14ac:dyDescent="0.25">
      <c r="B27" s="16">
        <f t="shared" ca="1" si="5"/>
        <v>1</v>
      </c>
      <c r="C27" s="72">
        <f ca="1">IF(B27&lt;&gt;"",VLOOKUP(B27&amp;$D$22&amp;$C$22,Table_Query_from_Mac10[[#All],[FinalCombiner]:[FinalLot]],2,FALSE),"")</f>
        <v>147582</v>
      </c>
      <c r="D27" s="72"/>
      <c r="E27" s="72">
        <f ca="1">IF(C27&lt;&gt;"",SUMIFS(Inventory!D:D,Inventory!T:T,SampleTransfer!C27),"")</f>
        <v>605</v>
      </c>
      <c r="F27" s="72">
        <f ca="1">IF(C27&lt;&gt;"",SUMIFS(Inventory!AP:AP,Inventory!T:T,SampleTransfer!C27),"")</f>
        <v>605</v>
      </c>
      <c r="G27" s="72">
        <f t="shared" ca="1" si="6"/>
        <v>440</v>
      </c>
      <c r="H27" s="73">
        <f ca="1">IF(B27&lt;&gt;"",SUMIFS(Inventory!V:V,Inventory!T:T,SampleTransfer!C27),"")</f>
        <v>45657</v>
      </c>
    </row>
    <row r="28" spans="2:18" ht="15.75" x14ac:dyDescent="0.25">
      <c r="B28" s="16" t="str">
        <f t="shared" ca="1" si="5"/>
        <v/>
      </c>
      <c r="C28" s="72" t="str">
        <f ca="1">IF(B28&lt;&gt;"",VLOOKUP(B28&amp;$D$22&amp;$C$22,Table_Query_from_Mac10[[#All],[FinalCombiner]:[FinalLot]],2,FALSE),"")</f>
        <v/>
      </c>
      <c r="D28" s="72"/>
      <c r="E28" s="72" t="str">
        <f ca="1">IF(C28&lt;&gt;"",SUMIFS(Inventory!D:D,Inventory!T:T,SampleTransfer!C28),"")</f>
        <v/>
      </c>
      <c r="F28" s="72" t="str">
        <f ca="1">IF(C28&lt;&gt;"",SUMIFS(Inventory!AP:AP,Inventory!T:T,SampleTransfer!C28),"")</f>
        <v/>
      </c>
      <c r="G28" s="72" t="str">
        <f t="shared" ca="1" si="6"/>
        <v/>
      </c>
      <c r="H28" s="73" t="str">
        <f ca="1">IF(B28&lt;&gt;"",SUMIFS(Inventory!V:V,Inventory!T:T,SampleTransfer!C28),"")</f>
        <v/>
      </c>
    </row>
    <row r="29" spans="2:18" ht="15.75" x14ac:dyDescent="0.25">
      <c r="B29" s="16" t="str">
        <f t="shared" ca="1" si="5"/>
        <v/>
      </c>
      <c r="C29" s="72" t="str">
        <f ca="1">IF(B29&lt;&gt;"",VLOOKUP(B29&amp;$D$22&amp;$C$22,Table_Query_from_Mac10[[#All],[FinalCombiner]:[FinalLot]],2,FALSE),"")</f>
        <v/>
      </c>
      <c r="D29" s="72"/>
      <c r="E29" s="72" t="str">
        <f ca="1">IF(C29&lt;&gt;"",SUMIFS(Inventory!D:D,Inventory!T:T,SampleTransfer!C29),"")</f>
        <v/>
      </c>
      <c r="F29" s="72" t="str">
        <f ca="1">IF(C29&lt;&gt;"",SUMIFS(Inventory!AP:AP,Inventory!T:T,SampleTransfer!C29),"")</f>
        <v/>
      </c>
      <c r="G29" s="72" t="str">
        <f t="shared" ca="1" si="6"/>
        <v/>
      </c>
      <c r="H29" s="73" t="str">
        <f ca="1">IF(B29&lt;&gt;"",SUMIFS(Inventory!V:V,Inventory!T:T,SampleTransfer!C29),"")</f>
        <v/>
      </c>
    </row>
    <row r="30" spans="2:18" ht="15.75" x14ac:dyDescent="0.25">
      <c r="B30" s="16" t="str">
        <f t="shared" ca="1" si="5"/>
        <v/>
      </c>
      <c r="C30" s="72" t="str">
        <f ca="1">IF(B30&lt;&gt;"",VLOOKUP(B30&amp;$D$22&amp;$C$22,Table_Query_from_Mac10[[#All],[FinalCombiner]:[FinalLot]],2,FALSE),"")</f>
        <v/>
      </c>
      <c r="D30" s="72"/>
      <c r="E30" s="72" t="str">
        <f ca="1">IF(C30&lt;&gt;"",SUMIFS(Inventory!D:D,Inventory!T:T,SampleTransfer!C30),"")</f>
        <v/>
      </c>
      <c r="F30" s="72" t="str">
        <f ca="1">IF(C30&lt;&gt;"",SUMIFS(Inventory!AP:AP,Inventory!T:T,SampleTransfer!C30),"")</f>
        <v/>
      </c>
      <c r="G30" s="72" t="str">
        <f t="shared" ca="1" si="6"/>
        <v/>
      </c>
      <c r="H30" s="73" t="str">
        <f ca="1">IF(B30&lt;&gt;"",SUMIFS(Inventory!V:V,Inventory!T:T,SampleTransfer!C30),"")</f>
        <v/>
      </c>
    </row>
    <row r="31" spans="2:18" ht="15.75" x14ac:dyDescent="0.25">
      <c r="B31" s="16" t="str">
        <f t="shared" ca="1" si="5"/>
        <v/>
      </c>
      <c r="C31" s="72" t="str">
        <f ca="1">IF(B31&lt;&gt;"",VLOOKUP(B31&amp;$D$22&amp;$C$22,Table_Query_from_Mac10[[#All],[FinalCombiner]:[FinalLot]],2,FALSE),"")</f>
        <v/>
      </c>
      <c r="D31" s="72"/>
      <c r="E31" s="72" t="str">
        <f ca="1">IF(C31&lt;&gt;"",SUMIFS(Inventory!D:D,Inventory!T:T,SampleTransfer!C31),"")</f>
        <v/>
      </c>
      <c r="F31" s="72" t="str">
        <f ca="1">IF(C31&lt;&gt;"",SUMIFS(Inventory!AP:AP,Inventory!T:T,SampleTransfer!C31),"")</f>
        <v/>
      </c>
      <c r="G31" s="72" t="str">
        <f t="shared" ca="1" si="6"/>
        <v/>
      </c>
      <c r="H31" s="73" t="str">
        <f ca="1">IF(B31&lt;&gt;"",SUMIFS(Inventory!V:V,Inventory!T:T,SampleTransfer!C31),"")</f>
        <v/>
      </c>
    </row>
    <row r="32" spans="2:18" ht="15.75" x14ac:dyDescent="0.25">
      <c r="B32" s="16" t="str">
        <f t="shared" ca="1" si="5"/>
        <v/>
      </c>
      <c r="C32" s="72" t="str">
        <f ca="1">IF(B32&lt;&gt;"",VLOOKUP(B32&amp;$D$22&amp;$C$22,Table_Query_from_Mac10[[#All],[FinalCombiner]:[FinalLot]],2,FALSE),"")</f>
        <v/>
      </c>
      <c r="D32" s="72"/>
      <c r="E32" s="72" t="str">
        <f ca="1">IF(C32&lt;&gt;"",SUMIFS(Inventory!D:D,Inventory!T:T,SampleTransfer!C32),"")</f>
        <v/>
      </c>
      <c r="F32" s="72" t="str">
        <f ca="1">IF(C32&lt;&gt;"",SUMIFS(Inventory!AP:AP,Inventory!T:T,SampleTransfer!C32),"")</f>
        <v/>
      </c>
      <c r="G32" s="72" t="str">
        <f t="shared" ca="1" si="6"/>
        <v/>
      </c>
      <c r="H32" s="73" t="str">
        <f ca="1">IF(B32&lt;&gt;"",SUMIFS(Inventory!V:V,Inventory!T:T,SampleTransfer!C32),"")</f>
        <v/>
      </c>
    </row>
    <row r="33" spans="2:8" ht="15.75" x14ac:dyDescent="0.25">
      <c r="B33" s="16" t="str">
        <f t="shared" ca="1" si="5"/>
        <v/>
      </c>
      <c r="C33" s="72" t="str">
        <f ca="1">IF(B33&lt;&gt;"",VLOOKUP(B33&amp;$D$22&amp;$C$22,Table_Query_from_Mac10[[#All],[FinalCombiner]:[FinalLot]],2,FALSE),"")</f>
        <v/>
      </c>
      <c r="D33" s="72"/>
      <c r="E33" s="72" t="str">
        <f ca="1">IF(C33&lt;&gt;"",SUMIFS(Inventory!D:D,Inventory!T:T,SampleTransfer!C33),"")</f>
        <v/>
      </c>
      <c r="F33" s="72" t="str">
        <f ca="1">IF(C33&lt;&gt;"",SUMIFS(Inventory!AP:AP,Inventory!T:T,SampleTransfer!C33),"")</f>
        <v/>
      </c>
      <c r="G33" s="72" t="str">
        <f t="shared" ca="1" si="6"/>
        <v/>
      </c>
      <c r="H33" s="73" t="str">
        <f ca="1">IF(B33&lt;&gt;"",SUMIFS(Inventory!V:V,Inventory!T:T,SampleTransfer!C33),"")</f>
        <v/>
      </c>
    </row>
    <row r="34" spans="2:8" ht="15.75" x14ac:dyDescent="0.25">
      <c r="B34" s="16" t="str">
        <f t="shared" ca="1" si="5"/>
        <v/>
      </c>
      <c r="C34" s="72" t="str">
        <f ca="1">IF(B34&lt;&gt;"",VLOOKUP(B34&amp;$D$22&amp;$C$22,Table_Query_from_Mac10[[#All],[FinalCombiner]:[FinalLot]],2,FALSE),"")</f>
        <v/>
      </c>
      <c r="D34" s="72"/>
      <c r="E34" s="72" t="str">
        <f ca="1">IF(C34&lt;&gt;"",SUMIFS(Inventory!D:D,Inventory!T:T,SampleTransfer!C34),"")</f>
        <v/>
      </c>
      <c r="F34" s="72" t="str">
        <f ca="1">IF(C34&lt;&gt;"",SUMIFS(Inventory!AP:AP,Inventory!T:T,SampleTransfer!C34),"")</f>
        <v/>
      </c>
      <c r="G34" s="72" t="str">
        <f t="shared" ca="1" si="6"/>
        <v/>
      </c>
      <c r="H34" s="73" t="str">
        <f ca="1">IF(B34&lt;&gt;"",SUMIFS(Inventory!V:V,Inventory!T:T,SampleTransfer!C34),"")</f>
        <v/>
      </c>
    </row>
    <row r="35" spans="2:8" ht="15.75" x14ac:dyDescent="0.25">
      <c r="B35" s="16" t="str">
        <f t="shared" ca="1" si="5"/>
        <v/>
      </c>
      <c r="C35" s="72" t="str">
        <f ca="1">IF(B35&lt;&gt;"",VLOOKUP(B35&amp;$D$22&amp;$C$22,Table_Query_from_Mac10[[#All],[FinalCombiner]:[FinalLot]],2,FALSE),"")</f>
        <v/>
      </c>
      <c r="D35" s="72"/>
      <c r="E35" s="72" t="str">
        <f ca="1">IF(C35&lt;&gt;"",SUMIFS(Inventory!D:D,Inventory!T:T,SampleTransfer!C35),"")</f>
        <v/>
      </c>
      <c r="F35" s="72" t="str">
        <f ca="1">IF(C35&lt;&gt;"",SUMIFS(Inventory!AP:AP,Inventory!T:T,SampleTransfer!C35),"")</f>
        <v/>
      </c>
      <c r="G35" s="72" t="str">
        <f t="shared" ca="1" si="6"/>
        <v/>
      </c>
      <c r="H35" s="73" t="str">
        <f ca="1">IF(B35&lt;&gt;"",SUMIFS(Inventory!V:V,Inventory!T:T,SampleTransfer!C35),"")</f>
        <v/>
      </c>
    </row>
    <row r="36" spans="2:8" ht="15.75" x14ac:dyDescent="0.25">
      <c r="B36" s="16" t="str">
        <f t="shared" ca="1" si="5"/>
        <v/>
      </c>
      <c r="C36" s="72" t="str">
        <f ca="1">IF(B36&lt;&gt;"",VLOOKUP(B36&amp;$D$22&amp;$C$22,Table_Query_from_Mac10[[#All],[FinalCombiner]:[FinalLot]],2,FALSE),"")</f>
        <v/>
      </c>
      <c r="D36" s="72"/>
      <c r="E36" s="72" t="str">
        <f ca="1">IF(C36&lt;&gt;"",SUMIFS(Inventory!D:D,Inventory!T:T,SampleTransfer!C36),"")</f>
        <v/>
      </c>
      <c r="F36" s="72" t="str">
        <f ca="1">IF(C36&lt;&gt;"",SUMIFS(Inventory!AP:AP,Inventory!T:T,SampleTransfer!C36),"")</f>
        <v/>
      </c>
      <c r="G36" s="72" t="str">
        <f t="shared" ca="1" si="6"/>
        <v/>
      </c>
      <c r="H36" s="73" t="str">
        <f ca="1">IF(B36&lt;&gt;"",SUMIFS(Inventory!V:V,Inventory!T:T,SampleTransfer!C36),"")</f>
        <v/>
      </c>
    </row>
    <row r="37" spans="2:8" ht="15.75" x14ac:dyDescent="0.25">
      <c r="B37" s="16" t="str">
        <f t="shared" ca="1" si="5"/>
        <v/>
      </c>
      <c r="C37" s="72" t="str">
        <f ca="1">IF(B37&lt;&gt;"",VLOOKUP(B37&amp;$D$22&amp;$C$22,Table_Query_from_Mac10[[#All],[FinalCombiner]:[FinalLot]],2,FALSE),"")</f>
        <v/>
      </c>
      <c r="D37" s="72"/>
      <c r="E37" s="72" t="str">
        <f ca="1">IF(C37&lt;&gt;"",SUMIFS(Inventory!D:D,Inventory!T:T,SampleTransfer!C37),"")</f>
        <v/>
      </c>
      <c r="F37" s="72" t="str">
        <f ca="1">IF(C37&lt;&gt;"",SUMIFS(Inventory!AP:AP,Inventory!T:T,SampleTransfer!C37),"")</f>
        <v/>
      </c>
      <c r="G37" s="72" t="str">
        <f t="shared" ca="1" si="6"/>
        <v/>
      </c>
      <c r="H37" s="73" t="str">
        <f ca="1">IF(B37&lt;&gt;"",SUMIFS(Inventory!V:V,Inventory!T:T,SampleTransfer!C37),"")</f>
        <v/>
      </c>
    </row>
    <row r="38" spans="2:8" ht="15.75" x14ac:dyDescent="0.25">
      <c r="B38" s="16" t="str">
        <f t="shared" ca="1" si="5"/>
        <v/>
      </c>
      <c r="C38" s="72" t="str">
        <f ca="1">IF(B38&lt;&gt;"",VLOOKUP(B38&amp;$D$22&amp;$C$22,Table_Query_from_Mac10[[#All],[FinalCombiner]:[FinalLot]],2,FALSE),"")</f>
        <v/>
      </c>
      <c r="D38" s="72"/>
      <c r="E38" s="72" t="str">
        <f ca="1">IF(C38&lt;&gt;"",SUMIFS(Inventory!D:D,Inventory!T:T,SampleTransfer!C38),"")</f>
        <v/>
      </c>
      <c r="F38" s="72" t="str">
        <f ca="1">IF(C38&lt;&gt;"",SUMIFS(Inventory!AP:AP,Inventory!T:T,SampleTransfer!C38),"")</f>
        <v/>
      </c>
      <c r="G38" s="72" t="str">
        <f t="shared" ca="1" si="6"/>
        <v/>
      </c>
      <c r="H38" s="73" t="str">
        <f ca="1">IF(B38&lt;&gt;"",SUMIFS(Inventory!V:V,Inventory!T:T,SampleTransfer!C38),"")</f>
        <v/>
      </c>
    </row>
    <row r="39" spans="2:8" ht="15.75" x14ac:dyDescent="0.25">
      <c r="B39" s="16" t="str">
        <f t="shared" ca="1" si="5"/>
        <v/>
      </c>
      <c r="C39" s="72" t="str">
        <f ca="1">IF(B39&lt;&gt;"",VLOOKUP(B39&amp;$D$22&amp;$C$22,Table_Query_from_Mac10[[#All],[FinalCombiner]:[FinalLot]],2,FALSE),"")</f>
        <v/>
      </c>
      <c r="D39" s="72"/>
      <c r="E39" s="72" t="str">
        <f ca="1">IF(C39&lt;&gt;"",SUMIFS(Inventory!D:D,Inventory!T:T,SampleTransfer!C39),"")</f>
        <v/>
      </c>
      <c r="F39" s="72" t="str">
        <f ca="1">IF(C39&lt;&gt;"",SUMIFS(Inventory!AP:AP,Inventory!T:T,SampleTransfer!C39),"")</f>
        <v/>
      </c>
      <c r="G39" s="72" t="str">
        <f t="shared" ca="1" si="6"/>
        <v/>
      </c>
      <c r="H39" s="73" t="str">
        <f ca="1">IF(B39&lt;&gt;"",SUMIFS(Inventory!V:V,Inventory!T:T,SampleTransfer!C39),"")</f>
        <v/>
      </c>
    </row>
    <row r="40" spans="2:8" ht="15.75" x14ac:dyDescent="0.25">
      <c r="B40" s="16" t="str">
        <f t="shared" ca="1" si="5"/>
        <v/>
      </c>
      <c r="C40" s="72" t="str">
        <f ca="1">IF(B40&lt;&gt;"",VLOOKUP(B40&amp;$D$22&amp;$C$22,Table_Query_from_Mac10[[#All],[FinalCombiner]:[FinalLot]],2,FALSE),"")</f>
        <v/>
      </c>
      <c r="D40" s="72"/>
      <c r="E40" s="72" t="str">
        <f ca="1">IF(C40&lt;&gt;"",SUMIFS(Inventory!D:D,Inventory!T:T,SampleTransfer!C40),"")</f>
        <v/>
      </c>
      <c r="F40" s="72" t="str">
        <f ca="1">IF(C40&lt;&gt;"",SUMIFS(Inventory!AP:AP,Inventory!T:T,SampleTransfer!C40),"")</f>
        <v/>
      </c>
      <c r="G40" s="72" t="str">
        <f t="shared" ca="1" si="6"/>
        <v/>
      </c>
      <c r="H40" s="73" t="str">
        <f ca="1">IF(B40&lt;&gt;"",SUMIFS(Inventory!V:V,Inventory!T:T,SampleTransfer!C40),"")</f>
        <v/>
      </c>
    </row>
    <row r="41" spans="2:8" ht="15.75" x14ac:dyDescent="0.25">
      <c r="B41" s="16" t="str">
        <f t="shared" ca="1" si="5"/>
        <v/>
      </c>
      <c r="C41" s="72" t="str">
        <f ca="1">IF(B41&lt;&gt;"",VLOOKUP(B41&amp;$D$22&amp;$C$22,Table_Query_from_Mac10[[#All],[FinalCombiner]:[FinalLot]],2,FALSE),"")</f>
        <v/>
      </c>
      <c r="D41" s="72"/>
      <c r="E41" s="72" t="str">
        <f ca="1">IF(C41&lt;&gt;"",SUMIFS(Inventory!D:D,Inventory!T:T,SampleTransfer!C41),"")</f>
        <v/>
      </c>
      <c r="F41" s="72" t="str">
        <f ca="1">IF(C41&lt;&gt;"",SUMIFS(Inventory!AP:AP,Inventory!T:T,SampleTransfer!C41),"")</f>
        <v/>
      </c>
      <c r="G41" s="72" t="str">
        <f t="shared" ca="1" si="6"/>
        <v/>
      </c>
      <c r="H41" s="73" t="str">
        <f ca="1">IF(B41&lt;&gt;"",SUMIFS(Inventory!V:V,Inventory!T:T,SampleTransfer!C41),"")</f>
        <v/>
      </c>
    </row>
    <row r="42" spans="2:8" ht="15.75" x14ac:dyDescent="0.25">
      <c r="B42" s="16" t="str">
        <f t="shared" ca="1" si="5"/>
        <v/>
      </c>
      <c r="C42" s="72" t="str">
        <f ca="1">IF(B42&lt;&gt;"",VLOOKUP(B42&amp;$D$22&amp;$C$22,Table_Query_from_Mac10[[#All],[FinalCombiner]:[FinalLot]],2,FALSE),"")</f>
        <v/>
      </c>
      <c r="D42" s="72"/>
      <c r="E42" s="72" t="str">
        <f ca="1">IF(C42&lt;&gt;"",SUMIFS(Inventory!D:D,Inventory!T:T,SampleTransfer!C42),"")</f>
        <v/>
      </c>
      <c r="F42" s="72" t="str">
        <f ca="1">IF(C42&lt;&gt;"",SUMIFS(Inventory!AP:AP,Inventory!T:T,SampleTransfer!C42),"")</f>
        <v/>
      </c>
      <c r="G42" s="72" t="str">
        <f t="shared" ca="1" si="6"/>
        <v/>
      </c>
      <c r="H42" s="73" t="str">
        <f ca="1">IF(B42&lt;&gt;"",SUMIFS(Inventory!V:V,Inventory!T:T,SampleTransfer!C42),"")</f>
        <v/>
      </c>
    </row>
    <row r="1048355" spans="16363:16363" x14ac:dyDescent="0.25">
      <c r="XEI1048355" s="1">
        <v>45138</v>
      </c>
    </row>
    <row r="1048572" spans="16381:16381" x14ac:dyDescent="0.25">
      <c r="XFA1048572" s="1">
        <v>45382</v>
      </c>
    </row>
  </sheetData>
  <sheetProtection algorithmName="SHA-512" hashValue="1nq5yZ8tUCWj5Y8/3IIUGNLPgEftymBVzVVW+0DMIGTCBYwPbgGAdbEGr41Rsh8DkT2sC3bqVGNSqsemYydRPg==" saltValue="BZkKpU3eWFg8wYt3Lby+RQ==" spinCount="100000" sheet="1" objects="1" scenarios="1"/>
  <mergeCells count="1">
    <mergeCell ref="B2:U2"/>
  </mergeCells>
  <conditionalFormatting sqref="C26:H42">
    <cfRule type="expression" dxfId="5" priority="9">
      <formula>$B26&lt;&gt;""</formula>
    </cfRule>
  </conditionalFormatting>
  <conditionalFormatting sqref="J6">
    <cfRule type="expression" dxfId="4" priority="5">
      <formula>$N$5=1</formula>
    </cfRule>
  </conditionalFormatting>
  <conditionalFormatting sqref="N6">
    <cfRule type="expression" dxfId="3" priority="1">
      <formula>$P$5=4</formula>
    </cfRule>
    <cfRule type="expression" dxfId="2" priority="2">
      <formula>$P$5&lt;4</formula>
    </cfRule>
  </conditionalFormatting>
  <conditionalFormatting sqref="N13:N15">
    <cfRule type="expression" dxfId="1" priority="6">
      <formula>Y13=1</formula>
    </cfRule>
  </conditionalFormatting>
  <conditionalFormatting sqref="Q13:Q15">
    <cfRule type="expression" dxfId="0" priority="7">
      <formula>Y13=1</formula>
    </cfRule>
  </conditionalFormatting>
  <dataValidations count="1">
    <dataValidation type="list" allowBlank="1" showInputMessage="1" showErrorMessage="1" sqref="D22" xr:uid="{09BE9B2D-0AEA-4F33-B8CA-ED960293B17C}">
      <formula1>$D$13:$D$15</formula1>
    </dataValidation>
  </dataValidations>
  <pageMargins left="0.7" right="0.7" top="0.75" bottom="0.75" header="0.3" footer="0.3"/>
  <pageSetup scale="1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8DB4-1CC3-41C1-9BF3-BF48B9FAD639}">
  <sheetPr>
    <tabColor rgb="FFFFFF00"/>
  </sheetPr>
  <dimension ref="A1:BA81"/>
  <sheetViews>
    <sheetView workbookViewId="0">
      <pane xSplit="4" ySplit="1" topLeftCell="E2" activePane="bottomRight" state="frozen"/>
      <selection pane="topRight" activeCell="E1" sqref="E1"/>
      <selection pane="bottomLeft" activeCell="A2" sqref="A2"/>
      <selection pane="bottomRight" activeCell="M3" sqref="M3"/>
    </sheetView>
  </sheetViews>
  <sheetFormatPr defaultRowHeight="15" x14ac:dyDescent="0.25"/>
  <cols>
    <col min="1" max="1" width="14.5703125" style="3" customWidth="1"/>
    <col min="2" max="2" width="41.7109375" style="3" customWidth="1"/>
    <col min="3" max="3" width="5.85546875" style="3" bestFit="1" customWidth="1"/>
    <col min="4" max="4" width="14.85546875" style="3" bestFit="1" customWidth="1"/>
    <col min="5" max="5" width="15.42578125" style="3" bestFit="1" customWidth="1"/>
    <col min="6" max="6" width="12.28515625" style="3" bestFit="1" customWidth="1"/>
    <col min="7" max="7" width="13.42578125" style="3" bestFit="1" customWidth="1"/>
    <col min="8" max="9" width="11" style="3" bestFit="1" customWidth="1"/>
    <col min="10" max="10" width="15.7109375" style="3" bestFit="1" customWidth="1"/>
    <col min="11" max="11" width="12.42578125" style="3" customWidth="1"/>
    <col min="12" max="12" width="10.7109375" style="3" bestFit="1" customWidth="1"/>
    <col min="13" max="14" width="9.140625" style="3"/>
    <col min="15" max="15" width="12.42578125" style="3" customWidth="1"/>
    <col min="16" max="16" width="14.28515625" style="3" customWidth="1"/>
    <col min="17" max="18" width="9.140625" style="3"/>
    <col min="19" max="19" width="18.7109375" style="3" customWidth="1"/>
    <col min="20" max="21" width="9.140625" style="3"/>
    <col min="22" max="22" width="11.28515625" style="3" customWidth="1"/>
    <col min="23" max="16384" width="9.140625" style="3"/>
  </cols>
  <sheetData>
    <row r="1" spans="1:53" x14ac:dyDescent="0.25">
      <c r="A1" s="3" t="s">
        <v>0</v>
      </c>
      <c r="B1" s="3" t="s">
        <v>47</v>
      </c>
      <c r="C1" s="3" t="s">
        <v>1</v>
      </c>
      <c r="D1" s="3" t="s">
        <v>2</v>
      </c>
      <c r="E1" s="3" t="s">
        <v>3</v>
      </c>
      <c r="F1" s="3" t="s">
        <v>4</v>
      </c>
      <c r="G1" s="3" t="s">
        <v>5</v>
      </c>
      <c r="H1" s="3" t="s">
        <v>6</v>
      </c>
      <c r="I1" s="3" t="s">
        <v>8</v>
      </c>
      <c r="J1" s="3" t="s">
        <v>43</v>
      </c>
      <c r="K1" s="3" t="s">
        <v>45</v>
      </c>
      <c r="L1" s="3" t="s">
        <v>46</v>
      </c>
      <c r="M1" s="3" t="s">
        <v>52</v>
      </c>
      <c r="N1" s="3" t="s">
        <v>48</v>
      </c>
      <c r="O1" s="3" t="s">
        <v>49</v>
      </c>
      <c r="P1" s="3" t="s">
        <v>51</v>
      </c>
      <c r="Q1" s="3" t="s">
        <v>84</v>
      </c>
      <c r="R1" s="3" t="s">
        <v>85</v>
      </c>
      <c r="S1" s="3" t="s">
        <v>98</v>
      </c>
      <c r="T1" s="3" t="s">
        <v>86</v>
      </c>
      <c r="U1" s="3" t="s">
        <v>36</v>
      </c>
      <c r="V1" s="3" t="s">
        <v>99</v>
      </c>
      <c r="W1" s="3" t="s">
        <v>92</v>
      </c>
      <c r="X1" s="3" t="s">
        <v>101</v>
      </c>
      <c r="Y1" s="3" t="s">
        <v>93</v>
      </c>
      <c r="Z1" s="3" t="s">
        <v>102</v>
      </c>
      <c r="AA1" s="3" t="s">
        <v>94</v>
      </c>
      <c r="AB1" s="3" t="s">
        <v>103</v>
      </c>
      <c r="AC1" s="3" t="s">
        <v>95</v>
      </c>
      <c r="AD1" s="3" t="s">
        <v>104</v>
      </c>
      <c r="AE1" s="3" t="s">
        <v>96</v>
      </c>
      <c r="AF1" s="3" t="s">
        <v>105</v>
      </c>
      <c r="AG1" s="3" t="s">
        <v>97</v>
      </c>
      <c r="AH1" s="3" t="s">
        <v>116</v>
      </c>
      <c r="AI1" s="3" t="s">
        <v>106</v>
      </c>
      <c r="AJ1" s="3" t="s">
        <v>113</v>
      </c>
      <c r="AK1" s="3" t="s">
        <v>112</v>
      </c>
      <c r="AL1" s="3" t="s">
        <v>114</v>
      </c>
      <c r="AM1" s="3" t="s">
        <v>111</v>
      </c>
      <c r="AN1" s="3" t="s">
        <v>115</v>
      </c>
      <c r="AO1" s="3" t="s">
        <v>110</v>
      </c>
      <c r="AP1" s="3" t="s">
        <v>107</v>
      </c>
      <c r="AQ1" s="3" t="s">
        <v>35</v>
      </c>
    </row>
    <row r="2" spans="1:53" x14ac:dyDescent="0.25">
      <c r="A2" s="3" t="s">
        <v>123</v>
      </c>
      <c r="B2" s="3" t="s">
        <v>119</v>
      </c>
      <c r="C2" s="3" t="s">
        <v>117</v>
      </c>
      <c r="D2" s="3">
        <v>440</v>
      </c>
      <c r="E2" s="3">
        <v>0</v>
      </c>
      <c r="F2" s="3">
        <v>0</v>
      </c>
      <c r="G2" s="3">
        <v>0</v>
      </c>
      <c r="H2" s="3">
        <v>16</v>
      </c>
      <c r="I2" s="3" t="s">
        <v>118</v>
      </c>
      <c r="J2" s="3">
        <f>Table_Query_from_Mac10[[#This Row],[qty_on_hand]]*Table_Query_from_Mac10[[#This Row],[std_cost]]</f>
        <v>7040</v>
      </c>
      <c r="K2" s="3">
        <v>100725</v>
      </c>
      <c r="L2" s="1">
        <v>45565</v>
      </c>
      <c r="M2" s="13">
        <f t="shared" ref="M2:M13" si="0">_xlfn.RANK.EQ($L2,$L$2:$L$26)+COUNTIFS($L$2:$L$26,$L2,$P$2:$P$26,"&gt;"&amp;$P2)</f>
        <v>6</v>
      </c>
      <c r="N2" s="3" t="str">
        <f>Table_Query_from_Mac10[[#This Row],[item_no]]</f>
        <v>RM09-AJC</v>
      </c>
      <c r="O2" s="1">
        <f>Table_Query_from_Mac10[[#This Row],[LotExpiryDate]]</f>
        <v>45565</v>
      </c>
      <c r="P2" s="3" t="str">
        <f>Table_Query_from_Mac10[[#This Row],[item_no]]&amp;Table_Query_from_Mac10[[#This Row],[loc]]</f>
        <v>RM09-AJCST1</v>
      </c>
      <c r="Q2" s="3" t="str">
        <f t="shared" ref="Q2:Q13" si="1">IFERROR(VLOOKUP(M2,$AZ$5:$BA$81,2,FALSE),"zzzzzzzzzzzzzzzzzzzzzzzzzzzzzzzzzzzzzzz")</f>
        <v>o</v>
      </c>
      <c r="R2" s="3" cm="1">
        <f t="array" ref="R2">IFERROR(IF(M2&gt;0,SUM(IF((Q2&amp;ROW()&gt;$Q$2:$Q$26&amp;ROW($L$2:$L$26))*(P2=$P$2:$P$26),1,0))+1,0),"error")</f>
        <v>3</v>
      </c>
      <c r="S2" s="3" t="str">
        <f>Table_Query_from_Mac10[[#This Row],[FinalRank]]&amp;Table_Query_from_Mac10[[#This Row],[NameCombiner]]</f>
        <v>3RM09-AJCST1</v>
      </c>
      <c r="T2" s="3">
        <f>Table_Query_from_Mac10[[#This Row],[Lot_Number]]</f>
        <v>100725</v>
      </c>
      <c r="U2" s="3">
        <f>Table_Query_from_Mac10[[#This Row],[FinalRank]]</f>
        <v>3</v>
      </c>
      <c r="V2" s="1">
        <f>Table_Query_from_Mac10[[#This Row],[LotExpiryAgain]]</f>
        <v>45565</v>
      </c>
      <c r="W2" s="3">
        <f>_xlfn.MAXIFS(R:R,A:A,Table_Query_from_Mac10[[#This Row],[item_no]],C:C,Table_Query_from_Mac10[[#This Row],[loc]])</f>
        <v>3</v>
      </c>
      <c r="X2" s="3">
        <f ca="1">IF(Table_Query_from_Mac10[[#This Row],[loc]]="ST1",SUMIFS(SampleTransfer!P:P,SampleTransfer!D:D,Table_Query_from_Mac10[[#This Row],[item_no]]),0)</f>
        <v>1870</v>
      </c>
      <c r="Y2"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440</v>
      </c>
      <c r="Z2" s="3">
        <f ca="1">IF(Table_Query_from_Mac10[[#This Row],[loc]]="ST1",_xlfn.MINIFS(X:X,$A:$A,Table_Query_from_Mac10[[#This Row],[item_no]],$C:$C,"ST1")-SUMIFS(Y:Y,$A:$A,Table_Query_from_Mac10[[#This Row],[item_no]],$C:$C,"ST1"),0)</f>
        <v>1430</v>
      </c>
      <c r="AA2"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2" s="3">
        <f ca="1">IF(Table_Query_from_Mac10[[#This Row],[loc]]="ST1",_xlfn.MINIFS(Z:Z,$A:$A,Table_Query_from_Mac10[[#This Row],[item_no]],$C:$C,"ST1")-SUMIFS(AA:AA,$A:$A,Table_Query_from_Mac10[[#This Row],[item_no]],$C:$C,"ST1"),0)</f>
        <v>1045</v>
      </c>
      <c r="AC2"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2" s="3">
        <f ca="1">IF(Table_Query_from_Mac10[[#This Row],[loc]]="ST1",_xlfn.MINIFS(AB:AB,$A:$A,Table_Query_from_Mac10[[#This Row],[item_no]],$C:$C,"ST1")-SUMIFS(AC:AC,$A:$A,Table_Query_from_Mac10[[#This Row],[item_no]],$C:$C,"ST1"),0)</f>
        <v>440</v>
      </c>
      <c r="AE2"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2" s="3">
        <f ca="1">IF(Table_Query_from_Mac10[[#This Row],[loc]]="ST1",_xlfn.MINIFS(AD:AD,$A:$A,Table_Query_from_Mac10[[#This Row],[item_no]],$C:$C,"ST1")-SUMIFS(AE:AE,$A:$A,Table_Query_from_Mac10[[#This Row],[item_no]],$C:$C,"ST1"),0)</f>
        <v>440</v>
      </c>
      <c r="AG2"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2" s="3">
        <f ca="1">IF(Table_Query_from_Mac10[[#This Row],[loc]]="ST1",_xlfn.MINIFS(AF:AF,$A:$A,Table_Query_from_Mac10[[#This Row],[item_no]],$C:$C,"ST1")-SUMIFS(AG:AG,$A:$A,Table_Query_from_Mac10[[#This Row],[item_no]],$C:$C,"ST1"),0)</f>
        <v>440</v>
      </c>
      <c r="AI2"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2" s="3">
        <f ca="1">IF(Table_Query_from_Mac10[[#This Row],[loc]]="ST1",_xlfn.MINIFS(AH:AH,$A:$A,Table_Query_from_Mac10[[#This Row],[item_no]],$C:$C,"ST1")-SUMIFS(AI:AI,$A:$A,Table_Query_from_Mac10[[#This Row],[item_no]],$C:$C,"ST1"),0)</f>
        <v>440</v>
      </c>
      <c r="AK2"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2" s="3">
        <f ca="1">IF(Table_Query_from_Mac10[[#This Row],[loc]]="ST1",_xlfn.MINIFS(AJ:AJ,$A:$A,Table_Query_from_Mac10[[#This Row],[item_no]],$C:$C,"ST1")-SUMIFS(AK:AK,$A:$A,Table_Query_from_Mac10[[#This Row],[item_no]],$C:$C,"ST1"),0)</f>
        <v>440</v>
      </c>
      <c r="AM2"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2" s="3">
        <f ca="1">IF(Table_Query_from_Mac10[[#This Row],[loc]]="ST1",_xlfn.MINIFS(AL:AL,$A:$A,Table_Query_from_Mac10[[#This Row],[item_no]],$C:$C,"ST1")-SUMIFS(AM:AM,$A:$A,Table_Query_from_Mac10[[#This Row],[item_no]],$C:$C,"ST1"),0)</f>
        <v>440</v>
      </c>
      <c r="AO2"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2"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440</v>
      </c>
      <c r="AQ2" s="3">
        <f ca="1">IF(Table_Query_from_Mac10[[#This Row],[Total To Pull]]&gt;0,1,0)</f>
        <v>1</v>
      </c>
    </row>
    <row r="3" spans="1:53" x14ac:dyDescent="0.25">
      <c r="A3" s="3" t="s">
        <v>123</v>
      </c>
      <c r="B3" s="3" t="s">
        <v>119</v>
      </c>
      <c r="C3" s="3" t="s">
        <v>117</v>
      </c>
      <c r="D3" s="3">
        <v>385</v>
      </c>
      <c r="E3" s="3">
        <v>0</v>
      </c>
      <c r="F3" s="3">
        <v>0</v>
      </c>
      <c r="G3" s="3">
        <v>0</v>
      </c>
      <c r="H3" s="3">
        <v>16</v>
      </c>
      <c r="I3" s="3" t="s">
        <v>118</v>
      </c>
      <c r="J3" s="3">
        <f>Table_Query_from_Mac10[[#This Row],[qty_on_hand]]*Table_Query_from_Mac10[[#This Row],[std_cost]]</f>
        <v>6160</v>
      </c>
      <c r="K3" s="3">
        <v>189325</v>
      </c>
      <c r="L3" s="1">
        <v>45580</v>
      </c>
      <c r="M3" s="3">
        <f t="shared" si="0"/>
        <v>5</v>
      </c>
      <c r="N3" s="3" t="str">
        <f>Table_Query_from_Mac10[[#This Row],[item_no]]</f>
        <v>RM09-AJC</v>
      </c>
      <c r="O3" s="1">
        <f>Table_Query_from_Mac10[[#This Row],[LotExpiryDate]]</f>
        <v>45580</v>
      </c>
      <c r="P3" s="3" t="str">
        <f>Table_Query_from_Mac10[[#This Row],[item_no]]&amp;Table_Query_from_Mac10[[#This Row],[loc]]</f>
        <v>RM09-AJCST1</v>
      </c>
      <c r="Q3" s="3" t="str">
        <f t="shared" si="1"/>
        <v>n</v>
      </c>
      <c r="R3" s="3" cm="1">
        <f t="array" ref="R3">IFERROR(IF(M3&gt;0,SUM(IF((Q3&amp;ROW()&gt;$Q$2:$Q$26&amp;ROW($L$2:$L$26))*(P3=$P$2:$P$26),1,0))+1,0),"error")</f>
        <v>2</v>
      </c>
      <c r="S3" s="3" t="str">
        <f>Table_Query_from_Mac10[[#This Row],[FinalRank]]&amp;Table_Query_from_Mac10[[#This Row],[NameCombiner]]</f>
        <v>2RM09-AJCST1</v>
      </c>
      <c r="T3" s="3">
        <f>Table_Query_from_Mac10[[#This Row],[Lot_Number]]</f>
        <v>189325</v>
      </c>
      <c r="U3" s="3">
        <f>Table_Query_from_Mac10[[#This Row],[FinalRank]]</f>
        <v>2</v>
      </c>
      <c r="V3" s="1">
        <f>Table_Query_from_Mac10[[#This Row],[LotExpiryAgain]]</f>
        <v>45580</v>
      </c>
      <c r="W3" s="3">
        <f>_xlfn.MAXIFS(R:R,A:A,Table_Query_from_Mac10[[#This Row],[item_no]],C:C,Table_Query_from_Mac10[[#This Row],[loc]])</f>
        <v>3</v>
      </c>
      <c r="X3" s="3">
        <f ca="1">IF(Table_Query_from_Mac10[[#This Row],[loc]]="ST1",SUMIFS(SampleTransfer!P:P,SampleTransfer!D:D,Table_Query_from_Mac10[[#This Row],[item_no]]),0)</f>
        <v>1870</v>
      </c>
      <c r="Y3"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3" s="3">
        <f ca="1">IF(Table_Query_from_Mac10[[#This Row],[loc]]="ST1",_xlfn.MINIFS(X:X,$A:$A,Table_Query_from_Mac10[[#This Row],[item_no]],$C:$C,"ST1")-SUMIFS(Y:Y,$A:$A,Table_Query_from_Mac10[[#This Row],[item_no]],$C:$C,"ST1"),0)</f>
        <v>1430</v>
      </c>
      <c r="AA3"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385</v>
      </c>
      <c r="AB3" s="3">
        <f ca="1">IF(Table_Query_from_Mac10[[#This Row],[loc]]="ST1",_xlfn.MINIFS(Z:Z,$A:$A,Table_Query_from_Mac10[[#This Row],[item_no]],$C:$C,"ST1")-SUMIFS(AA:AA,$A:$A,Table_Query_from_Mac10[[#This Row],[item_no]],$C:$C,"ST1"),0)</f>
        <v>1045</v>
      </c>
      <c r="AC3"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3" s="3">
        <f ca="1">IF(Table_Query_from_Mac10[[#This Row],[loc]]="ST1",_xlfn.MINIFS(AB:AB,$A:$A,Table_Query_from_Mac10[[#This Row],[item_no]],$C:$C,"ST1")-SUMIFS(AC:AC,$A:$A,Table_Query_from_Mac10[[#This Row],[item_no]],$C:$C,"ST1"),0)</f>
        <v>440</v>
      </c>
      <c r="AE3"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3" s="3">
        <f ca="1">IF(Table_Query_from_Mac10[[#This Row],[loc]]="ST1",_xlfn.MINIFS(AD:AD,$A:$A,Table_Query_from_Mac10[[#This Row],[item_no]],$C:$C,"ST1")-SUMIFS(AE:AE,$A:$A,Table_Query_from_Mac10[[#This Row],[item_no]],$C:$C,"ST1"),0)</f>
        <v>440</v>
      </c>
      <c r="AG3"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3" s="3">
        <f ca="1">IF(Table_Query_from_Mac10[[#This Row],[loc]]="ST1",_xlfn.MINIFS(AF:AF,$A:$A,Table_Query_from_Mac10[[#This Row],[item_no]],$C:$C,"ST1")-SUMIFS(AG:AG,$A:$A,Table_Query_from_Mac10[[#This Row],[item_no]],$C:$C,"ST1"),0)</f>
        <v>440</v>
      </c>
      <c r="AI3"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3" s="3">
        <f ca="1">IF(Table_Query_from_Mac10[[#This Row],[loc]]="ST1",_xlfn.MINIFS(AH:AH,$A:$A,Table_Query_from_Mac10[[#This Row],[item_no]],$C:$C,"ST1")-SUMIFS(AI:AI,$A:$A,Table_Query_from_Mac10[[#This Row],[item_no]],$C:$C,"ST1"),0)</f>
        <v>440</v>
      </c>
      <c r="AK3"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3" s="3">
        <f ca="1">IF(Table_Query_from_Mac10[[#This Row],[loc]]="ST1",_xlfn.MINIFS(AJ:AJ,$A:$A,Table_Query_from_Mac10[[#This Row],[item_no]],$C:$C,"ST1")-SUMIFS(AK:AK,$A:$A,Table_Query_from_Mac10[[#This Row],[item_no]],$C:$C,"ST1"),0)</f>
        <v>440</v>
      </c>
      <c r="AM3"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3" s="3">
        <f ca="1">IF(Table_Query_from_Mac10[[#This Row],[loc]]="ST1",_xlfn.MINIFS(AL:AL,$A:$A,Table_Query_from_Mac10[[#This Row],[item_no]],$C:$C,"ST1")-SUMIFS(AM:AM,$A:$A,Table_Query_from_Mac10[[#This Row],[item_no]],$C:$C,"ST1"),0)</f>
        <v>440</v>
      </c>
      <c r="AO3"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3"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385</v>
      </c>
      <c r="AQ3" s="3">
        <f ca="1">IF(Table_Query_from_Mac10[[#This Row],[Total To Pull]]&gt;0,1,0)</f>
        <v>1</v>
      </c>
    </row>
    <row r="4" spans="1:53" x14ac:dyDescent="0.25">
      <c r="A4" s="3" t="s">
        <v>123</v>
      </c>
      <c r="B4" s="3" t="s">
        <v>119</v>
      </c>
      <c r="C4" s="3" t="s">
        <v>117</v>
      </c>
      <c r="D4" s="3">
        <v>605</v>
      </c>
      <c r="E4" s="3">
        <v>0</v>
      </c>
      <c r="F4" s="3">
        <v>0</v>
      </c>
      <c r="G4" s="3">
        <v>0</v>
      </c>
      <c r="H4" s="3">
        <v>16</v>
      </c>
      <c r="I4" s="3" t="s">
        <v>118</v>
      </c>
      <c r="J4" s="3">
        <f>Table_Query_from_Mac10[[#This Row],[qty_on_hand]]*Table_Query_from_Mac10[[#This Row],[std_cost]]</f>
        <v>9680</v>
      </c>
      <c r="K4" s="3">
        <v>147582</v>
      </c>
      <c r="L4" s="1">
        <v>45657</v>
      </c>
      <c r="M4" s="3">
        <f t="shared" si="0"/>
        <v>3</v>
      </c>
      <c r="N4" s="3" t="str">
        <f>Table_Query_from_Mac10[[#This Row],[item_no]]</f>
        <v>RM09-AJC</v>
      </c>
      <c r="O4" s="1">
        <f>Table_Query_from_Mac10[[#This Row],[LotExpiryDate]]</f>
        <v>45657</v>
      </c>
      <c r="P4" s="3" t="str">
        <f>Table_Query_from_Mac10[[#This Row],[item_no]]&amp;Table_Query_from_Mac10[[#This Row],[loc]]</f>
        <v>RM09-AJCST1</v>
      </c>
      <c r="Q4" s="3" t="str">
        <f t="shared" si="1"/>
        <v>l</v>
      </c>
      <c r="R4" s="3" cm="1">
        <f t="array" ref="R4">IFERROR(IF(M4&gt;0,SUM(IF((Q4&amp;ROW()&gt;$Q$2:$Q$26&amp;ROW($L$2:$L$26))*(P4=$P$2:$P$26),1,0))+1,0),"error")</f>
        <v>1</v>
      </c>
      <c r="S4" s="3" t="str">
        <f>Table_Query_from_Mac10[[#This Row],[FinalRank]]&amp;Table_Query_from_Mac10[[#This Row],[NameCombiner]]</f>
        <v>1RM09-AJCST1</v>
      </c>
      <c r="T4" s="3">
        <f>Table_Query_from_Mac10[[#This Row],[Lot_Number]]</f>
        <v>147582</v>
      </c>
      <c r="U4" s="3">
        <f>Table_Query_from_Mac10[[#This Row],[FinalRank]]</f>
        <v>1</v>
      </c>
      <c r="V4" s="1">
        <f>Table_Query_from_Mac10[[#This Row],[LotExpiryAgain]]</f>
        <v>45657</v>
      </c>
      <c r="W4" s="3">
        <f>_xlfn.MAXIFS(R:R,A:A,Table_Query_from_Mac10[[#This Row],[item_no]],C:C,Table_Query_from_Mac10[[#This Row],[loc]])</f>
        <v>3</v>
      </c>
      <c r="X4" s="3">
        <f ca="1">IF(Table_Query_from_Mac10[[#This Row],[loc]]="ST1",SUMIFS(SampleTransfer!P:P,SampleTransfer!D:D,Table_Query_from_Mac10[[#This Row],[item_no]]),0)</f>
        <v>1870</v>
      </c>
      <c r="Y4"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4" s="3">
        <f ca="1">IF(Table_Query_from_Mac10[[#This Row],[loc]]="ST1",_xlfn.MINIFS(X:X,$A:$A,Table_Query_from_Mac10[[#This Row],[item_no]],$C:$C,"ST1")-SUMIFS(Y:Y,$A:$A,Table_Query_from_Mac10[[#This Row],[item_no]],$C:$C,"ST1"),0)</f>
        <v>1430</v>
      </c>
      <c r="AA4"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4" s="3">
        <f ca="1">IF(Table_Query_from_Mac10[[#This Row],[loc]]="ST1",_xlfn.MINIFS(Z:Z,$A:$A,Table_Query_from_Mac10[[#This Row],[item_no]],$C:$C,"ST1")-SUMIFS(AA:AA,$A:$A,Table_Query_from_Mac10[[#This Row],[item_no]],$C:$C,"ST1"),0)</f>
        <v>1045</v>
      </c>
      <c r="AC4"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605</v>
      </c>
      <c r="AD4" s="3">
        <f ca="1">IF(Table_Query_from_Mac10[[#This Row],[loc]]="ST1",_xlfn.MINIFS(AB:AB,$A:$A,Table_Query_from_Mac10[[#This Row],[item_no]],$C:$C,"ST1")-SUMIFS(AC:AC,$A:$A,Table_Query_from_Mac10[[#This Row],[item_no]],$C:$C,"ST1"),0)</f>
        <v>440</v>
      </c>
      <c r="AE4"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4" s="3">
        <f ca="1">IF(Table_Query_from_Mac10[[#This Row],[loc]]="ST1",_xlfn.MINIFS(AD:AD,$A:$A,Table_Query_from_Mac10[[#This Row],[item_no]],$C:$C,"ST1")-SUMIFS(AE:AE,$A:$A,Table_Query_from_Mac10[[#This Row],[item_no]],$C:$C,"ST1"),0)</f>
        <v>440</v>
      </c>
      <c r="AG4"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4" s="3">
        <f ca="1">IF(Table_Query_from_Mac10[[#This Row],[loc]]="ST1",_xlfn.MINIFS(AF:AF,$A:$A,Table_Query_from_Mac10[[#This Row],[item_no]],$C:$C,"ST1")-SUMIFS(AG:AG,$A:$A,Table_Query_from_Mac10[[#This Row],[item_no]],$C:$C,"ST1"),0)</f>
        <v>440</v>
      </c>
      <c r="AI4"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4" s="3">
        <f ca="1">IF(Table_Query_from_Mac10[[#This Row],[loc]]="ST1",_xlfn.MINIFS(AH:AH,$A:$A,Table_Query_from_Mac10[[#This Row],[item_no]],$C:$C,"ST1")-SUMIFS(AI:AI,$A:$A,Table_Query_from_Mac10[[#This Row],[item_no]],$C:$C,"ST1"),0)</f>
        <v>440</v>
      </c>
      <c r="AK4"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4" s="3">
        <f ca="1">IF(Table_Query_from_Mac10[[#This Row],[loc]]="ST1",_xlfn.MINIFS(AJ:AJ,$A:$A,Table_Query_from_Mac10[[#This Row],[item_no]],$C:$C,"ST1")-SUMIFS(AK:AK,$A:$A,Table_Query_from_Mac10[[#This Row],[item_no]],$C:$C,"ST1"),0)</f>
        <v>440</v>
      </c>
      <c r="AM4"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4" s="3">
        <f ca="1">IF(Table_Query_from_Mac10[[#This Row],[loc]]="ST1",_xlfn.MINIFS(AL:AL,$A:$A,Table_Query_from_Mac10[[#This Row],[item_no]],$C:$C,"ST1")-SUMIFS(AM:AM,$A:$A,Table_Query_from_Mac10[[#This Row],[item_no]],$C:$C,"ST1"),0)</f>
        <v>440</v>
      </c>
      <c r="AO4"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4"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605</v>
      </c>
      <c r="AQ4" s="3">
        <f ca="1">IF(Table_Query_from_Mac10[[#This Row],[Total To Pull]]&gt;0,1,0)</f>
        <v>1</v>
      </c>
    </row>
    <row r="5" spans="1:53" x14ac:dyDescent="0.25">
      <c r="A5" s="3" t="s">
        <v>124</v>
      </c>
      <c r="B5" s="3" t="s">
        <v>120</v>
      </c>
      <c r="C5" s="3" t="s">
        <v>117</v>
      </c>
      <c r="D5" s="3">
        <v>2200</v>
      </c>
      <c r="E5" s="3">
        <v>0</v>
      </c>
      <c r="F5" s="3">
        <v>0</v>
      </c>
      <c r="G5" s="3">
        <v>0</v>
      </c>
      <c r="H5" s="3">
        <v>21</v>
      </c>
      <c r="I5" s="3" t="s">
        <v>118</v>
      </c>
      <c r="J5" s="3">
        <f>Table_Query_from_Mac10[[#This Row],[qty_on_hand]]*Table_Query_from_Mac10[[#This Row],[std_cost]]</f>
        <v>46200</v>
      </c>
      <c r="K5" s="3">
        <v>135465</v>
      </c>
      <c r="L5" s="1">
        <v>45716</v>
      </c>
      <c r="M5" s="3">
        <f t="shared" si="0"/>
        <v>2</v>
      </c>
      <c r="N5" s="3" t="str">
        <f>Table_Query_from_Mac10[[#This Row],[item_no]]</f>
        <v>RM09-OJC</v>
      </c>
      <c r="O5" s="1">
        <f>Table_Query_from_Mac10[[#This Row],[LotExpiryDate]]</f>
        <v>45716</v>
      </c>
      <c r="P5" s="3" t="str">
        <f>Table_Query_from_Mac10[[#This Row],[item_no]]&amp;Table_Query_from_Mac10[[#This Row],[loc]]</f>
        <v>RM09-OJCST1</v>
      </c>
      <c r="Q5" s="3" t="str">
        <f t="shared" si="1"/>
        <v>k</v>
      </c>
      <c r="R5" s="3" cm="1">
        <f t="array" ref="R5">IFERROR(IF(M5&gt;0,SUM(IF((Q5&amp;ROW()&gt;$Q$2:$Q$26&amp;ROW($L$2:$L$26))*(P5=$P$2:$P$26),1,0))+1,0),"error")</f>
        <v>2</v>
      </c>
      <c r="S5" s="3" t="str">
        <f>Table_Query_from_Mac10[[#This Row],[FinalRank]]&amp;Table_Query_from_Mac10[[#This Row],[NameCombiner]]</f>
        <v>2RM09-OJCST1</v>
      </c>
      <c r="T5" s="3">
        <f>Table_Query_from_Mac10[[#This Row],[Lot_Number]]</f>
        <v>135465</v>
      </c>
      <c r="U5" s="3">
        <f>Table_Query_from_Mac10[[#This Row],[FinalRank]]</f>
        <v>2</v>
      </c>
      <c r="V5" s="1">
        <f>Table_Query_from_Mac10[[#This Row],[LotExpiryAgain]]</f>
        <v>45716</v>
      </c>
      <c r="W5" s="3">
        <f>_xlfn.MAXIFS(R:R,A:A,Table_Query_from_Mac10[[#This Row],[item_no]],C:C,Table_Query_from_Mac10[[#This Row],[loc]])</f>
        <v>3</v>
      </c>
      <c r="X5" s="3">
        <f ca="1">IF(Table_Query_from_Mac10[[#This Row],[loc]]="ST1",SUMIFS(SampleTransfer!P:P,SampleTransfer!D:D,Table_Query_from_Mac10[[#This Row],[item_no]]),0)</f>
        <v>1595</v>
      </c>
      <c r="Y5"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5" s="3">
        <f ca="1">IF(Table_Query_from_Mac10[[#This Row],[loc]]="ST1",_xlfn.MINIFS(X:X,$A:$A,Table_Query_from_Mac10[[#This Row],[item_no]],$C:$C,"ST1")-SUMIFS(Y:Y,$A:$A,Table_Query_from_Mac10[[#This Row],[item_no]],$C:$C,"ST1"),0)</f>
        <v>1045</v>
      </c>
      <c r="AA5"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1045</v>
      </c>
      <c r="AB5" s="3">
        <f ca="1">IF(Table_Query_from_Mac10[[#This Row],[loc]]="ST1",_xlfn.MINIFS(Z:Z,$A:$A,Table_Query_from_Mac10[[#This Row],[item_no]],$C:$C,"ST1")-SUMIFS(AA:AA,$A:$A,Table_Query_from_Mac10[[#This Row],[item_no]],$C:$C,"ST1"),0)</f>
        <v>0</v>
      </c>
      <c r="AC5"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5" s="3">
        <f ca="1">IF(Table_Query_from_Mac10[[#This Row],[loc]]="ST1",_xlfn.MINIFS(AB:AB,$A:$A,Table_Query_from_Mac10[[#This Row],[item_no]],$C:$C,"ST1")-SUMIFS(AC:AC,$A:$A,Table_Query_from_Mac10[[#This Row],[item_no]],$C:$C,"ST1"),0)</f>
        <v>0</v>
      </c>
      <c r="AE5"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5" s="3">
        <f ca="1">IF(Table_Query_from_Mac10[[#This Row],[loc]]="ST1",_xlfn.MINIFS(AD:AD,$A:$A,Table_Query_from_Mac10[[#This Row],[item_no]],$C:$C,"ST1")-SUMIFS(AE:AE,$A:$A,Table_Query_from_Mac10[[#This Row],[item_no]],$C:$C,"ST1"),0)</f>
        <v>0</v>
      </c>
      <c r="AG5"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5" s="3">
        <f ca="1">IF(Table_Query_from_Mac10[[#This Row],[loc]]="ST1",_xlfn.MINIFS(AF:AF,$A:$A,Table_Query_from_Mac10[[#This Row],[item_no]],$C:$C,"ST1")-SUMIFS(AG:AG,$A:$A,Table_Query_from_Mac10[[#This Row],[item_no]],$C:$C,"ST1"),0)</f>
        <v>0</v>
      </c>
      <c r="AI5"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5" s="3">
        <f ca="1">IF(Table_Query_from_Mac10[[#This Row],[loc]]="ST1",_xlfn.MINIFS(AH:AH,$A:$A,Table_Query_from_Mac10[[#This Row],[item_no]],$C:$C,"ST1")-SUMIFS(AI:AI,$A:$A,Table_Query_from_Mac10[[#This Row],[item_no]],$C:$C,"ST1"),0)</f>
        <v>0</v>
      </c>
      <c r="AK5"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5" s="3">
        <f ca="1">IF(Table_Query_from_Mac10[[#This Row],[loc]]="ST1",_xlfn.MINIFS(AJ:AJ,$A:$A,Table_Query_from_Mac10[[#This Row],[item_no]],$C:$C,"ST1")-SUMIFS(AK:AK,$A:$A,Table_Query_from_Mac10[[#This Row],[item_no]],$C:$C,"ST1"),0)</f>
        <v>0</v>
      </c>
      <c r="AM5"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5" s="3">
        <f ca="1">IF(Table_Query_from_Mac10[[#This Row],[loc]]="ST1",_xlfn.MINIFS(AL:AL,$A:$A,Table_Query_from_Mac10[[#This Row],[item_no]],$C:$C,"ST1")-SUMIFS(AM:AM,$A:$A,Table_Query_from_Mac10[[#This Row],[item_no]],$C:$C,"ST1"),0)</f>
        <v>0</v>
      </c>
      <c r="AO5"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5"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1045</v>
      </c>
      <c r="AQ5" s="3">
        <f ca="1">IF(Table_Query_from_Mac10[[#This Row],[Total To Pull]]&gt;0,1,0)</f>
        <v>1</v>
      </c>
      <c r="AZ5" s="3">
        <v>-8</v>
      </c>
      <c r="BA5" s="3" t="s">
        <v>53</v>
      </c>
    </row>
    <row r="6" spans="1:53" x14ac:dyDescent="0.25">
      <c r="A6" s="3" t="s">
        <v>124</v>
      </c>
      <c r="B6" s="3" t="s">
        <v>120</v>
      </c>
      <c r="C6" s="3" t="s">
        <v>117</v>
      </c>
      <c r="D6" s="3">
        <v>1100</v>
      </c>
      <c r="E6" s="3">
        <v>0</v>
      </c>
      <c r="F6" s="3">
        <v>0</v>
      </c>
      <c r="G6" s="3">
        <v>0</v>
      </c>
      <c r="H6" s="3">
        <v>21</v>
      </c>
      <c r="I6" s="3" t="s">
        <v>118</v>
      </c>
      <c r="J6" s="3">
        <f>Table_Query_from_Mac10[[#This Row],[qty_on_hand]]*Table_Query_from_Mac10[[#This Row],[std_cost]]</f>
        <v>23100</v>
      </c>
      <c r="K6" s="3">
        <v>166445</v>
      </c>
      <c r="L6" s="1">
        <v>45900</v>
      </c>
      <c r="M6" s="3">
        <f t="shared" si="0"/>
        <v>1</v>
      </c>
      <c r="N6" s="3" t="str">
        <f>Table_Query_from_Mac10[[#This Row],[item_no]]</f>
        <v>RM09-OJC</v>
      </c>
      <c r="O6" s="1">
        <f>Table_Query_from_Mac10[[#This Row],[LotExpiryDate]]</f>
        <v>45900</v>
      </c>
      <c r="P6" s="3" t="str">
        <f>Table_Query_from_Mac10[[#This Row],[item_no]]&amp;Table_Query_from_Mac10[[#This Row],[loc]]</f>
        <v>RM09-OJCST1</v>
      </c>
      <c r="Q6" s="3" t="str">
        <f t="shared" si="1"/>
        <v>j</v>
      </c>
      <c r="R6" s="3" cm="1">
        <f t="array" ref="R6">IFERROR(IF(M6&gt;0,SUM(IF((Q6&amp;ROW()&gt;$Q$2:$Q$26&amp;ROW($L$2:$L$26))*(P6=$P$2:$P$26),1,0))+1,0),"error")</f>
        <v>1</v>
      </c>
      <c r="S6" s="3" t="str">
        <f>Table_Query_from_Mac10[[#This Row],[FinalRank]]&amp;Table_Query_from_Mac10[[#This Row],[NameCombiner]]</f>
        <v>1RM09-OJCST1</v>
      </c>
      <c r="T6" s="3">
        <f>Table_Query_from_Mac10[[#This Row],[Lot_Number]]</f>
        <v>166445</v>
      </c>
      <c r="U6" s="3">
        <f>Table_Query_from_Mac10[[#This Row],[FinalRank]]</f>
        <v>1</v>
      </c>
      <c r="V6" s="1">
        <f>Table_Query_from_Mac10[[#This Row],[LotExpiryAgain]]</f>
        <v>45900</v>
      </c>
      <c r="W6" s="3">
        <f>_xlfn.MAXIFS(R:R,A:A,Table_Query_from_Mac10[[#This Row],[item_no]],C:C,Table_Query_from_Mac10[[#This Row],[loc]])</f>
        <v>3</v>
      </c>
      <c r="X6" s="3">
        <f ca="1">IF(Table_Query_from_Mac10[[#This Row],[loc]]="ST1",SUMIFS(SampleTransfer!P:P,SampleTransfer!D:D,Table_Query_from_Mac10[[#This Row],[item_no]]),0)</f>
        <v>1595</v>
      </c>
      <c r="Y6"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6" s="3">
        <f ca="1">IF(Table_Query_from_Mac10[[#This Row],[loc]]="ST1",_xlfn.MINIFS(X:X,$A:$A,Table_Query_from_Mac10[[#This Row],[item_no]],$C:$C,"ST1")-SUMIFS(Y:Y,$A:$A,Table_Query_from_Mac10[[#This Row],[item_no]],$C:$C,"ST1"),0)</f>
        <v>1045</v>
      </c>
      <c r="AA6"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6" s="3">
        <f ca="1">IF(Table_Query_from_Mac10[[#This Row],[loc]]="ST1",_xlfn.MINIFS(Z:Z,$A:$A,Table_Query_from_Mac10[[#This Row],[item_no]],$C:$C,"ST1")-SUMIFS(AA:AA,$A:$A,Table_Query_from_Mac10[[#This Row],[item_no]],$C:$C,"ST1"),0)</f>
        <v>0</v>
      </c>
      <c r="AC6"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6" s="3">
        <f ca="1">IF(Table_Query_from_Mac10[[#This Row],[loc]]="ST1",_xlfn.MINIFS(AB:AB,$A:$A,Table_Query_from_Mac10[[#This Row],[item_no]],$C:$C,"ST1")-SUMIFS(AC:AC,$A:$A,Table_Query_from_Mac10[[#This Row],[item_no]],$C:$C,"ST1"),0)</f>
        <v>0</v>
      </c>
      <c r="AE6"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6" s="3">
        <f ca="1">IF(Table_Query_from_Mac10[[#This Row],[loc]]="ST1",_xlfn.MINIFS(AD:AD,$A:$A,Table_Query_from_Mac10[[#This Row],[item_no]],$C:$C,"ST1")-SUMIFS(AE:AE,$A:$A,Table_Query_from_Mac10[[#This Row],[item_no]],$C:$C,"ST1"),0)</f>
        <v>0</v>
      </c>
      <c r="AG6"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6" s="3">
        <f ca="1">IF(Table_Query_from_Mac10[[#This Row],[loc]]="ST1",_xlfn.MINIFS(AF:AF,$A:$A,Table_Query_from_Mac10[[#This Row],[item_no]],$C:$C,"ST1")-SUMIFS(AG:AG,$A:$A,Table_Query_from_Mac10[[#This Row],[item_no]],$C:$C,"ST1"),0)</f>
        <v>0</v>
      </c>
      <c r="AI6"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6" s="3">
        <f ca="1">IF(Table_Query_from_Mac10[[#This Row],[loc]]="ST1",_xlfn.MINIFS(AH:AH,$A:$A,Table_Query_from_Mac10[[#This Row],[item_no]],$C:$C,"ST1")-SUMIFS(AI:AI,$A:$A,Table_Query_from_Mac10[[#This Row],[item_no]],$C:$C,"ST1"),0)</f>
        <v>0</v>
      </c>
      <c r="AK6"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6" s="3">
        <f ca="1">IF(Table_Query_from_Mac10[[#This Row],[loc]]="ST1",_xlfn.MINIFS(AJ:AJ,$A:$A,Table_Query_from_Mac10[[#This Row],[item_no]],$C:$C,"ST1")-SUMIFS(AK:AK,$A:$A,Table_Query_from_Mac10[[#This Row],[item_no]],$C:$C,"ST1"),0)</f>
        <v>0</v>
      </c>
      <c r="AM6"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6" s="3">
        <f ca="1">IF(Table_Query_from_Mac10[[#This Row],[loc]]="ST1",_xlfn.MINIFS(AL:AL,$A:$A,Table_Query_from_Mac10[[#This Row],[item_no]],$C:$C,"ST1")-SUMIFS(AM:AM,$A:$A,Table_Query_from_Mac10[[#This Row],[item_no]],$C:$C,"ST1"),0)</f>
        <v>0</v>
      </c>
      <c r="AO6"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6"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0</v>
      </c>
      <c r="AQ6" s="3">
        <f ca="1">IF(Table_Query_from_Mac10[[#This Row],[Total To Pull]]&gt;0,1,0)</f>
        <v>0</v>
      </c>
      <c r="AZ6" s="3">
        <f>AZ5+1</f>
        <v>-7</v>
      </c>
      <c r="BA6" s="3" t="s">
        <v>54</v>
      </c>
    </row>
    <row r="7" spans="1:53" x14ac:dyDescent="0.25">
      <c r="A7" s="3" t="s">
        <v>124</v>
      </c>
      <c r="B7" s="3" t="s">
        <v>120</v>
      </c>
      <c r="C7" s="3" t="s">
        <v>117</v>
      </c>
      <c r="D7" s="3">
        <v>550</v>
      </c>
      <c r="E7" s="3">
        <v>0</v>
      </c>
      <c r="F7" s="3">
        <v>0</v>
      </c>
      <c r="G7" s="3">
        <v>0</v>
      </c>
      <c r="H7" s="3">
        <v>21</v>
      </c>
      <c r="I7" s="3" t="s">
        <v>118</v>
      </c>
      <c r="J7" s="3">
        <f>Table_Query_from_Mac10[[#This Row],[qty_on_hand]]*Table_Query_from_Mac10[[#This Row],[std_cost]]</f>
        <v>11550</v>
      </c>
      <c r="K7" s="3">
        <v>189874</v>
      </c>
      <c r="L7" s="1">
        <v>45291</v>
      </c>
      <c r="M7" s="3">
        <f t="shared" si="0"/>
        <v>9</v>
      </c>
      <c r="N7" s="3" t="str">
        <f>Table_Query_from_Mac10[[#This Row],[item_no]]</f>
        <v>RM09-OJC</v>
      </c>
      <c r="O7" s="1">
        <f>Table_Query_from_Mac10[[#This Row],[LotExpiryDate]]</f>
        <v>45291</v>
      </c>
      <c r="P7" s="3" t="str">
        <f>Table_Query_from_Mac10[[#This Row],[item_no]]&amp;Table_Query_from_Mac10[[#This Row],[loc]]</f>
        <v>RM09-OJCST1</v>
      </c>
      <c r="Q7" s="3" t="str">
        <f t="shared" si="1"/>
        <v>r</v>
      </c>
      <c r="R7" s="3" cm="1">
        <f t="array" ref="R7">IFERROR(IF(M7&gt;0,SUM(IF((Q7&amp;ROW()&gt;$Q$2:$Q$26&amp;ROW($L$2:$L$26))*(P7=$P$2:$P$26),1,0))+1,0),"error")</f>
        <v>3</v>
      </c>
      <c r="S7" s="3" t="str">
        <f>Table_Query_from_Mac10[[#This Row],[FinalRank]]&amp;Table_Query_from_Mac10[[#This Row],[NameCombiner]]</f>
        <v>3RM09-OJCST1</v>
      </c>
      <c r="T7" s="3">
        <f>Table_Query_from_Mac10[[#This Row],[Lot_Number]]</f>
        <v>189874</v>
      </c>
      <c r="U7" s="3">
        <f>Table_Query_from_Mac10[[#This Row],[FinalRank]]</f>
        <v>3</v>
      </c>
      <c r="V7" s="1">
        <f>Table_Query_from_Mac10[[#This Row],[LotExpiryAgain]]</f>
        <v>45291</v>
      </c>
      <c r="W7" s="3">
        <f>_xlfn.MAXIFS(R:R,A:A,Table_Query_from_Mac10[[#This Row],[item_no]],C:C,Table_Query_from_Mac10[[#This Row],[loc]])</f>
        <v>3</v>
      </c>
      <c r="X7" s="3">
        <f ca="1">IF(Table_Query_from_Mac10[[#This Row],[loc]]="ST1",SUMIFS(SampleTransfer!P:P,SampleTransfer!D:D,Table_Query_from_Mac10[[#This Row],[item_no]]),0)</f>
        <v>1595</v>
      </c>
      <c r="Y7"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550</v>
      </c>
      <c r="Z7" s="3">
        <f ca="1">IF(Table_Query_from_Mac10[[#This Row],[loc]]="ST1",_xlfn.MINIFS(X:X,$A:$A,Table_Query_from_Mac10[[#This Row],[item_no]],$C:$C,"ST1")-SUMIFS(Y:Y,$A:$A,Table_Query_from_Mac10[[#This Row],[item_no]],$C:$C,"ST1"),0)</f>
        <v>1045</v>
      </c>
      <c r="AA7"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7" s="3">
        <f ca="1">IF(Table_Query_from_Mac10[[#This Row],[loc]]="ST1",_xlfn.MINIFS(Z:Z,$A:$A,Table_Query_from_Mac10[[#This Row],[item_no]],$C:$C,"ST1")-SUMIFS(AA:AA,$A:$A,Table_Query_from_Mac10[[#This Row],[item_no]],$C:$C,"ST1"),0)</f>
        <v>0</v>
      </c>
      <c r="AC7"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7" s="3">
        <f ca="1">IF(Table_Query_from_Mac10[[#This Row],[loc]]="ST1",_xlfn.MINIFS(AB:AB,$A:$A,Table_Query_from_Mac10[[#This Row],[item_no]],$C:$C,"ST1")-SUMIFS(AC:AC,$A:$A,Table_Query_from_Mac10[[#This Row],[item_no]],$C:$C,"ST1"),0)</f>
        <v>0</v>
      </c>
      <c r="AE7"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7" s="3">
        <f ca="1">IF(Table_Query_from_Mac10[[#This Row],[loc]]="ST1",_xlfn.MINIFS(AD:AD,$A:$A,Table_Query_from_Mac10[[#This Row],[item_no]],$C:$C,"ST1")-SUMIFS(AE:AE,$A:$A,Table_Query_from_Mac10[[#This Row],[item_no]],$C:$C,"ST1"),0)</f>
        <v>0</v>
      </c>
      <c r="AG7"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7" s="3">
        <f ca="1">IF(Table_Query_from_Mac10[[#This Row],[loc]]="ST1",_xlfn.MINIFS(AF:AF,$A:$A,Table_Query_from_Mac10[[#This Row],[item_no]],$C:$C,"ST1")-SUMIFS(AG:AG,$A:$A,Table_Query_from_Mac10[[#This Row],[item_no]],$C:$C,"ST1"),0)</f>
        <v>0</v>
      </c>
      <c r="AI7"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7" s="3">
        <f ca="1">IF(Table_Query_from_Mac10[[#This Row],[loc]]="ST1",_xlfn.MINIFS(AH:AH,$A:$A,Table_Query_from_Mac10[[#This Row],[item_no]],$C:$C,"ST1")-SUMIFS(AI:AI,$A:$A,Table_Query_from_Mac10[[#This Row],[item_no]],$C:$C,"ST1"),0)</f>
        <v>0</v>
      </c>
      <c r="AK7"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7" s="3">
        <f ca="1">IF(Table_Query_from_Mac10[[#This Row],[loc]]="ST1",_xlfn.MINIFS(AJ:AJ,$A:$A,Table_Query_from_Mac10[[#This Row],[item_no]],$C:$C,"ST1")-SUMIFS(AK:AK,$A:$A,Table_Query_from_Mac10[[#This Row],[item_no]],$C:$C,"ST1"),0)</f>
        <v>0</v>
      </c>
      <c r="AM7"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7" s="3">
        <f ca="1">IF(Table_Query_from_Mac10[[#This Row],[loc]]="ST1",_xlfn.MINIFS(AL:AL,$A:$A,Table_Query_from_Mac10[[#This Row],[item_no]],$C:$C,"ST1")-SUMIFS(AM:AM,$A:$A,Table_Query_from_Mac10[[#This Row],[item_no]],$C:$C,"ST1"),0)</f>
        <v>0</v>
      </c>
      <c r="AO7"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7"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550</v>
      </c>
      <c r="AQ7" s="3">
        <f ca="1">IF(Table_Query_from_Mac10[[#This Row],[Total To Pull]]&gt;0,1,0)</f>
        <v>1</v>
      </c>
      <c r="AZ7" s="3">
        <f t="shared" ref="AZ7:AZ41" si="2">AZ6+1</f>
        <v>-6</v>
      </c>
      <c r="BA7" s="3" t="s">
        <v>55</v>
      </c>
    </row>
    <row r="8" spans="1:53" x14ac:dyDescent="0.25">
      <c r="A8" s="3" t="s">
        <v>125</v>
      </c>
      <c r="B8" s="3" t="s">
        <v>121</v>
      </c>
      <c r="C8" s="3" t="s">
        <v>117</v>
      </c>
      <c r="D8" s="3">
        <v>385</v>
      </c>
      <c r="E8" s="3">
        <v>0</v>
      </c>
      <c r="F8" s="3">
        <v>0</v>
      </c>
      <c r="G8" s="3">
        <v>0</v>
      </c>
      <c r="H8" s="3">
        <v>28</v>
      </c>
      <c r="I8" s="3" t="s">
        <v>118</v>
      </c>
      <c r="J8" s="3">
        <f>Table_Query_from_Mac10[[#This Row],[qty_on_hand]]*Table_Query_from_Mac10[[#This Row],[std_cost]]</f>
        <v>10780</v>
      </c>
      <c r="K8" s="3">
        <v>156845</v>
      </c>
      <c r="L8" s="1">
        <v>45199</v>
      </c>
      <c r="M8" s="3">
        <f t="shared" si="0"/>
        <v>12</v>
      </c>
      <c r="N8" s="3" t="str">
        <f>Table_Query_from_Mac10[[#This Row],[item_no]]</f>
        <v>RM09-PJC</v>
      </c>
      <c r="O8" s="1">
        <f>Table_Query_from_Mac10[[#This Row],[LotExpiryDate]]</f>
        <v>45199</v>
      </c>
      <c r="P8" s="3" t="str">
        <f>Table_Query_from_Mac10[[#This Row],[item_no]]&amp;Table_Query_from_Mac10[[#This Row],[loc]]</f>
        <v>RM09-PJCST1</v>
      </c>
      <c r="Q8" s="3" t="str">
        <f t="shared" si="1"/>
        <v>u</v>
      </c>
      <c r="R8" s="3" cm="1">
        <f t="array" ref="R8">IFERROR(IF(M8&gt;0,SUM(IF((Q8&amp;ROW()&gt;$Q$2:$Q$26&amp;ROW($L$2:$L$26))*(P8=$P$2:$P$26),1,0))+1,0),"error")</f>
        <v>3</v>
      </c>
      <c r="S8" s="3" t="str">
        <f>Table_Query_from_Mac10[[#This Row],[FinalRank]]&amp;Table_Query_from_Mac10[[#This Row],[NameCombiner]]</f>
        <v>3RM09-PJCST1</v>
      </c>
      <c r="T8" s="3">
        <f>Table_Query_from_Mac10[[#This Row],[Lot_Number]]</f>
        <v>156845</v>
      </c>
      <c r="U8" s="3">
        <f>Table_Query_from_Mac10[[#This Row],[FinalRank]]</f>
        <v>3</v>
      </c>
      <c r="V8" s="1">
        <f>Table_Query_from_Mac10[[#This Row],[LotExpiryAgain]]</f>
        <v>45199</v>
      </c>
      <c r="W8" s="3">
        <f>_xlfn.MAXIFS(R:R,A:A,Table_Query_from_Mac10[[#This Row],[item_no]],C:C,Table_Query_from_Mac10[[#This Row],[loc]])</f>
        <v>3</v>
      </c>
      <c r="X8" s="3">
        <f ca="1">IF(Table_Query_from_Mac10[[#This Row],[loc]]="ST1",SUMIFS(SampleTransfer!P:P,SampleTransfer!D:D,Table_Query_from_Mac10[[#This Row],[item_no]]),0)</f>
        <v>220</v>
      </c>
      <c r="Y8"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220</v>
      </c>
      <c r="Z8" s="3">
        <f ca="1">IF(Table_Query_from_Mac10[[#This Row],[loc]]="ST1",_xlfn.MINIFS(X:X,$A:$A,Table_Query_from_Mac10[[#This Row],[item_no]],$C:$C,"ST1")-SUMIFS(Y:Y,$A:$A,Table_Query_from_Mac10[[#This Row],[item_no]],$C:$C,"ST1"),0)</f>
        <v>0</v>
      </c>
      <c r="AA8"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8" s="3">
        <f ca="1">IF(Table_Query_from_Mac10[[#This Row],[loc]]="ST1",_xlfn.MINIFS(Z:Z,$A:$A,Table_Query_from_Mac10[[#This Row],[item_no]],$C:$C,"ST1")-SUMIFS(AA:AA,$A:$A,Table_Query_from_Mac10[[#This Row],[item_no]],$C:$C,"ST1"),0)</f>
        <v>0</v>
      </c>
      <c r="AC8"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8" s="3">
        <f ca="1">IF(Table_Query_from_Mac10[[#This Row],[loc]]="ST1",_xlfn.MINIFS(AB:AB,$A:$A,Table_Query_from_Mac10[[#This Row],[item_no]],$C:$C,"ST1")-SUMIFS(AC:AC,$A:$A,Table_Query_from_Mac10[[#This Row],[item_no]],$C:$C,"ST1"),0)</f>
        <v>0</v>
      </c>
      <c r="AE8"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8" s="3">
        <f ca="1">IF(Table_Query_from_Mac10[[#This Row],[loc]]="ST1",_xlfn.MINIFS(AD:AD,$A:$A,Table_Query_from_Mac10[[#This Row],[item_no]],$C:$C,"ST1")-SUMIFS(AE:AE,$A:$A,Table_Query_from_Mac10[[#This Row],[item_no]],$C:$C,"ST1"),0)</f>
        <v>0</v>
      </c>
      <c r="AG8"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8" s="3">
        <f ca="1">IF(Table_Query_from_Mac10[[#This Row],[loc]]="ST1",_xlfn.MINIFS(AF:AF,$A:$A,Table_Query_from_Mac10[[#This Row],[item_no]],$C:$C,"ST1")-SUMIFS(AG:AG,$A:$A,Table_Query_from_Mac10[[#This Row],[item_no]],$C:$C,"ST1"),0)</f>
        <v>0</v>
      </c>
      <c r="AI8"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8" s="3">
        <f ca="1">IF(Table_Query_from_Mac10[[#This Row],[loc]]="ST1",_xlfn.MINIFS(AH:AH,$A:$A,Table_Query_from_Mac10[[#This Row],[item_no]],$C:$C,"ST1")-SUMIFS(AI:AI,$A:$A,Table_Query_from_Mac10[[#This Row],[item_no]],$C:$C,"ST1"),0)</f>
        <v>0</v>
      </c>
      <c r="AK8"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8" s="3">
        <f ca="1">IF(Table_Query_from_Mac10[[#This Row],[loc]]="ST1",_xlfn.MINIFS(AJ:AJ,$A:$A,Table_Query_from_Mac10[[#This Row],[item_no]],$C:$C,"ST1")-SUMIFS(AK:AK,$A:$A,Table_Query_from_Mac10[[#This Row],[item_no]],$C:$C,"ST1"),0)</f>
        <v>0</v>
      </c>
      <c r="AM8"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8" s="3">
        <f ca="1">IF(Table_Query_from_Mac10[[#This Row],[loc]]="ST1",_xlfn.MINIFS(AL:AL,$A:$A,Table_Query_from_Mac10[[#This Row],[item_no]],$C:$C,"ST1")-SUMIFS(AM:AM,$A:$A,Table_Query_from_Mac10[[#This Row],[item_no]],$C:$C,"ST1"),0)</f>
        <v>0</v>
      </c>
      <c r="AO8"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8"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220</v>
      </c>
      <c r="AQ8" s="3">
        <f ca="1">IF(Table_Query_from_Mac10[[#This Row],[Total To Pull]]&gt;0,1,0)</f>
        <v>1</v>
      </c>
      <c r="AZ8" s="3">
        <f t="shared" si="2"/>
        <v>-5</v>
      </c>
      <c r="BA8" s="3" t="s">
        <v>39</v>
      </c>
    </row>
    <row r="9" spans="1:53" x14ac:dyDescent="0.25">
      <c r="A9" s="3" t="s">
        <v>125</v>
      </c>
      <c r="B9" s="3" t="s">
        <v>121</v>
      </c>
      <c r="C9" s="3" t="s">
        <v>117</v>
      </c>
      <c r="D9" s="3">
        <v>385</v>
      </c>
      <c r="E9" s="3">
        <v>0</v>
      </c>
      <c r="F9" s="3">
        <v>0</v>
      </c>
      <c r="G9" s="3">
        <v>0</v>
      </c>
      <c r="H9" s="3">
        <v>28</v>
      </c>
      <c r="I9" s="3" t="s">
        <v>118</v>
      </c>
      <c r="J9" s="3">
        <f>Table_Query_from_Mac10[[#This Row],[qty_on_hand]]*Table_Query_from_Mac10[[#This Row],[std_cost]]</f>
        <v>10780</v>
      </c>
      <c r="K9" s="3">
        <v>131547</v>
      </c>
      <c r="L9" s="1">
        <v>45519</v>
      </c>
      <c r="M9" s="3">
        <f t="shared" si="0"/>
        <v>8</v>
      </c>
      <c r="N9" s="3" t="str">
        <f>Table_Query_from_Mac10[[#This Row],[item_no]]</f>
        <v>RM09-PJC</v>
      </c>
      <c r="O9" s="1">
        <f>Table_Query_from_Mac10[[#This Row],[LotExpiryDate]]</f>
        <v>45519</v>
      </c>
      <c r="P9" s="3" t="str">
        <f>Table_Query_from_Mac10[[#This Row],[item_no]]&amp;Table_Query_from_Mac10[[#This Row],[loc]]</f>
        <v>RM09-PJCST1</v>
      </c>
      <c r="Q9" s="3" t="str">
        <f t="shared" si="1"/>
        <v>q</v>
      </c>
      <c r="R9" s="3" cm="1">
        <f t="array" ref="R9">IFERROR(IF(M9&gt;0,SUM(IF((Q9&amp;ROW()&gt;$Q$2:$Q$26&amp;ROW($L$2:$L$26))*(P9=$P$2:$P$26),1,0))+1,0),"error")</f>
        <v>1</v>
      </c>
      <c r="S9" s="3" t="str">
        <f>Table_Query_from_Mac10[[#This Row],[FinalRank]]&amp;Table_Query_from_Mac10[[#This Row],[NameCombiner]]</f>
        <v>1RM09-PJCST1</v>
      </c>
      <c r="T9" s="3">
        <f>Table_Query_from_Mac10[[#This Row],[Lot_Number]]</f>
        <v>131547</v>
      </c>
      <c r="U9" s="3">
        <f>Table_Query_from_Mac10[[#This Row],[FinalRank]]</f>
        <v>1</v>
      </c>
      <c r="V9" s="1">
        <f>Table_Query_from_Mac10[[#This Row],[LotExpiryAgain]]</f>
        <v>45519</v>
      </c>
      <c r="W9" s="3">
        <f>_xlfn.MAXIFS(R:R,A:A,Table_Query_from_Mac10[[#This Row],[item_no]],C:C,Table_Query_from_Mac10[[#This Row],[loc]])</f>
        <v>3</v>
      </c>
      <c r="X9" s="3">
        <f ca="1">IF(Table_Query_from_Mac10[[#This Row],[loc]]="ST1",SUMIFS(SampleTransfer!P:P,SampleTransfer!D:D,Table_Query_from_Mac10[[#This Row],[item_no]]),0)</f>
        <v>220</v>
      </c>
      <c r="Y9"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9" s="3">
        <f ca="1">IF(Table_Query_from_Mac10[[#This Row],[loc]]="ST1",_xlfn.MINIFS(X:X,$A:$A,Table_Query_from_Mac10[[#This Row],[item_no]],$C:$C,"ST1")-SUMIFS(Y:Y,$A:$A,Table_Query_from_Mac10[[#This Row],[item_no]],$C:$C,"ST1"),0)</f>
        <v>0</v>
      </c>
      <c r="AA9"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9" s="3">
        <f ca="1">IF(Table_Query_from_Mac10[[#This Row],[loc]]="ST1",_xlfn.MINIFS(Z:Z,$A:$A,Table_Query_from_Mac10[[#This Row],[item_no]],$C:$C,"ST1")-SUMIFS(AA:AA,$A:$A,Table_Query_from_Mac10[[#This Row],[item_no]],$C:$C,"ST1"),0)</f>
        <v>0</v>
      </c>
      <c r="AC9"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9" s="3">
        <f ca="1">IF(Table_Query_from_Mac10[[#This Row],[loc]]="ST1",_xlfn.MINIFS(AB:AB,$A:$A,Table_Query_from_Mac10[[#This Row],[item_no]],$C:$C,"ST1")-SUMIFS(AC:AC,$A:$A,Table_Query_from_Mac10[[#This Row],[item_no]],$C:$C,"ST1"),0)</f>
        <v>0</v>
      </c>
      <c r="AE9"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9" s="3">
        <f ca="1">IF(Table_Query_from_Mac10[[#This Row],[loc]]="ST1",_xlfn.MINIFS(AD:AD,$A:$A,Table_Query_from_Mac10[[#This Row],[item_no]],$C:$C,"ST1")-SUMIFS(AE:AE,$A:$A,Table_Query_from_Mac10[[#This Row],[item_no]],$C:$C,"ST1"),0)</f>
        <v>0</v>
      </c>
      <c r="AG9"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9" s="3">
        <f ca="1">IF(Table_Query_from_Mac10[[#This Row],[loc]]="ST1",_xlfn.MINIFS(AF:AF,$A:$A,Table_Query_from_Mac10[[#This Row],[item_no]],$C:$C,"ST1")-SUMIFS(AG:AG,$A:$A,Table_Query_from_Mac10[[#This Row],[item_no]],$C:$C,"ST1"),0)</f>
        <v>0</v>
      </c>
      <c r="AI9"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9" s="3">
        <f ca="1">IF(Table_Query_from_Mac10[[#This Row],[loc]]="ST1",_xlfn.MINIFS(AH:AH,$A:$A,Table_Query_from_Mac10[[#This Row],[item_no]],$C:$C,"ST1")-SUMIFS(AI:AI,$A:$A,Table_Query_from_Mac10[[#This Row],[item_no]],$C:$C,"ST1"),0)</f>
        <v>0</v>
      </c>
      <c r="AK9"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9" s="3">
        <f ca="1">IF(Table_Query_from_Mac10[[#This Row],[loc]]="ST1",_xlfn.MINIFS(AJ:AJ,$A:$A,Table_Query_from_Mac10[[#This Row],[item_no]],$C:$C,"ST1")-SUMIFS(AK:AK,$A:$A,Table_Query_from_Mac10[[#This Row],[item_no]],$C:$C,"ST1"),0)</f>
        <v>0</v>
      </c>
      <c r="AM9"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9" s="3">
        <f ca="1">IF(Table_Query_from_Mac10[[#This Row],[loc]]="ST1",_xlfn.MINIFS(AL:AL,$A:$A,Table_Query_from_Mac10[[#This Row],[item_no]],$C:$C,"ST1")-SUMIFS(AM:AM,$A:$A,Table_Query_from_Mac10[[#This Row],[item_no]],$C:$C,"ST1"),0)</f>
        <v>0</v>
      </c>
      <c r="AO9"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9"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0</v>
      </c>
      <c r="AQ9" s="3">
        <f ca="1">IF(Table_Query_from_Mac10[[#This Row],[Total To Pull]]&gt;0,1,0)</f>
        <v>0</v>
      </c>
      <c r="AZ9" s="3">
        <f t="shared" si="2"/>
        <v>-4</v>
      </c>
      <c r="BA9" s="3" t="s">
        <v>56</v>
      </c>
    </row>
    <row r="10" spans="1:53" x14ac:dyDescent="0.25">
      <c r="A10" s="3" t="s">
        <v>125</v>
      </c>
      <c r="B10" s="3" t="s">
        <v>121</v>
      </c>
      <c r="C10" s="3" t="s">
        <v>117</v>
      </c>
      <c r="D10" s="3">
        <v>495</v>
      </c>
      <c r="E10" s="3">
        <v>0</v>
      </c>
      <c r="F10" s="3">
        <v>0</v>
      </c>
      <c r="G10" s="3">
        <v>0</v>
      </c>
      <c r="H10" s="3">
        <v>28</v>
      </c>
      <c r="I10" s="3" t="s">
        <v>118</v>
      </c>
      <c r="J10" s="3">
        <f>Table_Query_from_Mac10[[#This Row],[qty_on_hand]]*Table_Query_from_Mac10[[#This Row],[std_cost]]</f>
        <v>13860</v>
      </c>
      <c r="K10" s="3">
        <v>198456</v>
      </c>
      <c r="L10" s="1">
        <v>45214</v>
      </c>
      <c r="M10" s="3">
        <f t="shared" si="0"/>
        <v>11</v>
      </c>
      <c r="N10" s="3" t="str">
        <f>Table_Query_from_Mac10[[#This Row],[item_no]]</f>
        <v>RM09-PJC</v>
      </c>
      <c r="O10" s="1">
        <f>Table_Query_from_Mac10[[#This Row],[LotExpiryDate]]</f>
        <v>45214</v>
      </c>
      <c r="P10" s="3" t="str">
        <f>Table_Query_from_Mac10[[#This Row],[item_no]]&amp;Table_Query_from_Mac10[[#This Row],[loc]]</f>
        <v>RM09-PJCST1</v>
      </c>
      <c r="Q10" s="3" t="str">
        <f t="shared" si="1"/>
        <v>t</v>
      </c>
      <c r="R10" s="3" cm="1">
        <f t="array" ref="R10">IFERROR(IF(M10&gt;0,SUM(IF((Q10&amp;ROW()&gt;$Q$2:$Q$26&amp;ROW($L$2:$L$26))*(P10=$P$2:$P$26),1,0))+1,0),"error")</f>
        <v>2</v>
      </c>
      <c r="S10" s="3" t="str">
        <f>Table_Query_from_Mac10[[#This Row],[FinalRank]]&amp;Table_Query_from_Mac10[[#This Row],[NameCombiner]]</f>
        <v>2RM09-PJCST1</v>
      </c>
      <c r="T10" s="3">
        <f>Table_Query_from_Mac10[[#This Row],[Lot_Number]]</f>
        <v>198456</v>
      </c>
      <c r="U10" s="3">
        <f>Table_Query_from_Mac10[[#This Row],[FinalRank]]</f>
        <v>2</v>
      </c>
      <c r="V10" s="1">
        <f>Table_Query_from_Mac10[[#This Row],[LotExpiryAgain]]</f>
        <v>45214</v>
      </c>
      <c r="W10" s="3">
        <f>_xlfn.MAXIFS(R:R,A:A,Table_Query_from_Mac10[[#This Row],[item_no]],C:C,Table_Query_from_Mac10[[#This Row],[loc]])</f>
        <v>3</v>
      </c>
      <c r="X10" s="3">
        <f ca="1">IF(Table_Query_from_Mac10[[#This Row],[loc]]="ST1",SUMIFS(SampleTransfer!P:P,SampleTransfer!D:D,Table_Query_from_Mac10[[#This Row],[item_no]]),0)</f>
        <v>220</v>
      </c>
      <c r="Y10" s="3">
        <f ca="1">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10" s="3">
        <f ca="1">IF(Table_Query_from_Mac10[[#This Row],[loc]]="ST1",_xlfn.MINIFS(X:X,$A:$A,Table_Query_from_Mac10[[#This Row],[item_no]],$C:$C,"ST1")-SUMIFS(Y:Y,$A:$A,Table_Query_from_Mac10[[#This Row],[item_no]],$C:$C,"ST1"),0)</f>
        <v>0</v>
      </c>
      <c r="AA10" s="3">
        <f ca="1">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10" s="3">
        <f ca="1">IF(Table_Query_from_Mac10[[#This Row],[loc]]="ST1",_xlfn.MINIFS(Z:Z,$A:$A,Table_Query_from_Mac10[[#This Row],[item_no]],$C:$C,"ST1")-SUMIFS(AA:AA,$A:$A,Table_Query_from_Mac10[[#This Row],[item_no]],$C:$C,"ST1"),0)</f>
        <v>0</v>
      </c>
      <c r="AC10" s="3">
        <f ca="1">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10" s="3">
        <f ca="1">IF(Table_Query_from_Mac10[[#This Row],[loc]]="ST1",_xlfn.MINIFS(AB:AB,$A:$A,Table_Query_from_Mac10[[#This Row],[item_no]],$C:$C,"ST1")-SUMIFS(AC:AC,$A:$A,Table_Query_from_Mac10[[#This Row],[item_no]],$C:$C,"ST1"),0)</f>
        <v>0</v>
      </c>
      <c r="AE10" s="3">
        <f ca="1">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10" s="3">
        <f ca="1">IF(Table_Query_from_Mac10[[#This Row],[loc]]="ST1",_xlfn.MINIFS(AD:AD,$A:$A,Table_Query_from_Mac10[[#This Row],[item_no]],$C:$C,"ST1")-SUMIFS(AE:AE,$A:$A,Table_Query_from_Mac10[[#This Row],[item_no]],$C:$C,"ST1"),0)</f>
        <v>0</v>
      </c>
      <c r="AG10" s="3">
        <f ca="1">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10" s="3">
        <f ca="1">IF(Table_Query_from_Mac10[[#This Row],[loc]]="ST1",_xlfn.MINIFS(AF:AF,$A:$A,Table_Query_from_Mac10[[#This Row],[item_no]],$C:$C,"ST1")-SUMIFS(AG:AG,$A:$A,Table_Query_from_Mac10[[#This Row],[item_no]],$C:$C,"ST1"),0)</f>
        <v>0</v>
      </c>
      <c r="AI10" s="3">
        <f ca="1">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10" s="3">
        <f ca="1">IF(Table_Query_from_Mac10[[#This Row],[loc]]="ST1",_xlfn.MINIFS(AH:AH,$A:$A,Table_Query_from_Mac10[[#This Row],[item_no]],$C:$C,"ST1")-SUMIFS(AI:AI,$A:$A,Table_Query_from_Mac10[[#This Row],[item_no]],$C:$C,"ST1"),0)</f>
        <v>0</v>
      </c>
      <c r="AK10" s="3">
        <f ca="1">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10" s="3">
        <f ca="1">IF(Table_Query_from_Mac10[[#This Row],[loc]]="ST1",_xlfn.MINIFS(AJ:AJ,$A:$A,Table_Query_from_Mac10[[#This Row],[item_no]],$C:$C,"ST1")-SUMIFS(AK:AK,$A:$A,Table_Query_from_Mac10[[#This Row],[item_no]],$C:$C,"ST1"),0)</f>
        <v>0</v>
      </c>
      <c r="AM10" s="3">
        <f ca="1">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10" s="3">
        <f ca="1">IF(Table_Query_from_Mac10[[#This Row],[loc]]="ST1",_xlfn.MINIFS(AL:AL,$A:$A,Table_Query_from_Mac10[[#This Row],[item_no]],$C:$C,"ST1")-SUMIFS(AM:AM,$A:$A,Table_Query_from_Mac10[[#This Row],[item_no]],$C:$C,"ST1"),0)</f>
        <v>0</v>
      </c>
      <c r="AO10" s="3">
        <f ca="1">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10" s="3">
        <f ca="1">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0</v>
      </c>
      <c r="AQ10" s="3">
        <f ca="1">IF(Table_Query_from_Mac10[[#This Row],[Total To Pull]]&gt;0,1,0)</f>
        <v>0</v>
      </c>
      <c r="AZ10" s="3">
        <f t="shared" si="2"/>
        <v>-3</v>
      </c>
      <c r="BA10" s="3" t="s">
        <v>38</v>
      </c>
    </row>
    <row r="11" spans="1:53" x14ac:dyDescent="0.25">
      <c r="A11" s="3" t="s">
        <v>123</v>
      </c>
      <c r="B11" s="3" t="s">
        <v>119</v>
      </c>
      <c r="C11" s="3" t="s">
        <v>122</v>
      </c>
      <c r="D11" s="3">
        <v>1100</v>
      </c>
      <c r="E11" s="3">
        <v>110</v>
      </c>
      <c r="F11" s="3">
        <v>0</v>
      </c>
      <c r="G11" s="3">
        <v>0</v>
      </c>
      <c r="H11" s="3">
        <v>16</v>
      </c>
      <c r="I11" s="3" t="s">
        <v>118</v>
      </c>
      <c r="J11" s="3">
        <f>Table_Query_from_Mac10[[#This Row],[qty_on_hand]]*Table_Query_from_Mac10[[#This Row],[std_cost]]</f>
        <v>17600</v>
      </c>
      <c r="K11" s="3">
        <v>111457</v>
      </c>
      <c r="L11" s="1">
        <v>45260</v>
      </c>
      <c r="M11" s="3">
        <f t="shared" si="0"/>
        <v>10</v>
      </c>
      <c r="N11" s="3" t="str">
        <f>Table_Query_from_Mac10[[#This Row],[item_no]]</f>
        <v>RM09-AJC</v>
      </c>
      <c r="O11" s="1">
        <f>Table_Query_from_Mac10[[#This Row],[LotExpiryDate]]</f>
        <v>45260</v>
      </c>
      <c r="P11" s="3" t="str">
        <f>Table_Query_from_Mac10[[#This Row],[item_no]]&amp;Table_Query_from_Mac10[[#This Row],[loc]]</f>
        <v>RM09-AJCWH1</v>
      </c>
      <c r="Q11" s="3" t="str">
        <f t="shared" si="1"/>
        <v>s</v>
      </c>
      <c r="R11" s="3" cm="1">
        <f t="array" ref="R11">IFERROR(IF(M11&gt;0,SUM(IF((Q11&amp;ROW()&gt;$Q$2:$Q$26&amp;ROW($L$2:$L$26))*(P11=$P$2:$P$26),1,0))+1,0),"error")</f>
        <v>1</v>
      </c>
      <c r="S11" s="3" t="str">
        <f>Table_Query_from_Mac10[[#This Row],[FinalRank]]&amp;Table_Query_from_Mac10[[#This Row],[NameCombiner]]</f>
        <v>1RM09-AJCWH1</v>
      </c>
      <c r="T11" s="3">
        <f>Table_Query_from_Mac10[[#This Row],[Lot_Number]]</f>
        <v>111457</v>
      </c>
      <c r="U11" s="3">
        <f>Table_Query_from_Mac10[[#This Row],[FinalRank]]</f>
        <v>1</v>
      </c>
      <c r="V11" s="1">
        <f>Table_Query_from_Mac10[[#This Row],[LotExpiryAgain]]</f>
        <v>45260</v>
      </c>
      <c r="W11" s="3">
        <f>_xlfn.MAXIFS(R:R,A:A,Table_Query_from_Mac10[[#This Row],[item_no]],C:C,Table_Query_from_Mac10[[#This Row],[loc]])</f>
        <v>1</v>
      </c>
      <c r="X11" s="3">
        <f>IF(Table_Query_from_Mac10[[#This Row],[loc]]="ST1",SUMIFS(SampleTransfer!P:P,SampleTransfer!D:D,Table_Query_from_Mac10[[#This Row],[item_no]]),0)</f>
        <v>0</v>
      </c>
      <c r="Y11" s="3">
        <f>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11" s="3">
        <f>IF(Table_Query_from_Mac10[[#This Row],[loc]]="ST1",_xlfn.MINIFS(X:X,$A:$A,Table_Query_from_Mac10[[#This Row],[item_no]],$C:$C,"ST1")-SUMIFS(Y:Y,$A:$A,Table_Query_from_Mac10[[#This Row],[item_no]],$C:$C,"ST1"),0)</f>
        <v>0</v>
      </c>
      <c r="AA11" s="3">
        <f>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11" s="3">
        <f>IF(Table_Query_from_Mac10[[#This Row],[loc]]="ST1",_xlfn.MINIFS(Z:Z,$A:$A,Table_Query_from_Mac10[[#This Row],[item_no]],$C:$C,"ST1")-SUMIFS(AA:AA,$A:$A,Table_Query_from_Mac10[[#This Row],[item_no]],$C:$C,"ST1"),0)</f>
        <v>0</v>
      </c>
      <c r="AC11" s="3">
        <f>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11" s="3">
        <f>IF(Table_Query_from_Mac10[[#This Row],[loc]]="ST1",_xlfn.MINIFS(AB:AB,$A:$A,Table_Query_from_Mac10[[#This Row],[item_no]],$C:$C,"ST1")-SUMIFS(AC:AC,$A:$A,Table_Query_from_Mac10[[#This Row],[item_no]],$C:$C,"ST1"),0)</f>
        <v>0</v>
      </c>
      <c r="AE11" s="3">
        <f>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11" s="3">
        <f>IF(Table_Query_from_Mac10[[#This Row],[loc]]="ST1",_xlfn.MINIFS(AD:AD,$A:$A,Table_Query_from_Mac10[[#This Row],[item_no]],$C:$C,"ST1")-SUMIFS(AE:AE,$A:$A,Table_Query_from_Mac10[[#This Row],[item_no]],$C:$C,"ST1"),0)</f>
        <v>0</v>
      </c>
      <c r="AG11" s="3">
        <f>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11" s="3">
        <f>IF(Table_Query_from_Mac10[[#This Row],[loc]]="ST1",_xlfn.MINIFS(AF:AF,$A:$A,Table_Query_from_Mac10[[#This Row],[item_no]],$C:$C,"ST1")-SUMIFS(AG:AG,$A:$A,Table_Query_from_Mac10[[#This Row],[item_no]],$C:$C,"ST1"),0)</f>
        <v>0</v>
      </c>
      <c r="AI11" s="3">
        <f>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11" s="3">
        <f>IF(Table_Query_from_Mac10[[#This Row],[loc]]="ST1",_xlfn.MINIFS(AH:AH,$A:$A,Table_Query_from_Mac10[[#This Row],[item_no]],$C:$C,"ST1")-SUMIFS(AI:AI,$A:$A,Table_Query_from_Mac10[[#This Row],[item_no]],$C:$C,"ST1"),0)</f>
        <v>0</v>
      </c>
      <c r="AK11" s="3">
        <f>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11" s="3">
        <f>IF(Table_Query_from_Mac10[[#This Row],[loc]]="ST1",_xlfn.MINIFS(AJ:AJ,$A:$A,Table_Query_from_Mac10[[#This Row],[item_no]],$C:$C,"ST1")-SUMIFS(AK:AK,$A:$A,Table_Query_from_Mac10[[#This Row],[item_no]],$C:$C,"ST1"),0)</f>
        <v>0</v>
      </c>
      <c r="AM11" s="3">
        <f>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11" s="3">
        <f>IF(Table_Query_from_Mac10[[#This Row],[loc]]="ST1",_xlfn.MINIFS(AL:AL,$A:$A,Table_Query_from_Mac10[[#This Row],[item_no]],$C:$C,"ST1")-SUMIFS(AM:AM,$A:$A,Table_Query_from_Mac10[[#This Row],[item_no]],$C:$C,"ST1"),0)</f>
        <v>0</v>
      </c>
      <c r="AO11" s="3">
        <f>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11" s="3">
        <f>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0</v>
      </c>
      <c r="AQ11" s="3">
        <f>IF(Table_Query_from_Mac10[[#This Row],[Total To Pull]]&gt;0,1,0)</f>
        <v>0</v>
      </c>
      <c r="AZ11" s="3">
        <f t="shared" si="2"/>
        <v>-2</v>
      </c>
      <c r="BA11" s="3" t="s">
        <v>57</v>
      </c>
    </row>
    <row r="12" spans="1:53" x14ac:dyDescent="0.25">
      <c r="A12" s="3" t="s">
        <v>124</v>
      </c>
      <c r="B12" s="3" t="s">
        <v>120</v>
      </c>
      <c r="C12" s="3" t="s">
        <v>122</v>
      </c>
      <c r="D12" s="3">
        <v>550</v>
      </c>
      <c r="E12" s="3">
        <v>0</v>
      </c>
      <c r="F12" s="3">
        <v>0</v>
      </c>
      <c r="G12" s="3">
        <v>0</v>
      </c>
      <c r="H12" s="3">
        <v>21</v>
      </c>
      <c r="I12" s="3" t="s">
        <v>118</v>
      </c>
      <c r="J12" s="3">
        <f>Table_Query_from_Mac10[[#This Row],[qty_on_hand]]*Table_Query_from_Mac10[[#This Row],[std_cost]]</f>
        <v>11550</v>
      </c>
      <c r="K12" s="3">
        <v>111859</v>
      </c>
      <c r="L12" s="1">
        <v>45550</v>
      </c>
      <c r="M12" s="3">
        <f t="shared" si="0"/>
        <v>7</v>
      </c>
      <c r="N12" s="3" t="str">
        <f>Table_Query_from_Mac10[[#This Row],[item_no]]</f>
        <v>RM09-OJC</v>
      </c>
      <c r="O12" s="1">
        <f>Table_Query_from_Mac10[[#This Row],[LotExpiryDate]]</f>
        <v>45550</v>
      </c>
      <c r="P12" s="3" t="str">
        <f>Table_Query_from_Mac10[[#This Row],[item_no]]&amp;Table_Query_from_Mac10[[#This Row],[loc]]</f>
        <v>RM09-OJCWH1</v>
      </c>
      <c r="Q12" s="3" t="str">
        <f t="shared" si="1"/>
        <v>p</v>
      </c>
      <c r="R12" s="3" cm="1">
        <f t="array" ref="R12">IFERROR(IF(M12&gt;0,SUM(IF((Q12&amp;ROW()&gt;$Q$2:$Q$26&amp;ROW($L$2:$L$26))*(P12=$P$2:$P$26),1,0))+1,0),"error")</f>
        <v>1</v>
      </c>
      <c r="S12" s="3" t="str">
        <f>Table_Query_from_Mac10[[#This Row],[FinalRank]]&amp;Table_Query_from_Mac10[[#This Row],[NameCombiner]]</f>
        <v>1RM09-OJCWH1</v>
      </c>
      <c r="T12" s="3">
        <f>Table_Query_from_Mac10[[#This Row],[Lot_Number]]</f>
        <v>111859</v>
      </c>
      <c r="U12" s="3">
        <f>Table_Query_from_Mac10[[#This Row],[FinalRank]]</f>
        <v>1</v>
      </c>
      <c r="V12" s="1">
        <f>Table_Query_from_Mac10[[#This Row],[LotExpiryAgain]]</f>
        <v>45550</v>
      </c>
      <c r="W12" s="3">
        <f>_xlfn.MAXIFS(R:R,A:A,Table_Query_from_Mac10[[#This Row],[item_no]],C:C,Table_Query_from_Mac10[[#This Row],[loc]])</f>
        <v>1</v>
      </c>
      <c r="X12" s="3">
        <f>IF(Table_Query_from_Mac10[[#This Row],[loc]]="ST1",SUMIFS(SampleTransfer!P:P,SampleTransfer!D:D,Table_Query_from_Mac10[[#This Row],[item_no]]),0)</f>
        <v>0</v>
      </c>
      <c r="Y12" s="3">
        <f>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12" s="3">
        <f>IF(Table_Query_from_Mac10[[#This Row],[loc]]="ST1",_xlfn.MINIFS(X:X,$A:$A,Table_Query_from_Mac10[[#This Row],[item_no]],$C:$C,"ST1")-SUMIFS(Y:Y,$A:$A,Table_Query_from_Mac10[[#This Row],[item_no]],$C:$C,"ST1"),0)</f>
        <v>0</v>
      </c>
      <c r="AA12" s="3">
        <f>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12" s="3">
        <f>IF(Table_Query_from_Mac10[[#This Row],[loc]]="ST1",_xlfn.MINIFS(Z:Z,$A:$A,Table_Query_from_Mac10[[#This Row],[item_no]],$C:$C,"ST1")-SUMIFS(AA:AA,$A:$A,Table_Query_from_Mac10[[#This Row],[item_no]],$C:$C,"ST1"),0)</f>
        <v>0</v>
      </c>
      <c r="AC12" s="3">
        <f>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12" s="3">
        <f>IF(Table_Query_from_Mac10[[#This Row],[loc]]="ST1",_xlfn.MINIFS(AB:AB,$A:$A,Table_Query_from_Mac10[[#This Row],[item_no]],$C:$C,"ST1")-SUMIFS(AC:AC,$A:$A,Table_Query_from_Mac10[[#This Row],[item_no]],$C:$C,"ST1"),0)</f>
        <v>0</v>
      </c>
      <c r="AE12" s="3">
        <f>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12" s="3">
        <f>IF(Table_Query_from_Mac10[[#This Row],[loc]]="ST1",_xlfn.MINIFS(AD:AD,$A:$A,Table_Query_from_Mac10[[#This Row],[item_no]],$C:$C,"ST1")-SUMIFS(AE:AE,$A:$A,Table_Query_from_Mac10[[#This Row],[item_no]],$C:$C,"ST1"),0)</f>
        <v>0</v>
      </c>
      <c r="AG12" s="3">
        <f>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12" s="3">
        <f>IF(Table_Query_from_Mac10[[#This Row],[loc]]="ST1",_xlfn.MINIFS(AF:AF,$A:$A,Table_Query_from_Mac10[[#This Row],[item_no]],$C:$C,"ST1")-SUMIFS(AG:AG,$A:$A,Table_Query_from_Mac10[[#This Row],[item_no]],$C:$C,"ST1"),0)</f>
        <v>0</v>
      </c>
      <c r="AI12" s="3">
        <f>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12" s="3">
        <f>IF(Table_Query_from_Mac10[[#This Row],[loc]]="ST1",_xlfn.MINIFS(AH:AH,$A:$A,Table_Query_from_Mac10[[#This Row],[item_no]],$C:$C,"ST1")-SUMIFS(AI:AI,$A:$A,Table_Query_from_Mac10[[#This Row],[item_no]],$C:$C,"ST1"),0)</f>
        <v>0</v>
      </c>
      <c r="AK12" s="3">
        <f>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12" s="3">
        <f>IF(Table_Query_from_Mac10[[#This Row],[loc]]="ST1",_xlfn.MINIFS(AJ:AJ,$A:$A,Table_Query_from_Mac10[[#This Row],[item_no]],$C:$C,"ST1")-SUMIFS(AK:AK,$A:$A,Table_Query_from_Mac10[[#This Row],[item_no]],$C:$C,"ST1"),0)</f>
        <v>0</v>
      </c>
      <c r="AM12" s="3">
        <f>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12" s="3">
        <f>IF(Table_Query_from_Mac10[[#This Row],[loc]]="ST1",_xlfn.MINIFS(AL:AL,$A:$A,Table_Query_from_Mac10[[#This Row],[item_no]],$C:$C,"ST1")-SUMIFS(AM:AM,$A:$A,Table_Query_from_Mac10[[#This Row],[item_no]],$C:$C,"ST1"),0)</f>
        <v>0</v>
      </c>
      <c r="AO12" s="3">
        <f>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12" s="3">
        <f>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0</v>
      </c>
      <c r="AQ12" s="3">
        <f>IF(Table_Query_from_Mac10[[#This Row],[Total To Pull]]&gt;0,1,0)</f>
        <v>0</v>
      </c>
      <c r="AZ12" s="3">
        <f t="shared" si="2"/>
        <v>-1</v>
      </c>
      <c r="BA12" s="3" t="s">
        <v>58</v>
      </c>
    </row>
    <row r="13" spans="1:53" x14ac:dyDescent="0.25">
      <c r="A13" s="3" t="s">
        <v>125</v>
      </c>
      <c r="B13" s="3" t="s">
        <v>121</v>
      </c>
      <c r="C13" s="3" t="s">
        <v>122</v>
      </c>
      <c r="D13" s="3">
        <v>660</v>
      </c>
      <c r="E13" s="3">
        <v>0</v>
      </c>
      <c r="F13" s="3">
        <v>0</v>
      </c>
      <c r="G13" s="3">
        <v>0</v>
      </c>
      <c r="H13" s="3">
        <v>28</v>
      </c>
      <c r="I13" s="3" t="s">
        <v>118</v>
      </c>
      <c r="J13" s="3">
        <f>Table_Query_from_Mac10[[#This Row],[qty_on_hand]]*Table_Query_from_Mac10[[#This Row],[std_cost]]</f>
        <v>18480</v>
      </c>
      <c r="K13" s="3">
        <v>189548</v>
      </c>
      <c r="L13" s="1">
        <v>45581</v>
      </c>
      <c r="M13" s="3">
        <f t="shared" si="0"/>
        <v>4</v>
      </c>
      <c r="N13" s="3" t="str">
        <f>Table_Query_from_Mac10[[#This Row],[item_no]]</f>
        <v>RM09-PJC</v>
      </c>
      <c r="O13" s="1">
        <f>Table_Query_from_Mac10[[#This Row],[LotExpiryDate]]</f>
        <v>45581</v>
      </c>
      <c r="P13" s="3" t="str">
        <f>Table_Query_from_Mac10[[#This Row],[item_no]]&amp;Table_Query_from_Mac10[[#This Row],[loc]]</f>
        <v>RM09-PJCWH1</v>
      </c>
      <c r="Q13" s="3" t="str">
        <f t="shared" si="1"/>
        <v>m</v>
      </c>
      <c r="R13" s="3" cm="1">
        <f t="array" ref="R13">IFERROR(IF(M13&gt;0,SUM(IF((Q13&amp;ROW()&gt;$Q$2:$Q$26&amp;ROW($L$2:$L$26))*(P13=$P$2:$P$26),1,0))+1,0),"error")</f>
        <v>1</v>
      </c>
      <c r="S13" s="3" t="str">
        <f>Table_Query_from_Mac10[[#This Row],[FinalRank]]&amp;Table_Query_from_Mac10[[#This Row],[NameCombiner]]</f>
        <v>1RM09-PJCWH1</v>
      </c>
      <c r="T13" s="3">
        <f>Table_Query_from_Mac10[[#This Row],[Lot_Number]]</f>
        <v>189548</v>
      </c>
      <c r="U13" s="3">
        <f>Table_Query_from_Mac10[[#This Row],[FinalRank]]</f>
        <v>1</v>
      </c>
      <c r="V13" s="1">
        <f>Table_Query_from_Mac10[[#This Row],[LotExpiryAgain]]</f>
        <v>45581</v>
      </c>
      <c r="W13" s="3">
        <f>_xlfn.MAXIFS(R:R,A:A,Table_Query_from_Mac10[[#This Row],[item_no]],C:C,Table_Query_from_Mac10[[#This Row],[loc]])</f>
        <v>1</v>
      </c>
      <c r="X13" s="3">
        <f>IF(Table_Query_from_Mac10[[#This Row],[loc]]="ST1",SUMIFS(SampleTransfer!P:P,SampleTransfer!D:D,Table_Query_from_Mac10[[#This Row],[item_no]]),0)</f>
        <v>0</v>
      </c>
      <c r="Y13" s="3">
        <f>IF(AND(Table_Query_from_Mac10[[#This Row],[Qty Needed]]&gt;0,Table_Query_from_Mac10[[#This Row],[maxifs]]=Table_Query_from_Mac10[[#This Row],[Column1]],Table_Query_from_Mac10[[#This Row],[Qty Needed]]&gt;=Table_Query_from_Mac10[[#This Row],[qty_on_hand]]),Table_Query_from_Mac10[[#This Row],[qty_on_hand]],IF(AND(Table_Query_from_Mac10[[#This Row],[Qty Needed]]&gt;0,Table_Query_from_Mac10[[#This Row],[maxifs]]=Table_Query_from_Mac10[[#This Row],[Column1]],Table_Query_from_Mac10[[#This Row],[Qty Needed]]&lt;Table_Query_from_Mac10[[#This Row],[qty_on_hand]]),Table_Query_from_Mac10[[#This Row],[Qty Needed]],0))</f>
        <v>0</v>
      </c>
      <c r="Z13" s="3">
        <f>IF(Table_Query_from_Mac10[[#This Row],[loc]]="ST1",_xlfn.MINIFS(X:X,$A:$A,Table_Query_from_Mac10[[#This Row],[item_no]],$C:$C,"ST1")-SUMIFS(Y:Y,$A:$A,Table_Query_from_Mac10[[#This Row],[item_no]],$C:$C,"ST1"),0)</f>
        <v>0</v>
      </c>
      <c r="AA13" s="3">
        <f>IF(AND(Table_Query_from_Mac10[[#This Row],[Qty Needed2]]&gt;0,Table_Query_from_Mac10[[#This Row],[maxifs]]-1=Table_Query_from_Mac10[[#This Row],[Column1]],Table_Query_from_Mac10[[#This Row],[Qty Needed2]]&gt;=Table_Query_from_Mac10[[#This Row],[qty_on_hand]]),Table_Query_from_Mac10[[#This Row],[qty_on_hand]],IF(AND(Table_Query_from_Mac10[[#This Row],[Qty Needed2]]&gt;0,Table_Query_from_Mac10[[#This Row],[maxifs]]-1=Table_Query_from_Mac10[[#This Row],[Column1]],Table_Query_from_Mac10[[#This Row],[Qty Needed2]]&lt;Table_Query_from_Mac10[[#This Row],[qty_on_hand]]),Table_Query_from_Mac10[[#This Row],[Qty Needed2]],0))</f>
        <v>0</v>
      </c>
      <c r="AB13" s="3">
        <f>IF(Table_Query_from_Mac10[[#This Row],[loc]]="ST1",_xlfn.MINIFS(Z:Z,$A:$A,Table_Query_from_Mac10[[#This Row],[item_no]],$C:$C,"ST1")-SUMIFS(AA:AA,$A:$A,Table_Query_from_Mac10[[#This Row],[item_no]],$C:$C,"ST1"),0)</f>
        <v>0</v>
      </c>
      <c r="AC13" s="3">
        <f>IF(AND(Table_Query_from_Mac10[[#This Row],[Qty Needed22]]&gt;0,Table_Query_from_Mac10[[#This Row],[maxifs]]-2=Table_Query_from_Mac10[[#This Row],[Column1]],Table_Query_from_Mac10[[#This Row],[Qty Needed22]]&gt;=Table_Query_from_Mac10[[#This Row],[qty_on_hand]]),Table_Query_from_Mac10[[#This Row],[qty_on_hand]],IF(AND(Table_Query_from_Mac10[[#This Row],[Qty Needed22]]&gt;0,Table_Query_from_Mac10[[#This Row],[maxifs]]-2=Table_Query_from_Mac10[[#This Row],[Column1]],Table_Query_from_Mac10[[#This Row],[Qty Needed22]]&lt;Table_Query_from_Mac10[[#This Row],[qty_on_hand]]),Table_Query_from_Mac10[[#This Row],[Qty Needed22]],0))</f>
        <v>0</v>
      </c>
      <c r="AD13" s="3">
        <f>IF(Table_Query_from_Mac10[[#This Row],[loc]]="ST1",_xlfn.MINIFS(AB:AB,$A:$A,Table_Query_from_Mac10[[#This Row],[item_no]],$C:$C,"ST1")-SUMIFS(AC:AC,$A:$A,Table_Query_from_Mac10[[#This Row],[item_no]],$C:$C,"ST1"),0)</f>
        <v>0</v>
      </c>
      <c r="AE13" s="3">
        <f>IF(AND(Table_Query_from_Mac10[[#This Row],[Qty Needed222]]&gt;0,Table_Query_from_Mac10[[#This Row],[maxifs]]-3=Table_Query_from_Mac10[[#This Row],[Column1]],Table_Query_from_Mac10[[#This Row],[Qty Needed222]]&gt;=Table_Query_from_Mac10[[#This Row],[qty_on_hand]]),Table_Query_from_Mac10[[#This Row],[qty_on_hand]],IF(AND(Table_Query_from_Mac10[[#This Row],[Qty Needed222]]&gt;0,Table_Query_from_Mac10[[#This Row],[maxifs]]-3=Table_Query_from_Mac10[[#This Row],[Column1]],Table_Query_from_Mac10[[#This Row],[Qty Needed222]]&lt;Table_Query_from_Mac10[[#This Row],[qty_on_hand]]),Table_Query_from_Mac10[[#This Row],[Qty Needed222]],0))</f>
        <v>0</v>
      </c>
      <c r="AF13" s="3">
        <f>IF(Table_Query_from_Mac10[[#This Row],[loc]]="ST1",_xlfn.MINIFS(AD:AD,$A:$A,Table_Query_from_Mac10[[#This Row],[item_no]],$C:$C,"ST1")-SUMIFS(AE:AE,$A:$A,Table_Query_from_Mac10[[#This Row],[item_no]],$C:$C,"ST1"),0)</f>
        <v>0</v>
      </c>
      <c r="AG13" s="3">
        <f>IF(AND(Table_Query_from_Mac10[[#This Row],[Qty Needed2222]]&gt;0,Table_Query_from_Mac10[[#This Row],[maxifs]]-4=Table_Query_from_Mac10[[#This Row],[Column1]],Table_Query_from_Mac10[[#This Row],[Qty Needed2222]]&gt;=Table_Query_from_Mac10[[#This Row],[qty_on_hand]]),Table_Query_from_Mac10[[#This Row],[qty_on_hand]],IF(AND(Table_Query_from_Mac10[[#This Row],[Qty Needed2222]]&gt;0,Table_Query_from_Mac10[[#This Row],[maxifs]]-4=Table_Query_from_Mac10[[#This Row],[Column1]],Table_Query_from_Mac10[[#This Row],[Qty Needed2222]]&lt;Table_Query_from_Mac10[[#This Row],[qty_on_hand]]),Table_Query_from_Mac10[[#This Row],[Qty Needed2222]],0))</f>
        <v>0</v>
      </c>
      <c r="AH13" s="3">
        <f>IF(Table_Query_from_Mac10[[#This Row],[loc]]="ST1",_xlfn.MINIFS(AF:AF,$A:$A,Table_Query_from_Mac10[[#This Row],[item_no]],$C:$C,"ST1")-SUMIFS(AG:AG,$A:$A,Table_Query_from_Mac10[[#This Row],[item_no]],$C:$C,"ST1"),0)</f>
        <v>0</v>
      </c>
      <c r="AI13" s="3">
        <f>IF(AND(Table_Query_from_Mac10[[#This Row],[Qty Needed26]]&gt;0,Table_Query_from_Mac10[[#This Row],[maxifs]]-5=Table_Query_from_Mac10[[#This Row],[Column1]],Table_Query_from_Mac10[[#This Row],[Qty Needed26]]&gt;=Table_Query_from_Mac10[[#This Row],[qty_on_hand]]),Table_Query_from_Mac10[[#This Row],[qty_on_hand]],IF(AND(Table_Query_from_Mac10[[#This Row],[Qty Needed26]]&gt;0,Table_Query_from_Mac10[[#This Row],[maxifs]]-5=Table_Query_from_Mac10[[#This Row],[Column1]],Table_Query_from_Mac10[[#This Row],[Qty Needed26]]&lt;Table_Query_from_Mac10[[#This Row],[qty_on_hand]]),Table_Query_from_Mac10[[#This Row],[Qty Needed26]],0))</f>
        <v>0</v>
      </c>
      <c r="AJ13" s="3">
        <f>IF(Table_Query_from_Mac10[[#This Row],[loc]]="ST1",_xlfn.MINIFS(AH:AH,$A:$A,Table_Query_from_Mac10[[#This Row],[item_no]],$C:$C,"ST1")-SUMIFS(AI:AI,$A:$A,Table_Query_from_Mac10[[#This Row],[item_no]],$C:$C,"ST1"),0)</f>
        <v>0</v>
      </c>
      <c r="AK13" s="3">
        <f>IF(AND(Table_Query_from_Mac10[[#This Row],[Qty Needed27]]&gt;0,Table_Query_from_Mac10[[#This Row],[maxifs]]-6=Table_Query_from_Mac10[[#This Row],[Column1]],Table_Query_from_Mac10[[#This Row],[Qty Needed27]]&gt;=Table_Query_from_Mac10[[#This Row],[qty_on_hand]]),Table_Query_from_Mac10[[#This Row],[qty_on_hand]],IF(AND(Table_Query_from_Mac10[[#This Row],[Qty Needed27]]&gt;0,Table_Query_from_Mac10[[#This Row],[maxifs]]-6=Table_Query_from_Mac10[[#This Row],[Column1]],Table_Query_from_Mac10[[#This Row],[Qty Needed27]]&lt;Table_Query_from_Mac10[[#This Row],[qty_on_hand]]),Table_Query_from_Mac10[[#This Row],[Qty Needed27]],0))</f>
        <v>0</v>
      </c>
      <c r="AL13" s="3">
        <f>IF(Table_Query_from_Mac10[[#This Row],[loc]]="ST1",_xlfn.MINIFS(AJ:AJ,$A:$A,Table_Query_from_Mac10[[#This Row],[item_no]],$C:$C,"ST1")-SUMIFS(AK:AK,$A:$A,Table_Query_from_Mac10[[#This Row],[item_no]],$C:$C,"ST1"),0)</f>
        <v>0</v>
      </c>
      <c r="AM13" s="3">
        <f>IF(AND(Table_Query_from_Mac10[[#This Row],[Qty Needed28]]&gt;0,Table_Query_from_Mac10[[#This Row],[maxifs]]-7=Table_Query_from_Mac10[[#This Row],[Column1]],Table_Query_from_Mac10[[#This Row],[Qty Needed28]]&gt;=Table_Query_from_Mac10[[#This Row],[qty_on_hand]]),Table_Query_from_Mac10[[#This Row],[qty_on_hand]],IF(AND(Table_Query_from_Mac10[[#This Row],[Qty Needed28]]&gt;0,Table_Query_from_Mac10[[#This Row],[maxifs]]-7=Table_Query_from_Mac10[[#This Row],[Column1]],Table_Query_from_Mac10[[#This Row],[Qty Needed28]]&lt;Table_Query_from_Mac10[[#This Row],[qty_on_hand]]),Table_Query_from_Mac10[[#This Row],[Qty Needed28]],0))</f>
        <v>0</v>
      </c>
      <c r="AN13" s="3">
        <f>IF(Table_Query_from_Mac10[[#This Row],[loc]]="ST1",_xlfn.MINIFS(AL:AL,$A:$A,Table_Query_from_Mac10[[#This Row],[item_no]],$C:$C,"ST1")-SUMIFS(AM:AM,$A:$A,Table_Query_from_Mac10[[#This Row],[item_no]],$C:$C,"ST1"),0)</f>
        <v>0</v>
      </c>
      <c r="AO13" s="3">
        <f>IF(AND(Table_Query_from_Mac10[[#This Row],[Qty Needed29]]&gt;0,Table_Query_from_Mac10[[#This Row],[maxifs]]-8=Table_Query_from_Mac10[[#This Row],[Column1]],Table_Query_from_Mac10[[#This Row],[Qty Needed29]]&gt;=Table_Query_from_Mac10[[#This Row],[qty_on_hand]]),Table_Query_from_Mac10[[#This Row],[qty_on_hand]],IF(AND(Table_Query_from_Mac10[[#This Row],[Qty Needed29]]&gt;0,Table_Query_from_Mac10[[#This Row],[maxifs]]-8=Table_Query_from_Mac10[[#This Row],[Column1]],Table_Query_from_Mac10[[#This Row],[Qty Needed29]]&lt;Table_Query_from_Mac10[[#This Row],[qty_on_hand]]),Table_Query_from_Mac10[[#This Row],[Qty Needed29]],0))</f>
        <v>0</v>
      </c>
      <c r="AP13" s="3">
        <f>Table_Query_from_Mac10[[#This Row],[QtyPull93]]+Table_Query_from_Mac10[[#This Row],[QtyPull9]]+Table_Query_from_Mac10[[#This Row],[QtyPull7]]+Table_Query_from_Mac10[[#This Row],[QtyPull5]]+Table_Query_from_Mac10[[#This Row],[QtytoPull3]]+Table_Query_from_Mac10[[#This Row],[QtytoPull1]]+Table_Query_from_Mac10[[#This Row],[QtyPull936]]+Table_Query_from_Mac10[[#This Row],[QtyPull934]]+Table_Query_from_Mac10[[#This Row],[QtyPull932]]</f>
        <v>0</v>
      </c>
      <c r="AQ13" s="3">
        <f>IF(Table_Query_from_Mac10[[#This Row],[Total To Pull]]&gt;0,1,0)</f>
        <v>0</v>
      </c>
      <c r="AZ13" s="3">
        <f t="shared" si="2"/>
        <v>0</v>
      </c>
      <c r="BA13" s="3" t="s">
        <v>59</v>
      </c>
    </row>
    <row r="14" spans="1:53" x14ac:dyDescent="0.25">
      <c r="L14" s="1"/>
      <c r="O14" s="1"/>
      <c r="V14" s="1"/>
      <c r="AZ14" s="3">
        <f t="shared" si="2"/>
        <v>1</v>
      </c>
      <c r="BA14" s="3" t="s">
        <v>60</v>
      </c>
    </row>
    <row r="15" spans="1:53" x14ac:dyDescent="0.25">
      <c r="L15" s="1"/>
      <c r="O15" s="1"/>
      <c r="V15" s="1"/>
      <c r="AZ15" s="3">
        <f t="shared" si="2"/>
        <v>2</v>
      </c>
      <c r="BA15" s="3" t="s">
        <v>33</v>
      </c>
    </row>
    <row r="16" spans="1:53" x14ac:dyDescent="0.25">
      <c r="L16" s="1"/>
      <c r="O16" s="1"/>
      <c r="V16" s="1"/>
      <c r="AZ16" s="3">
        <f t="shared" si="2"/>
        <v>3</v>
      </c>
      <c r="BA16" s="3" t="s">
        <v>40</v>
      </c>
    </row>
    <row r="17" spans="12:53" x14ac:dyDescent="0.25">
      <c r="L17" s="1"/>
      <c r="O17" s="1"/>
      <c r="V17" s="1"/>
      <c r="AZ17" s="3">
        <f t="shared" si="2"/>
        <v>4</v>
      </c>
      <c r="BA17" s="3" t="s">
        <v>61</v>
      </c>
    </row>
    <row r="18" spans="12:53" x14ac:dyDescent="0.25">
      <c r="L18" s="1"/>
      <c r="O18" s="1"/>
      <c r="V18" s="1"/>
      <c r="AZ18" s="3">
        <f t="shared" si="2"/>
        <v>5</v>
      </c>
      <c r="BA18" s="3" t="s">
        <v>62</v>
      </c>
    </row>
    <row r="19" spans="12:53" x14ac:dyDescent="0.25">
      <c r="L19" s="1"/>
      <c r="O19" s="1"/>
      <c r="V19" s="1"/>
      <c r="AZ19" s="3">
        <f t="shared" si="2"/>
        <v>6</v>
      </c>
      <c r="BA19" s="3" t="s">
        <v>63</v>
      </c>
    </row>
    <row r="20" spans="12:53" x14ac:dyDescent="0.25">
      <c r="L20" s="1"/>
      <c r="O20" s="1"/>
      <c r="V20" s="1"/>
      <c r="AZ20" s="3">
        <f t="shared" si="2"/>
        <v>7</v>
      </c>
      <c r="BA20" s="3" t="s">
        <v>64</v>
      </c>
    </row>
    <row r="21" spans="12:53" x14ac:dyDescent="0.25">
      <c r="L21" s="1"/>
      <c r="O21" s="1"/>
      <c r="V21" s="1"/>
      <c r="AZ21" s="3">
        <f t="shared" si="2"/>
        <v>8</v>
      </c>
      <c r="BA21" s="3" t="s">
        <v>65</v>
      </c>
    </row>
    <row r="22" spans="12:53" x14ac:dyDescent="0.25">
      <c r="L22" s="1"/>
      <c r="O22" s="1"/>
      <c r="V22" s="1"/>
      <c r="AZ22" s="3">
        <f t="shared" si="2"/>
        <v>9</v>
      </c>
      <c r="BA22" s="3" t="s">
        <v>66</v>
      </c>
    </row>
    <row r="23" spans="12:53" x14ac:dyDescent="0.25">
      <c r="L23" s="1"/>
      <c r="O23" s="1"/>
      <c r="V23" s="1"/>
      <c r="AZ23" s="3">
        <f t="shared" si="2"/>
        <v>10</v>
      </c>
      <c r="BA23" s="3" t="s">
        <v>67</v>
      </c>
    </row>
    <row r="24" spans="12:53" x14ac:dyDescent="0.25">
      <c r="L24" s="1"/>
      <c r="O24" s="1"/>
      <c r="V24" s="1"/>
      <c r="AZ24" s="3">
        <f t="shared" si="2"/>
        <v>11</v>
      </c>
      <c r="BA24" s="3" t="s">
        <v>68</v>
      </c>
    </row>
    <row r="25" spans="12:53" x14ac:dyDescent="0.25">
      <c r="L25" s="1"/>
      <c r="O25" s="1"/>
      <c r="V25" s="1"/>
      <c r="AZ25" s="3">
        <f t="shared" si="2"/>
        <v>12</v>
      </c>
      <c r="BA25" s="3" t="s">
        <v>69</v>
      </c>
    </row>
    <row r="26" spans="12:53" x14ac:dyDescent="0.25">
      <c r="L26" s="1"/>
      <c r="O26" s="1"/>
      <c r="V26" s="1"/>
      <c r="AZ26" s="3">
        <f t="shared" si="2"/>
        <v>13</v>
      </c>
      <c r="BA26" s="3" t="s">
        <v>70</v>
      </c>
    </row>
    <row r="27" spans="12:53" x14ac:dyDescent="0.25">
      <c r="AZ27" s="3">
        <f>AZ26+1</f>
        <v>14</v>
      </c>
      <c r="BA27" s="3" t="s">
        <v>71</v>
      </c>
    </row>
    <row r="28" spans="12:53" x14ac:dyDescent="0.25">
      <c r="AZ28" s="3">
        <f t="shared" si="2"/>
        <v>15</v>
      </c>
      <c r="BA28" s="3" t="s">
        <v>72</v>
      </c>
    </row>
    <row r="29" spans="12:53" x14ac:dyDescent="0.25">
      <c r="AZ29" s="3">
        <f t="shared" si="2"/>
        <v>16</v>
      </c>
      <c r="BA29" s="3" t="s">
        <v>42</v>
      </c>
    </row>
    <row r="30" spans="12:53" x14ac:dyDescent="0.25">
      <c r="AZ30" s="3">
        <f t="shared" si="2"/>
        <v>17</v>
      </c>
      <c r="BA30" s="3" t="s">
        <v>41</v>
      </c>
    </row>
    <row r="31" spans="12:53" x14ac:dyDescent="0.25">
      <c r="AZ31" s="3">
        <f t="shared" si="2"/>
        <v>18</v>
      </c>
      <c r="BA31" s="3" t="s">
        <v>73</v>
      </c>
    </row>
    <row r="32" spans="12:53" x14ac:dyDescent="0.25">
      <c r="AZ32" s="3">
        <f t="shared" si="2"/>
        <v>19</v>
      </c>
      <c r="BA32" s="3" t="s">
        <v>74</v>
      </c>
    </row>
    <row r="33" spans="52:53" x14ac:dyDescent="0.25">
      <c r="AZ33" s="3">
        <f t="shared" si="2"/>
        <v>20</v>
      </c>
      <c r="BA33" s="3" t="s">
        <v>75</v>
      </c>
    </row>
    <row r="34" spans="52:53" x14ac:dyDescent="0.25">
      <c r="AZ34" s="3">
        <f t="shared" si="2"/>
        <v>21</v>
      </c>
      <c r="BA34" s="3" t="s">
        <v>76</v>
      </c>
    </row>
    <row r="35" spans="52:53" x14ac:dyDescent="0.25">
      <c r="AZ35" s="3">
        <f t="shared" si="2"/>
        <v>22</v>
      </c>
      <c r="BA35" s="3" t="s">
        <v>77</v>
      </c>
    </row>
    <row r="36" spans="52:53" x14ac:dyDescent="0.25">
      <c r="AZ36" s="3">
        <f t="shared" si="2"/>
        <v>23</v>
      </c>
      <c r="BA36" s="3" t="s">
        <v>78</v>
      </c>
    </row>
    <row r="37" spans="52:53" x14ac:dyDescent="0.25">
      <c r="AZ37" s="3">
        <f t="shared" si="2"/>
        <v>24</v>
      </c>
      <c r="BA37" s="3" t="s">
        <v>79</v>
      </c>
    </row>
    <row r="38" spans="52:53" x14ac:dyDescent="0.25">
      <c r="AZ38" s="3">
        <f t="shared" si="2"/>
        <v>25</v>
      </c>
      <c r="BA38" s="3" t="s">
        <v>80</v>
      </c>
    </row>
    <row r="39" spans="52:53" x14ac:dyDescent="0.25">
      <c r="AZ39" s="3">
        <f t="shared" si="2"/>
        <v>26</v>
      </c>
      <c r="BA39" s="3" t="s">
        <v>81</v>
      </c>
    </row>
    <row r="40" spans="52:53" x14ac:dyDescent="0.25">
      <c r="AZ40" s="3">
        <f t="shared" si="2"/>
        <v>27</v>
      </c>
      <c r="BA40" s="3" t="s">
        <v>82</v>
      </c>
    </row>
    <row r="41" spans="52:53" x14ac:dyDescent="0.25">
      <c r="AZ41" s="3">
        <f t="shared" si="2"/>
        <v>28</v>
      </c>
      <c r="BA41" s="3" t="s">
        <v>83</v>
      </c>
    </row>
    <row r="42" spans="52:53" x14ac:dyDescent="0.25">
      <c r="AZ42" s="3">
        <v>29</v>
      </c>
      <c r="BA42" s="3" t="str">
        <f>BA41&amp;"z"</f>
        <v>zzzzzzzzzzzzzz</v>
      </c>
    </row>
    <row r="43" spans="52:53" x14ac:dyDescent="0.25">
      <c r="AZ43" s="3">
        <v>30</v>
      </c>
      <c r="BA43" s="3" t="str">
        <f t="shared" ref="BA43:BA81" si="3">BA42&amp;"z"</f>
        <v>zzzzzzzzzzzzzzz</v>
      </c>
    </row>
    <row r="44" spans="52:53" x14ac:dyDescent="0.25">
      <c r="AZ44" s="3">
        <v>31</v>
      </c>
      <c r="BA44" s="3" t="str">
        <f t="shared" si="3"/>
        <v>zzzzzzzzzzzzzzzz</v>
      </c>
    </row>
    <row r="45" spans="52:53" x14ac:dyDescent="0.25">
      <c r="AZ45" s="3">
        <v>32</v>
      </c>
      <c r="BA45" s="3" t="str">
        <f t="shared" si="3"/>
        <v>zzzzzzzzzzzzzzzzz</v>
      </c>
    </row>
    <row r="46" spans="52:53" x14ac:dyDescent="0.25">
      <c r="AZ46" s="3">
        <v>33</v>
      </c>
      <c r="BA46" s="3" t="str">
        <f t="shared" si="3"/>
        <v>zzzzzzzzzzzzzzzzzz</v>
      </c>
    </row>
    <row r="47" spans="52:53" x14ac:dyDescent="0.25">
      <c r="AZ47" s="3">
        <v>34</v>
      </c>
      <c r="BA47" s="3" t="str">
        <f t="shared" si="3"/>
        <v>zzzzzzzzzzzzzzzzzzz</v>
      </c>
    </row>
    <row r="48" spans="52:53" x14ac:dyDescent="0.25">
      <c r="AZ48" s="3">
        <v>35</v>
      </c>
      <c r="BA48" s="3" t="str">
        <f t="shared" si="3"/>
        <v>zzzzzzzzzzzzzzzzzzzz</v>
      </c>
    </row>
    <row r="49" spans="52:53" x14ac:dyDescent="0.25">
      <c r="AZ49" s="3">
        <v>36</v>
      </c>
      <c r="BA49" s="3" t="str">
        <f t="shared" si="3"/>
        <v>zzzzzzzzzzzzzzzzzzzzz</v>
      </c>
    </row>
    <row r="50" spans="52:53" x14ac:dyDescent="0.25">
      <c r="AZ50" s="3">
        <f>AZ49+1</f>
        <v>37</v>
      </c>
      <c r="BA50" s="3" t="str">
        <f t="shared" si="3"/>
        <v>zzzzzzzzzzzzzzzzzzzzzz</v>
      </c>
    </row>
    <row r="51" spans="52:53" x14ac:dyDescent="0.25">
      <c r="AZ51" s="3">
        <f t="shared" ref="AZ51:AZ81" si="4">AZ50+1</f>
        <v>38</v>
      </c>
      <c r="BA51" s="3" t="str">
        <f t="shared" si="3"/>
        <v>zzzzzzzzzzzzzzzzzzzzzzz</v>
      </c>
    </row>
    <row r="52" spans="52:53" x14ac:dyDescent="0.25">
      <c r="AZ52" s="3">
        <f t="shared" si="4"/>
        <v>39</v>
      </c>
      <c r="BA52" s="3" t="str">
        <f t="shared" si="3"/>
        <v>zzzzzzzzzzzzzzzzzzzzzzzz</v>
      </c>
    </row>
    <row r="53" spans="52:53" x14ac:dyDescent="0.25">
      <c r="AZ53" s="3">
        <f t="shared" si="4"/>
        <v>40</v>
      </c>
      <c r="BA53" s="3" t="str">
        <f t="shared" si="3"/>
        <v>zzzzzzzzzzzzzzzzzzzzzzzzz</v>
      </c>
    </row>
    <row r="54" spans="52:53" x14ac:dyDescent="0.25">
      <c r="AZ54" s="3">
        <f t="shared" si="4"/>
        <v>41</v>
      </c>
      <c r="BA54" s="3" t="str">
        <f t="shared" si="3"/>
        <v>zzzzzzzzzzzzzzzzzzzzzzzzzz</v>
      </c>
    </row>
    <row r="55" spans="52:53" x14ac:dyDescent="0.25">
      <c r="AZ55" s="3">
        <f t="shared" si="4"/>
        <v>42</v>
      </c>
      <c r="BA55" s="3" t="str">
        <f t="shared" si="3"/>
        <v>zzzzzzzzzzzzzzzzzzzzzzzzzzz</v>
      </c>
    </row>
    <row r="56" spans="52:53" x14ac:dyDescent="0.25">
      <c r="AZ56" s="3">
        <f t="shared" si="4"/>
        <v>43</v>
      </c>
      <c r="BA56" s="3" t="str">
        <f t="shared" si="3"/>
        <v>zzzzzzzzzzzzzzzzzzzzzzzzzzzz</v>
      </c>
    </row>
    <row r="57" spans="52:53" x14ac:dyDescent="0.25">
      <c r="AZ57" s="3">
        <f t="shared" si="4"/>
        <v>44</v>
      </c>
      <c r="BA57" s="3" t="str">
        <f t="shared" si="3"/>
        <v>zzzzzzzzzzzzzzzzzzzzzzzzzzzzz</v>
      </c>
    </row>
    <row r="58" spans="52:53" x14ac:dyDescent="0.25">
      <c r="AZ58" s="3">
        <f t="shared" si="4"/>
        <v>45</v>
      </c>
      <c r="BA58" s="3" t="str">
        <f t="shared" si="3"/>
        <v>zzzzzzzzzzzzzzzzzzzzzzzzzzzzzz</v>
      </c>
    </row>
    <row r="59" spans="52:53" x14ac:dyDescent="0.25">
      <c r="AZ59" s="3">
        <f t="shared" si="4"/>
        <v>46</v>
      </c>
      <c r="BA59" s="3" t="str">
        <f t="shared" si="3"/>
        <v>zzzzzzzzzzzzzzzzzzzzzzzzzzzzzzz</v>
      </c>
    </row>
    <row r="60" spans="52:53" x14ac:dyDescent="0.25">
      <c r="AZ60" s="3">
        <f t="shared" si="4"/>
        <v>47</v>
      </c>
      <c r="BA60" s="3" t="str">
        <f t="shared" si="3"/>
        <v>zzzzzzzzzzzzzzzzzzzzzzzzzzzzzzzz</v>
      </c>
    </row>
    <row r="61" spans="52:53" x14ac:dyDescent="0.25">
      <c r="AZ61" s="3">
        <f t="shared" si="4"/>
        <v>48</v>
      </c>
      <c r="BA61" s="3" t="str">
        <f t="shared" si="3"/>
        <v>zzzzzzzzzzzzzzzzzzzzzzzzzzzzzzzzz</v>
      </c>
    </row>
    <row r="62" spans="52:53" x14ac:dyDescent="0.25">
      <c r="AZ62" s="3">
        <f t="shared" si="4"/>
        <v>49</v>
      </c>
      <c r="BA62" s="3" t="str">
        <f t="shared" si="3"/>
        <v>zzzzzzzzzzzzzzzzzzzzzzzzzzzzzzzzzz</v>
      </c>
    </row>
    <row r="63" spans="52:53" x14ac:dyDescent="0.25">
      <c r="AZ63" s="3">
        <f t="shared" si="4"/>
        <v>50</v>
      </c>
      <c r="BA63" s="3" t="str">
        <f t="shared" si="3"/>
        <v>zzzzzzzzzzzzzzzzzzzzzzzzzzzzzzzzzzz</v>
      </c>
    </row>
    <row r="64" spans="52:53" x14ac:dyDescent="0.25">
      <c r="AZ64" s="3">
        <f t="shared" si="4"/>
        <v>51</v>
      </c>
      <c r="BA64" s="3" t="str">
        <f t="shared" si="3"/>
        <v>zzzzzzzzzzzzzzzzzzzzzzzzzzzzzzzzzzzz</v>
      </c>
    </row>
    <row r="65" spans="52:53" x14ac:dyDescent="0.25">
      <c r="AZ65" s="3">
        <f t="shared" si="4"/>
        <v>52</v>
      </c>
      <c r="BA65" s="3" t="str">
        <f t="shared" si="3"/>
        <v>zzzzzzzzzzzzzzzzzzzzzzzzzzzzzzzzzzzzz</v>
      </c>
    </row>
    <row r="66" spans="52:53" x14ac:dyDescent="0.25">
      <c r="AZ66" s="3">
        <f t="shared" si="4"/>
        <v>53</v>
      </c>
      <c r="BA66" s="3" t="str">
        <f t="shared" si="3"/>
        <v>zzzzzzzzzzzzzzzzzzzzzzzzzzzzzzzzzzzzzz</v>
      </c>
    </row>
    <row r="67" spans="52:53" x14ac:dyDescent="0.25">
      <c r="AZ67" s="3">
        <f t="shared" si="4"/>
        <v>54</v>
      </c>
      <c r="BA67" s="3" t="str">
        <f t="shared" si="3"/>
        <v>zzzzzzzzzzzzzzzzzzzzzzzzzzzzzzzzzzzzzzz</v>
      </c>
    </row>
    <row r="68" spans="52:53" x14ac:dyDescent="0.25">
      <c r="AZ68" s="3">
        <f t="shared" si="4"/>
        <v>55</v>
      </c>
      <c r="BA68" s="3" t="str">
        <f t="shared" si="3"/>
        <v>zzzzzzzzzzzzzzzzzzzzzzzzzzzzzzzzzzzzzzzz</v>
      </c>
    </row>
    <row r="69" spans="52:53" x14ac:dyDescent="0.25">
      <c r="AZ69" s="3">
        <f t="shared" si="4"/>
        <v>56</v>
      </c>
      <c r="BA69" s="3" t="str">
        <f t="shared" si="3"/>
        <v>zzzzzzzzzzzzzzzzzzzzzzzzzzzzzzzzzzzzzzzzz</v>
      </c>
    </row>
    <row r="70" spans="52:53" x14ac:dyDescent="0.25">
      <c r="AZ70" s="3">
        <f t="shared" si="4"/>
        <v>57</v>
      </c>
      <c r="BA70" s="3" t="str">
        <f t="shared" si="3"/>
        <v>zzzzzzzzzzzzzzzzzzzzzzzzzzzzzzzzzzzzzzzzzz</v>
      </c>
    </row>
    <row r="71" spans="52:53" x14ac:dyDescent="0.25">
      <c r="AZ71" s="3">
        <f t="shared" si="4"/>
        <v>58</v>
      </c>
      <c r="BA71" s="3" t="str">
        <f t="shared" si="3"/>
        <v>zzzzzzzzzzzzzzzzzzzzzzzzzzzzzzzzzzzzzzzzzzz</v>
      </c>
    </row>
    <row r="72" spans="52:53" x14ac:dyDescent="0.25">
      <c r="AZ72" s="3">
        <f t="shared" si="4"/>
        <v>59</v>
      </c>
      <c r="BA72" s="3" t="str">
        <f t="shared" si="3"/>
        <v>zzzzzzzzzzzzzzzzzzzzzzzzzzzzzzzzzzzzzzzzzzzz</v>
      </c>
    </row>
    <row r="73" spans="52:53" x14ac:dyDescent="0.25">
      <c r="AZ73" s="3">
        <f t="shared" si="4"/>
        <v>60</v>
      </c>
      <c r="BA73" s="3" t="str">
        <f t="shared" si="3"/>
        <v>zzzzzzzzzzzzzzzzzzzzzzzzzzzzzzzzzzzzzzzzzzzzz</v>
      </c>
    </row>
    <row r="74" spans="52:53" x14ac:dyDescent="0.25">
      <c r="AZ74" s="3">
        <f t="shared" si="4"/>
        <v>61</v>
      </c>
      <c r="BA74" s="3" t="str">
        <f t="shared" si="3"/>
        <v>zzzzzzzzzzzzzzzzzzzzzzzzzzzzzzzzzzzzzzzzzzzzzz</v>
      </c>
    </row>
    <row r="75" spans="52:53" x14ac:dyDescent="0.25">
      <c r="AZ75" s="3">
        <f t="shared" si="4"/>
        <v>62</v>
      </c>
      <c r="BA75" s="3" t="str">
        <f t="shared" si="3"/>
        <v>zzzzzzzzzzzzzzzzzzzzzzzzzzzzzzzzzzzzzzzzzzzzzzz</v>
      </c>
    </row>
    <row r="76" spans="52:53" x14ac:dyDescent="0.25">
      <c r="AZ76" s="3">
        <f t="shared" si="4"/>
        <v>63</v>
      </c>
      <c r="BA76" s="3" t="str">
        <f t="shared" si="3"/>
        <v>zzzzzzzzzzzzzzzzzzzzzzzzzzzzzzzzzzzzzzzzzzzzzzzz</v>
      </c>
    </row>
    <row r="77" spans="52:53" x14ac:dyDescent="0.25">
      <c r="AZ77" s="3">
        <f t="shared" si="4"/>
        <v>64</v>
      </c>
      <c r="BA77" s="3" t="str">
        <f t="shared" si="3"/>
        <v>zzzzzzzzzzzzzzzzzzzzzzzzzzzzzzzzzzzzzzzzzzzzzzzzz</v>
      </c>
    </row>
    <row r="78" spans="52:53" x14ac:dyDescent="0.25">
      <c r="AZ78" s="3">
        <f t="shared" si="4"/>
        <v>65</v>
      </c>
      <c r="BA78" s="3" t="str">
        <f t="shared" si="3"/>
        <v>zzzzzzzzzzzzzzzzzzzzzzzzzzzzzzzzzzzzzzzzzzzzzzzzzz</v>
      </c>
    </row>
    <row r="79" spans="52:53" x14ac:dyDescent="0.25">
      <c r="AZ79" s="3">
        <f t="shared" si="4"/>
        <v>66</v>
      </c>
      <c r="BA79" s="3" t="str">
        <f t="shared" si="3"/>
        <v>zzzzzzzzzzzzzzzzzzzzzzzzzzzzzzzzzzzzzzzzzzzzzzzzzzz</v>
      </c>
    </row>
    <row r="80" spans="52:53" x14ac:dyDescent="0.25">
      <c r="AZ80" s="3">
        <f t="shared" si="4"/>
        <v>67</v>
      </c>
      <c r="BA80" s="3" t="str">
        <f t="shared" si="3"/>
        <v>zzzzzzzzzzzzzzzzzzzzzzzzzzzzzzzzzzzzzzzzzzzzzzzzzzzz</v>
      </c>
    </row>
    <row r="81" spans="52:53" x14ac:dyDescent="0.25">
      <c r="AZ81" s="3">
        <f t="shared" si="4"/>
        <v>68</v>
      </c>
      <c r="BA81" s="3" t="str">
        <f t="shared" si="3"/>
        <v>zzzzzzzzzzzzzzzzzzzzzzzzzzzzzzzzzzzzzzzzzzzzzzzzzzzzz</v>
      </c>
    </row>
  </sheetData>
  <sheetProtection algorithmName="SHA-512" hashValue="G94nH7hFHiEINgH5Q71HFiaUjbtkkUvIH081rZiSFZmIRjYLEgGN14i1/eJYpqEROwj9+vrLHp5TCh3qELflQw==" saltValue="nA7PF/Xrhl722w7MjGrcJg==" spinCount="100000" sheet="1" objects="1" scenarios="1"/>
  <phoneticPr fontId="11"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06D8-9B64-426C-A0FE-A25B6245B385}">
  <sheetPr>
    <tabColor rgb="FFFFFF00"/>
  </sheetPr>
  <dimension ref="A1:L490"/>
  <sheetViews>
    <sheetView workbookViewId="0">
      <pane xSplit="5" ySplit="1" topLeftCell="F2" activePane="bottomRight" state="frozen"/>
      <selection pane="topRight" activeCell="F1" sqref="F1"/>
      <selection pane="bottomLeft" activeCell="A2" sqref="A2"/>
      <selection pane="bottomRight" activeCell="K3" sqref="K3"/>
    </sheetView>
  </sheetViews>
  <sheetFormatPr defaultRowHeight="15" x14ac:dyDescent="0.25"/>
  <cols>
    <col min="1" max="1" width="9.5703125" style="3" bestFit="1" customWidth="1"/>
    <col min="2" max="2" width="10" style="3" bestFit="1" customWidth="1"/>
    <col min="3" max="3" width="12.42578125" style="3" bestFit="1" customWidth="1"/>
    <col min="4" max="4" width="9.42578125" style="3" bestFit="1" customWidth="1"/>
    <col min="5" max="5" width="15.28515625" style="3" bestFit="1" customWidth="1"/>
    <col min="6" max="6" width="27.85546875" style="3" bestFit="1" customWidth="1"/>
    <col min="7" max="7" width="14.28515625" style="3" bestFit="1" customWidth="1"/>
    <col min="8" max="8" width="18.7109375" style="3" bestFit="1" customWidth="1"/>
    <col min="9" max="10" width="14.85546875" style="3" bestFit="1" customWidth="1"/>
    <col min="11" max="11" width="16.28515625" style="3" bestFit="1" customWidth="1"/>
    <col min="12" max="12" width="15.140625" style="3" bestFit="1" customWidth="1"/>
    <col min="13" max="16384" width="9.140625" style="3"/>
  </cols>
  <sheetData>
    <row r="1" spans="1:12" x14ac:dyDescent="0.25">
      <c r="A1" s="3" t="s">
        <v>10</v>
      </c>
      <c r="B1" s="3" t="s">
        <v>11</v>
      </c>
      <c r="C1" s="3" t="s">
        <v>7</v>
      </c>
      <c r="D1" s="3" t="s">
        <v>13</v>
      </c>
      <c r="E1" s="3" t="s">
        <v>0</v>
      </c>
      <c r="F1" s="3" t="s">
        <v>12</v>
      </c>
      <c r="G1" s="3" t="s">
        <v>14</v>
      </c>
      <c r="H1" s="3" t="s">
        <v>15</v>
      </c>
      <c r="I1" s="3" t="s">
        <v>16</v>
      </c>
      <c r="J1" s="3" t="s">
        <v>17</v>
      </c>
      <c r="K1" s="3" t="s">
        <v>18</v>
      </c>
      <c r="L1" s="3" t="s">
        <v>19</v>
      </c>
    </row>
    <row r="2" spans="1:12" x14ac:dyDescent="0.25">
      <c r="A2" s="3">
        <v>12345</v>
      </c>
      <c r="B2" s="3">
        <v>1</v>
      </c>
      <c r="C2" s="3">
        <v>10125</v>
      </c>
      <c r="D2" s="3" t="s">
        <v>122</v>
      </c>
      <c r="E2" s="3" t="s">
        <v>125</v>
      </c>
      <c r="F2" s="3" t="s">
        <v>121</v>
      </c>
      <c r="G2" s="3">
        <v>110</v>
      </c>
      <c r="J2" s="3">
        <v>0</v>
      </c>
      <c r="K2" s="3">
        <v>110</v>
      </c>
      <c r="L2" s="14">
        <v>45214</v>
      </c>
    </row>
    <row r="3" spans="1:12" x14ac:dyDescent="0.25">
      <c r="L3" s="14"/>
    </row>
    <row r="4" spans="1:12" x14ac:dyDescent="0.25">
      <c r="L4" s="14"/>
    </row>
    <row r="5" spans="1:12" x14ac:dyDescent="0.25">
      <c r="L5" s="14"/>
    </row>
    <row r="6" spans="1:12" x14ac:dyDescent="0.25">
      <c r="L6" s="14"/>
    </row>
    <row r="7" spans="1:12" x14ac:dyDescent="0.25">
      <c r="L7" s="14"/>
    </row>
    <row r="8" spans="1:12" x14ac:dyDescent="0.25">
      <c r="L8" s="14"/>
    </row>
    <row r="9" spans="1:12" x14ac:dyDescent="0.25">
      <c r="L9" s="14"/>
    </row>
    <row r="10" spans="1:12" x14ac:dyDescent="0.25">
      <c r="L10" s="14"/>
    </row>
    <row r="11" spans="1:12" x14ac:dyDescent="0.25">
      <c r="L11" s="14"/>
    </row>
    <row r="12" spans="1:12" x14ac:dyDescent="0.25">
      <c r="L12" s="14"/>
    </row>
    <row r="13" spans="1:12" x14ac:dyDescent="0.25">
      <c r="L13" s="14"/>
    </row>
    <row r="14" spans="1:12" x14ac:dyDescent="0.25">
      <c r="L14" s="14"/>
    </row>
    <row r="15" spans="1:12" x14ac:dyDescent="0.25">
      <c r="L15" s="14"/>
    </row>
    <row r="16" spans="1:12" x14ac:dyDescent="0.25">
      <c r="L16" s="14"/>
    </row>
    <row r="17" spans="12:12" x14ac:dyDescent="0.25">
      <c r="L17" s="14"/>
    </row>
    <row r="18" spans="12:12" x14ac:dyDescent="0.25">
      <c r="L18" s="14"/>
    </row>
    <row r="19" spans="12:12" x14ac:dyDescent="0.25">
      <c r="L19" s="14"/>
    </row>
    <row r="20" spans="12:12" x14ac:dyDescent="0.25">
      <c r="L20" s="14"/>
    </row>
    <row r="21" spans="12:12" x14ac:dyDescent="0.25">
      <c r="L21" s="14"/>
    </row>
    <row r="22" spans="12:12" x14ac:dyDescent="0.25">
      <c r="L22" s="14"/>
    </row>
    <row r="23" spans="12:12" x14ac:dyDescent="0.25">
      <c r="L23" s="14"/>
    </row>
    <row r="24" spans="12:12" x14ac:dyDescent="0.25">
      <c r="L24" s="14"/>
    </row>
    <row r="25" spans="12:12" x14ac:dyDescent="0.25">
      <c r="L25" s="14"/>
    </row>
    <row r="26" spans="12:12" x14ac:dyDescent="0.25">
      <c r="L26" s="14"/>
    </row>
    <row r="27" spans="12:12" x14ac:dyDescent="0.25">
      <c r="L27" s="14"/>
    </row>
    <row r="28" spans="12:12" x14ac:dyDescent="0.25">
      <c r="L28" s="14"/>
    </row>
    <row r="29" spans="12:12" x14ac:dyDescent="0.25">
      <c r="L29" s="14"/>
    </row>
    <row r="30" spans="12:12" x14ac:dyDescent="0.25">
      <c r="L30" s="14"/>
    </row>
    <row r="31" spans="12:12" x14ac:dyDescent="0.25">
      <c r="L31" s="14"/>
    </row>
    <row r="32" spans="12:12" x14ac:dyDescent="0.25">
      <c r="L32" s="14"/>
    </row>
    <row r="33" spans="12:12" x14ac:dyDescent="0.25">
      <c r="L33" s="14"/>
    </row>
    <row r="34" spans="12:12" x14ac:dyDescent="0.25">
      <c r="L34" s="14"/>
    </row>
    <row r="35" spans="12:12" x14ac:dyDescent="0.25">
      <c r="L35" s="14"/>
    </row>
    <row r="36" spans="12:12" x14ac:dyDescent="0.25">
      <c r="L36" s="14"/>
    </row>
    <row r="37" spans="12:12" x14ac:dyDescent="0.25">
      <c r="L37" s="14"/>
    </row>
    <row r="38" spans="12:12" x14ac:dyDescent="0.25">
      <c r="L38" s="14"/>
    </row>
    <row r="39" spans="12:12" x14ac:dyDescent="0.25">
      <c r="L39" s="14"/>
    </row>
    <row r="40" spans="12:12" x14ac:dyDescent="0.25">
      <c r="L40" s="14"/>
    </row>
    <row r="41" spans="12:12" x14ac:dyDescent="0.25">
      <c r="L41" s="14"/>
    </row>
    <row r="42" spans="12:12" x14ac:dyDescent="0.25">
      <c r="L42" s="14"/>
    </row>
    <row r="43" spans="12:12" x14ac:dyDescent="0.25">
      <c r="L43" s="14"/>
    </row>
    <row r="44" spans="12:12" x14ac:dyDescent="0.25">
      <c r="L44" s="14"/>
    </row>
    <row r="45" spans="12:12" x14ac:dyDescent="0.25">
      <c r="L45" s="14"/>
    </row>
    <row r="46" spans="12:12" x14ac:dyDescent="0.25">
      <c r="L46" s="14"/>
    </row>
    <row r="47" spans="12:12" x14ac:dyDescent="0.25">
      <c r="L47" s="14"/>
    </row>
    <row r="48" spans="12:12" x14ac:dyDescent="0.25">
      <c r="L48" s="14"/>
    </row>
    <row r="49" spans="12:12" x14ac:dyDescent="0.25">
      <c r="L49" s="14"/>
    </row>
    <row r="50" spans="12:12" x14ac:dyDescent="0.25">
      <c r="L50" s="14"/>
    </row>
    <row r="51" spans="12:12" x14ac:dyDescent="0.25">
      <c r="L51" s="14"/>
    </row>
    <row r="52" spans="12:12" x14ac:dyDescent="0.25">
      <c r="L52" s="14"/>
    </row>
    <row r="53" spans="12:12" x14ac:dyDescent="0.25">
      <c r="L53" s="14"/>
    </row>
    <row r="54" spans="12:12" x14ac:dyDescent="0.25">
      <c r="L54" s="14"/>
    </row>
    <row r="55" spans="12:12" x14ac:dyDescent="0.25">
      <c r="L55" s="14"/>
    </row>
    <row r="56" spans="12:12" x14ac:dyDescent="0.25">
      <c r="L56" s="14"/>
    </row>
    <row r="57" spans="12:12" x14ac:dyDescent="0.25">
      <c r="L57" s="14"/>
    </row>
    <row r="58" spans="12:12" x14ac:dyDescent="0.25">
      <c r="L58" s="14"/>
    </row>
    <row r="59" spans="12:12" x14ac:dyDescent="0.25">
      <c r="L59" s="14"/>
    </row>
    <row r="60" spans="12:12" x14ac:dyDescent="0.25">
      <c r="L60" s="14"/>
    </row>
    <row r="61" spans="12:12" x14ac:dyDescent="0.25">
      <c r="L61" s="14"/>
    </row>
    <row r="62" spans="12:12" x14ac:dyDescent="0.25">
      <c r="L62" s="14"/>
    </row>
    <row r="63" spans="12:12" x14ac:dyDescent="0.25">
      <c r="L63" s="14"/>
    </row>
    <row r="64" spans="12:12" x14ac:dyDescent="0.25">
      <c r="L64" s="14"/>
    </row>
    <row r="65" spans="12:12" x14ac:dyDescent="0.25">
      <c r="L65" s="14"/>
    </row>
    <row r="66" spans="12:12" x14ac:dyDescent="0.25">
      <c r="L66" s="14"/>
    </row>
    <row r="67" spans="12:12" x14ac:dyDescent="0.25">
      <c r="L67" s="14"/>
    </row>
    <row r="68" spans="12:12" x14ac:dyDescent="0.25">
      <c r="L68" s="14"/>
    </row>
    <row r="69" spans="12:12" x14ac:dyDescent="0.25">
      <c r="L69" s="14"/>
    </row>
    <row r="70" spans="12:12" x14ac:dyDescent="0.25">
      <c r="L70" s="14"/>
    </row>
    <row r="71" spans="12:12" x14ac:dyDescent="0.25">
      <c r="L71" s="14"/>
    </row>
    <row r="72" spans="12:12" x14ac:dyDescent="0.25">
      <c r="L72" s="14"/>
    </row>
    <row r="73" spans="12:12" x14ac:dyDescent="0.25">
      <c r="L73" s="14"/>
    </row>
    <row r="74" spans="12:12" x14ac:dyDescent="0.25">
      <c r="L74" s="14"/>
    </row>
    <row r="75" spans="12:12" x14ac:dyDescent="0.25">
      <c r="L75" s="14"/>
    </row>
    <row r="76" spans="12:12" x14ac:dyDescent="0.25">
      <c r="L76" s="14"/>
    </row>
    <row r="77" spans="12:12" x14ac:dyDescent="0.25">
      <c r="L77" s="14"/>
    </row>
    <row r="78" spans="12:12" x14ac:dyDescent="0.25">
      <c r="L78" s="14"/>
    </row>
    <row r="79" spans="12:12" x14ac:dyDescent="0.25">
      <c r="L79" s="14"/>
    </row>
    <row r="80" spans="12:12" x14ac:dyDescent="0.25">
      <c r="L80" s="14"/>
    </row>
    <row r="81" spans="12:12" x14ac:dyDescent="0.25">
      <c r="L81" s="14"/>
    </row>
    <row r="82" spans="12:12" x14ac:dyDescent="0.25">
      <c r="L82" s="14"/>
    </row>
    <row r="83" spans="12:12" x14ac:dyDescent="0.25">
      <c r="L83" s="14"/>
    </row>
    <row r="84" spans="12:12" x14ac:dyDescent="0.25">
      <c r="L84" s="14"/>
    </row>
    <row r="85" spans="12:12" x14ac:dyDescent="0.25">
      <c r="L85" s="14"/>
    </row>
    <row r="86" spans="12:12" x14ac:dyDescent="0.25">
      <c r="L86" s="14"/>
    </row>
    <row r="87" spans="12:12" x14ac:dyDescent="0.25">
      <c r="L87" s="14"/>
    </row>
    <row r="88" spans="12:12" x14ac:dyDescent="0.25">
      <c r="L88" s="14"/>
    </row>
    <row r="89" spans="12:12" x14ac:dyDescent="0.25">
      <c r="L89" s="14"/>
    </row>
    <row r="90" spans="12:12" x14ac:dyDescent="0.25">
      <c r="L90" s="14"/>
    </row>
    <row r="91" spans="12:12" x14ac:dyDescent="0.25">
      <c r="L91" s="14"/>
    </row>
    <row r="92" spans="12:12" x14ac:dyDescent="0.25">
      <c r="L92" s="14"/>
    </row>
    <row r="93" spans="12:12" x14ac:dyDescent="0.25">
      <c r="L93" s="14"/>
    </row>
    <row r="94" spans="12:12" x14ac:dyDescent="0.25">
      <c r="L94" s="14"/>
    </row>
    <row r="95" spans="12:12" x14ac:dyDescent="0.25">
      <c r="L95" s="14"/>
    </row>
    <row r="96" spans="12:12" x14ac:dyDescent="0.25">
      <c r="L96" s="14"/>
    </row>
    <row r="97" spans="12:12" x14ac:dyDescent="0.25">
      <c r="L97" s="14"/>
    </row>
    <row r="98" spans="12:12" x14ac:dyDescent="0.25">
      <c r="L98" s="14"/>
    </row>
    <row r="99" spans="12:12" x14ac:dyDescent="0.25">
      <c r="L99" s="14"/>
    </row>
    <row r="100" spans="12:12" x14ac:dyDescent="0.25">
      <c r="L100" s="14"/>
    </row>
    <row r="101" spans="12:12" x14ac:dyDescent="0.25">
      <c r="L101" s="14"/>
    </row>
    <row r="102" spans="12:12" x14ac:dyDescent="0.25">
      <c r="L102" s="14"/>
    </row>
    <row r="103" spans="12:12" x14ac:dyDescent="0.25">
      <c r="L103" s="14"/>
    </row>
    <row r="104" spans="12:12" x14ac:dyDescent="0.25">
      <c r="L104" s="14"/>
    </row>
    <row r="105" spans="12:12" x14ac:dyDescent="0.25">
      <c r="L105" s="14"/>
    </row>
    <row r="106" spans="12:12" x14ac:dyDescent="0.25">
      <c r="L106" s="14"/>
    </row>
    <row r="107" spans="12:12" x14ac:dyDescent="0.25">
      <c r="L107" s="14"/>
    </row>
    <row r="108" spans="12:12" x14ac:dyDescent="0.25">
      <c r="L108" s="14"/>
    </row>
    <row r="109" spans="12:12" x14ac:dyDescent="0.25">
      <c r="L109" s="14"/>
    </row>
    <row r="110" spans="12:12" x14ac:dyDescent="0.25">
      <c r="L110" s="14"/>
    </row>
    <row r="111" spans="12:12" x14ac:dyDescent="0.25">
      <c r="L111" s="14"/>
    </row>
    <row r="112" spans="12:12" x14ac:dyDescent="0.25">
      <c r="L112" s="14"/>
    </row>
    <row r="113" spans="12:12" x14ac:dyDescent="0.25">
      <c r="L113" s="14"/>
    </row>
    <row r="114" spans="12:12" x14ac:dyDescent="0.25">
      <c r="L114" s="14"/>
    </row>
    <row r="115" spans="12:12" x14ac:dyDescent="0.25">
      <c r="L115" s="14"/>
    </row>
    <row r="116" spans="12:12" x14ac:dyDescent="0.25">
      <c r="L116" s="14"/>
    </row>
    <row r="117" spans="12:12" x14ac:dyDescent="0.25">
      <c r="L117" s="14"/>
    </row>
    <row r="118" spans="12:12" x14ac:dyDescent="0.25">
      <c r="L118" s="14"/>
    </row>
    <row r="119" spans="12:12" x14ac:dyDescent="0.25">
      <c r="L119" s="14"/>
    </row>
    <row r="120" spans="12:12" x14ac:dyDescent="0.25">
      <c r="L120" s="14"/>
    </row>
    <row r="121" spans="12:12" x14ac:dyDescent="0.25">
      <c r="L121" s="14"/>
    </row>
    <row r="122" spans="12:12" x14ac:dyDescent="0.25">
      <c r="L122" s="14"/>
    </row>
    <row r="123" spans="12:12" x14ac:dyDescent="0.25">
      <c r="L123" s="14"/>
    </row>
    <row r="124" spans="12:12" x14ac:dyDescent="0.25">
      <c r="L124" s="14"/>
    </row>
    <row r="125" spans="12:12" x14ac:dyDescent="0.25">
      <c r="L125" s="14"/>
    </row>
    <row r="126" spans="12:12" x14ac:dyDescent="0.25">
      <c r="L126" s="14"/>
    </row>
    <row r="127" spans="12:12" x14ac:dyDescent="0.25">
      <c r="L127" s="14"/>
    </row>
    <row r="128" spans="12:12" x14ac:dyDescent="0.25">
      <c r="L128" s="14"/>
    </row>
    <row r="129" spans="12:12" x14ac:dyDescent="0.25">
      <c r="L129" s="14"/>
    </row>
    <row r="130" spans="12:12" x14ac:dyDescent="0.25">
      <c r="L130" s="14"/>
    </row>
    <row r="131" spans="12:12" x14ac:dyDescent="0.25">
      <c r="L131" s="14"/>
    </row>
    <row r="132" spans="12:12" x14ac:dyDescent="0.25">
      <c r="L132" s="14"/>
    </row>
    <row r="133" spans="12:12" x14ac:dyDescent="0.25">
      <c r="L133" s="14"/>
    </row>
    <row r="134" spans="12:12" x14ac:dyDescent="0.25">
      <c r="L134" s="14"/>
    </row>
    <row r="135" spans="12:12" x14ac:dyDescent="0.25">
      <c r="L135" s="14"/>
    </row>
    <row r="136" spans="12:12" x14ac:dyDescent="0.25">
      <c r="L136" s="14"/>
    </row>
    <row r="137" spans="12:12" x14ac:dyDescent="0.25">
      <c r="L137" s="14"/>
    </row>
    <row r="138" spans="12:12" x14ac:dyDescent="0.25">
      <c r="L138" s="14"/>
    </row>
    <row r="139" spans="12:12" x14ac:dyDescent="0.25">
      <c r="L139" s="14"/>
    </row>
    <row r="140" spans="12:12" x14ac:dyDescent="0.25">
      <c r="L140" s="14"/>
    </row>
    <row r="141" spans="12:12" x14ac:dyDescent="0.25">
      <c r="L141" s="14"/>
    </row>
    <row r="142" spans="12:12" x14ac:dyDescent="0.25">
      <c r="L142" s="14"/>
    </row>
    <row r="143" spans="12:12" x14ac:dyDescent="0.25">
      <c r="L143" s="14"/>
    </row>
    <row r="144" spans="12:12" x14ac:dyDescent="0.25">
      <c r="L144" s="14"/>
    </row>
    <row r="145" spans="12:12" x14ac:dyDescent="0.25">
      <c r="L145" s="14"/>
    </row>
    <row r="146" spans="12:12" x14ac:dyDescent="0.25">
      <c r="L146" s="14"/>
    </row>
    <row r="147" spans="12:12" x14ac:dyDescent="0.25">
      <c r="L147" s="14"/>
    </row>
    <row r="148" spans="12:12" x14ac:dyDescent="0.25">
      <c r="L148" s="14"/>
    </row>
    <row r="149" spans="12:12" x14ac:dyDescent="0.25">
      <c r="L149" s="14"/>
    </row>
    <row r="150" spans="12:12" x14ac:dyDescent="0.25">
      <c r="L150" s="14"/>
    </row>
    <row r="151" spans="12:12" x14ac:dyDescent="0.25">
      <c r="L151" s="14"/>
    </row>
    <row r="152" spans="12:12" x14ac:dyDescent="0.25">
      <c r="L152" s="14"/>
    </row>
    <row r="153" spans="12:12" x14ac:dyDescent="0.25">
      <c r="L153" s="14"/>
    </row>
    <row r="154" spans="12:12" x14ac:dyDescent="0.25">
      <c r="L154" s="14"/>
    </row>
    <row r="155" spans="12:12" x14ac:dyDescent="0.25">
      <c r="L155" s="14"/>
    </row>
    <row r="156" spans="12:12" x14ac:dyDescent="0.25">
      <c r="L156" s="14"/>
    </row>
    <row r="157" spans="12:12" x14ac:dyDescent="0.25">
      <c r="L157" s="14"/>
    </row>
    <row r="158" spans="12:12" x14ac:dyDescent="0.25">
      <c r="L158" s="14"/>
    </row>
    <row r="159" spans="12:12" x14ac:dyDescent="0.25">
      <c r="L159" s="14"/>
    </row>
    <row r="160" spans="12:12" x14ac:dyDescent="0.25">
      <c r="L160" s="14"/>
    </row>
    <row r="161" spans="12:12" x14ac:dyDescent="0.25">
      <c r="L161" s="14"/>
    </row>
    <row r="162" spans="12:12" x14ac:dyDescent="0.25">
      <c r="L162" s="14"/>
    </row>
    <row r="163" spans="12:12" x14ac:dyDescent="0.25">
      <c r="L163" s="14"/>
    </row>
    <row r="164" spans="12:12" x14ac:dyDescent="0.25">
      <c r="L164" s="14"/>
    </row>
    <row r="165" spans="12:12" x14ac:dyDescent="0.25">
      <c r="L165" s="14"/>
    </row>
    <row r="166" spans="12:12" x14ac:dyDescent="0.25">
      <c r="L166" s="14"/>
    </row>
    <row r="167" spans="12:12" x14ac:dyDescent="0.25">
      <c r="L167" s="14"/>
    </row>
    <row r="168" spans="12:12" x14ac:dyDescent="0.25">
      <c r="L168" s="14"/>
    </row>
    <row r="169" spans="12:12" x14ac:dyDescent="0.25">
      <c r="L169" s="14"/>
    </row>
    <row r="170" spans="12:12" x14ac:dyDescent="0.25">
      <c r="L170" s="14"/>
    </row>
    <row r="171" spans="12:12" x14ac:dyDescent="0.25">
      <c r="L171" s="14"/>
    </row>
    <row r="172" spans="12:12" x14ac:dyDescent="0.25">
      <c r="L172" s="14"/>
    </row>
    <row r="173" spans="12:12" x14ac:dyDescent="0.25">
      <c r="L173" s="14"/>
    </row>
    <row r="174" spans="12:12" x14ac:dyDescent="0.25">
      <c r="L174" s="14"/>
    </row>
    <row r="175" spans="12:12" x14ac:dyDescent="0.25">
      <c r="L175" s="14"/>
    </row>
    <row r="176" spans="12:12" x14ac:dyDescent="0.25">
      <c r="L176" s="14"/>
    </row>
    <row r="177" spans="12:12" x14ac:dyDescent="0.25">
      <c r="L177" s="14"/>
    </row>
    <row r="178" spans="12:12" x14ac:dyDescent="0.25">
      <c r="L178" s="14"/>
    </row>
    <row r="179" spans="12:12" x14ac:dyDescent="0.25">
      <c r="L179" s="14"/>
    </row>
    <row r="180" spans="12:12" x14ac:dyDescent="0.25">
      <c r="L180" s="14"/>
    </row>
    <row r="181" spans="12:12" x14ac:dyDescent="0.25">
      <c r="L181" s="14"/>
    </row>
    <row r="182" spans="12:12" x14ac:dyDescent="0.25">
      <c r="L182" s="14"/>
    </row>
    <row r="183" spans="12:12" x14ac:dyDescent="0.25">
      <c r="L183" s="14"/>
    </row>
    <row r="184" spans="12:12" x14ac:dyDescent="0.25">
      <c r="L184" s="14"/>
    </row>
    <row r="185" spans="12:12" x14ac:dyDescent="0.25">
      <c r="L185" s="14"/>
    </row>
    <row r="186" spans="12:12" x14ac:dyDescent="0.25">
      <c r="L186" s="14"/>
    </row>
    <row r="187" spans="12:12" x14ac:dyDescent="0.25">
      <c r="L187" s="14"/>
    </row>
    <row r="188" spans="12:12" x14ac:dyDescent="0.25">
      <c r="L188" s="14"/>
    </row>
    <row r="189" spans="12:12" x14ac:dyDescent="0.25">
      <c r="L189" s="14"/>
    </row>
    <row r="190" spans="12:12" x14ac:dyDescent="0.25">
      <c r="L190" s="14"/>
    </row>
    <row r="191" spans="12:12" x14ac:dyDescent="0.25">
      <c r="L191" s="14"/>
    </row>
    <row r="192" spans="12:12" x14ac:dyDescent="0.25">
      <c r="L192" s="14"/>
    </row>
    <row r="193" spans="12:12" x14ac:dyDescent="0.25">
      <c r="L193" s="14"/>
    </row>
    <row r="194" spans="12:12" x14ac:dyDescent="0.25">
      <c r="L194" s="14"/>
    </row>
    <row r="195" spans="12:12" x14ac:dyDescent="0.25">
      <c r="L195" s="14"/>
    </row>
    <row r="196" spans="12:12" x14ac:dyDescent="0.25">
      <c r="L196" s="14"/>
    </row>
    <row r="197" spans="12:12" x14ac:dyDescent="0.25">
      <c r="L197" s="14"/>
    </row>
    <row r="198" spans="12:12" x14ac:dyDescent="0.25">
      <c r="L198" s="14"/>
    </row>
    <row r="199" spans="12:12" x14ac:dyDescent="0.25">
      <c r="L199" s="14"/>
    </row>
    <row r="200" spans="12:12" x14ac:dyDescent="0.25">
      <c r="L200" s="14"/>
    </row>
    <row r="201" spans="12:12" x14ac:dyDescent="0.25">
      <c r="L201" s="14"/>
    </row>
    <row r="202" spans="12:12" x14ac:dyDescent="0.25">
      <c r="L202" s="14"/>
    </row>
    <row r="203" spans="12:12" x14ac:dyDescent="0.25">
      <c r="L203" s="14"/>
    </row>
    <row r="204" spans="12:12" x14ac:dyDescent="0.25">
      <c r="L204" s="14"/>
    </row>
    <row r="205" spans="12:12" x14ac:dyDescent="0.25">
      <c r="L205" s="14"/>
    </row>
    <row r="206" spans="12:12" x14ac:dyDescent="0.25">
      <c r="L206" s="14"/>
    </row>
    <row r="207" spans="12:12" x14ac:dyDescent="0.25">
      <c r="L207" s="14"/>
    </row>
    <row r="208" spans="12:12" x14ac:dyDescent="0.25">
      <c r="L208" s="14"/>
    </row>
    <row r="209" spans="12:12" x14ac:dyDescent="0.25">
      <c r="L209" s="14"/>
    </row>
    <row r="210" spans="12:12" x14ac:dyDescent="0.25">
      <c r="L210" s="14"/>
    </row>
    <row r="211" spans="12:12" x14ac:dyDescent="0.25">
      <c r="L211" s="14"/>
    </row>
    <row r="212" spans="12:12" x14ac:dyDescent="0.25">
      <c r="L212" s="14"/>
    </row>
    <row r="213" spans="12:12" x14ac:dyDescent="0.25">
      <c r="L213" s="14"/>
    </row>
    <row r="214" spans="12:12" x14ac:dyDescent="0.25">
      <c r="L214" s="14"/>
    </row>
    <row r="215" spans="12:12" x14ac:dyDescent="0.25">
      <c r="L215" s="14"/>
    </row>
    <row r="216" spans="12:12" x14ac:dyDescent="0.25">
      <c r="L216" s="14"/>
    </row>
    <row r="217" spans="12:12" x14ac:dyDescent="0.25">
      <c r="L217" s="14"/>
    </row>
    <row r="218" spans="12:12" x14ac:dyDescent="0.25">
      <c r="L218" s="14"/>
    </row>
    <row r="219" spans="12:12" x14ac:dyDescent="0.25">
      <c r="L219" s="14"/>
    </row>
    <row r="220" spans="12:12" x14ac:dyDescent="0.25">
      <c r="L220" s="14"/>
    </row>
    <row r="221" spans="12:12" x14ac:dyDescent="0.25">
      <c r="L221" s="14"/>
    </row>
    <row r="222" spans="12:12" x14ac:dyDescent="0.25">
      <c r="L222" s="14"/>
    </row>
    <row r="223" spans="12:12" x14ac:dyDescent="0.25">
      <c r="L223" s="14"/>
    </row>
    <row r="224" spans="12:12" x14ac:dyDescent="0.25">
      <c r="L224" s="14"/>
    </row>
    <row r="225" spans="12:12" x14ac:dyDescent="0.25">
      <c r="L225" s="14"/>
    </row>
    <row r="226" spans="12:12" x14ac:dyDescent="0.25">
      <c r="L226" s="14"/>
    </row>
    <row r="227" spans="12:12" x14ac:dyDescent="0.25">
      <c r="L227" s="14"/>
    </row>
    <row r="228" spans="12:12" x14ac:dyDescent="0.25">
      <c r="L228" s="14"/>
    </row>
    <row r="229" spans="12:12" x14ac:dyDescent="0.25">
      <c r="L229" s="14"/>
    </row>
    <row r="230" spans="12:12" x14ac:dyDescent="0.25">
      <c r="L230" s="14"/>
    </row>
    <row r="231" spans="12:12" x14ac:dyDescent="0.25">
      <c r="L231" s="14"/>
    </row>
    <row r="232" spans="12:12" x14ac:dyDescent="0.25">
      <c r="L232" s="14"/>
    </row>
    <row r="233" spans="12:12" x14ac:dyDescent="0.25">
      <c r="L233" s="14"/>
    </row>
    <row r="234" spans="12:12" x14ac:dyDescent="0.25">
      <c r="L234" s="14"/>
    </row>
    <row r="235" spans="12:12" x14ac:dyDescent="0.25">
      <c r="L235" s="14"/>
    </row>
    <row r="236" spans="12:12" x14ac:dyDescent="0.25">
      <c r="L236" s="14"/>
    </row>
    <row r="237" spans="12:12" x14ac:dyDescent="0.25">
      <c r="L237" s="14"/>
    </row>
    <row r="238" spans="12:12" x14ac:dyDescent="0.25">
      <c r="L238" s="14"/>
    </row>
    <row r="239" spans="12:12" x14ac:dyDescent="0.25">
      <c r="L239" s="14"/>
    </row>
    <row r="240" spans="12:12" x14ac:dyDescent="0.25">
      <c r="L240" s="14"/>
    </row>
    <row r="241" spans="12:12" x14ac:dyDescent="0.25">
      <c r="L241" s="14"/>
    </row>
    <row r="242" spans="12:12" x14ac:dyDescent="0.25">
      <c r="L242" s="14"/>
    </row>
    <row r="243" spans="12:12" x14ac:dyDescent="0.25">
      <c r="L243" s="14"/>
    </row>
    <row r="244" spans="12:12" x14ac:dyDescent="0.25">
      <c r="L244" s="14"/>
    </row>
    <row r="245" spans="12:12" x14ac:dyDescent="0.25">
      <c r="L245" s="14"/>
    </row>
    <row r="246" spans="12:12" x14ac:dyDescent="0.25">
      <c r="L246" s="14"/>
    </row>
    <row r="247" spans="12:12" x14ac:dyDescent="0.25">
      <c r="L247" s="14"/>
    </row>
    <row r="248" spans="12:12" x14ac:dyDescent="0.25">
      <c r="L248" s="14"/>
    </row>
    <row r="249" spans="12:12" x14ac:dyDescent="0.25">
      <c r="L249" s="14"/>
    </row>
    <row r="250" spans="12:12" x14ac:dyDescent="0.25">
      <c r="L250" s="14"/>
    </row>
    <row r="251" spans="12:12" x14ac:dyDescent="0.25">
      <c r="L251" s="14"/>
    </row>
    <row r="252" spans="12:12" x14ac:dyDescent="0.25">
      <c r="L252" s="14"/>
    </row>
    <row r="253" spans="12:12" x14ac:dyDescent="0.25">
      <c r="L253" s="14"/>
    </row>
    <row r="254" spans="12:12" x14ac:dyDescent="0.25">
      <c r="L254" s="14"/>
    </row>
    <row r="255" spans="12:12" x14ac:dyDescent="0.25">
      <c r="L255" s="14"/>
    </row>
    <row r="256" spans="12:12" x14ac:dyDescent="0.25">
      <c r="L256" s="14"/>
    </row>
    <row r="257" spans="12:12" x14ac:dyDescent="0.25">
      <c r="L257" s="14"/>
    </row>
    <row r="258" spans="12:12" x14ac:dyDescent="0.25">
      <c r="L258" s="14"/>
    </row>
    <row r="259" spans="12:12" x14ac:dyDescent="0.25">
      <c r="L259" s="14"/>
    </row>
    <row r="260" spans="12:12" x14ac:dyDescent="0.25">
      <c r="L260" s="14"/>
    </row>
    <row r="261" spans="12:12" x14ac:dyDescent="0.25">
      <c r="L261" s="14"/>
    </row>
    <row r="262" spans="12:12" x14ac:dyDescent="0.25">
      <c r="L262" s="14"/>
    </row>
    <row r="263" spans="12:12" x14ac:dyDescent="0.25">
      <c r="L263" s="14"/>
    </row>
    <row r="264" spans="12:12" x14ac:dyDescent="0.25">
      <c r="L264" s="14"/>
    </row>
    <row r="265" spans="12:12" x14ac:dyDescent="0.25">
      <c r="L265" s="14"/>
    </row>
    <row r="266" spans="12:12" x14ac:dyDescent="0.25">
      <c r="L266" s="14"/>
    </row>
    <row r="267" spans="12:12" x14ac:dyDescent="0.25">
      <c r="L267" s="14"/>
    </row>
    <row r="268" spans="12:12" x14ac:dyDescent="0.25">
      <c r="L268" s="14"/>
    </row>
    <row r="269" spans="12:12" x14ac:dyDescent="0.25">
      <c r="L269" s="14"/>
    </row>
    <row r="270" spans="12:12" x14ac:dyDescent="0.25">
      <c r="L270" s="14"/>
    </row>
    <row r="271" spans="12:12" x14ac:dyDescent="0.25">
      <c r="L271" s="14"/>
    </row>
    <row r="272" spans="12:12" x14ac:dyDescent="0.25">
      <c r="L272" s="14"/>
    </row>
    <row r="273" spans="12:12" x14ac:dyDescent="0.25">
      <c r="L273" s="14"/>
    </row>
    <row r="274" spans="12:12" x14ac:dyDescent="0.25">
      <c r="L274" s="14"/>
    </row>
    <row r="275" spans="12:12" x14ac:dyDescent="0.25">
      <c r="L275" s="14"/>
    </row>
    <row r="276" spans="12:12" x14ac:dyDescent="0.25">
      <c r="L276" s="14"/>
    </row>
    <row r="277" spans="12:12" x14ac:dyDescent="0.25">
      <c r="L277" s="14"/>
    </row>
    <row r="278" spans="12:12" x14ac:dyDescent="0.25">
      <c r="L278" s="14"/>
    </row>
    <row r="279" spans="12:12" x14ac:dyDescent="0.25">
      <c r="L279" s="14"/>
    </row>
    <row r="280" spans="12:12" x14ac:dyDescent="0.25">
      <c r="L280" s="14"/>
    </row>
    <row r="281" spans="12:12" x14ac:dyDescent="0.25">
      <c r="L281" s="14"/>
    </row>
    <row r="282" spans="12:12" x14ac:dyDescent="0.25">
      <c r="L282" s="14"/>
    </row>
    <row r="283" spans="12:12" x14ac:dyDescent="0.25">
      <c r="L283" s="14"/>
    </row>
    <row r="284" spans="12:12" x14ac:dyDescent="0.25">
      <c r="L284" s="14"/>
    </row>
    <row r="285" spans="12:12" x14ac:dyDescent="0.25">
      <c r="L285" s="14"/>
    </row>
    <row r="286" spans="12:12" x14ac:dyDescent="0.25">
      <c r="L286" s="14"/>
    </row>
    <row r="287" spans="12:12" x14ac:dyDescent="0.25">
      <c r="L287" s="14"/>
    </row>
    <row r="288" spans="12:12" x14ac:dyDescent="0.25">
      <c r="L288" s="14"/>
    </row>
    <row r="289" spans="12:12" x14ac:dyDescent="0.25">
      <c r="L289" s="14"/>
    </row>
    <row r="290" spans="12:12" x14ac:dyDescent="0.25">
      <c r="L290" s="14"/>
    </row>
    <row r="291" spans="12:12" x14ac:dyDescent="0.25">
      <c r="L291" s="14"/>
    </row>
    <row r="292" spans="12:12" x14ac:dyDescent="0.25">
      <c r="L292" s="14"/>
    </row>
    <row r="293" spans="12:12" x14ac:dyDescent="0.25">
      <c r="L293" s="14"/>
    </row>
    <row r="294" spans="12:12" x14ac:dyDescent="0.25">
      <c r="L294" s="14"/>
    </row>
    <row r="295" spans="12:12" x14ac:dyDescent="0.25">
      <c r="L295" s="14"/>
    </row>
    <row r="296" spans="12:12" x14ac:dyDescent="0.25">
      <c r="L296" s="14"/>
    </row>
    <row r="297" spans="12:12" x14ac:dyDescent="0.25">
      <c r="L297" s="14"/>
    </row>
    <row r="298" spans="12:12" x14ac:dyDescent="0.25">
      <c r="L298" s="14"/>
    </row>
    <row r="299" spans="12:12" x14ac:dyDescent="0.25">
      <c r="L299" s="14"/>
    </row>
    <row r="300" spans="12:12" x14ac:dyDescent="0.25">
      <c r="L300" s="14"/>
    </row>
    <row r="301" spans="12:12" x14ac:dyDescent="0.25">
      <c r="L301" s="14"/>
    </row>
    <row r="302" spans="12:12" x14ac:dyDescent="0.25">
      <c r="L302" s="14"/>
    </row>
    <row r="303" spans="12:12" x14ac:dyDescent="0.25">
      <c r="L303" s="14"/>
    </row>
    <row r="304" spans="12:12" x14ac:dyDescent="0.25">
      <c r="L304" s="14"/>
    </row>
    <row r="305" spans="12:12" x14ac:dyDescent="0.25">
      <c r="L305" s="14"/>
    </row>
    <row r="306" spans="12:12" x14ac:dyDescent="0.25">
      <c r="L306" s="14"/>
    </row>
    <row r="307" spans="12:12" x14ac:dyDescent="0.25">
      <c r="L307" s="14"/>
    </row>
    <row r="308" spans="12:12" x14ac:dyDescent="0.25">
      <c r="L308" s="14"/>
    </row>
    <row r="309" spans="12:12" x14ac:dyDescent="0.25">
      <c r="L309" s="14"/>
    </row>
    <row r="310" spans="12:12" x14ac:dyDescent="0.25">
      <c r="L310" s="14"/>
    </row>
    <row r="311" spans="12:12" x14ac:dyDescent="0.25">
      <c r="L311" s="14"/>
    </row>
    <row r="312" spans="12:12" x14ac:dyDescent="0.25">
      <c r="L312" s="14"/>
    </row>
    <row r="313" spans="12:12" x14ac:dyDescent="0.25">
      <c r="L313" s="14"/>
    </row>
    <row r="314" spans="12:12" x14ac:dyDescent="0.25">
      <c r="L314" s="14"/>
    </row>
    <row r="315" spans="12:12" x14ac:dyDescent="0.25">
      <c r="L315" s="14"/>
    </row>
    <row r="316" spans="12:12" x14ac:dyDescent="0.25">
      <c r="L316" s="14"/>
    </row>
    <row r="317" spans="12:12" x14ac:dyDescent="0.25">
      <c r="L317" s="14"/>
    </row>
    <row r="318" spans="12:12" x14ac:dyDescent="0.25">
      <c r="L318" s="14"/>
    </row>
    <row r="319" spans="12:12" x14ac:dyDescent="0.25">
      <c r="L319" s="14"/>
    </row>
    <row r="320" spans="12:12" x14ac:dyDescent="0.25">
      <c r="L320" s="14"/>
    </row>
    <row r="321" spans="12:12" x14ac:dyDescent="0.25">
      <c r="L321" s="14"/>
    </row>
    <row r="322" spans="12:12" x14ac:dyDescent="0.25">
      <c r="L322" s="14"/>
    </row>
    <row r="323" spans="12:12" x14ac:dyDescent="0.25">
      <c r="L323" s="14"/>
    </row>
    <row r="324" spans="12:12" x14ac:dyDescent="0.25">
      <c r="L324" s="14"/>
    </row>
    <row r="325" spans="12:12" x14ac:dyDescent="0.25">
      <c r="L325" s="14"/>
    </row>
    <row r="326" spans="12:12" x14ac:dyDescent="0.25">
      <c r="L326" s="14"/>
    </row>
    <row r="327" spans="12:12" x14ac:dyDescent="0.25">
      <c r="L327" s="14"/>
    </row>
    <row r="328" spans="12:12" x14ac:dyDescent="0.25">
      <c r="L328" s="14"/>
    </row>
    <row r="329" spans="12:12" x14ac:dyDescent="0.25">
      <c r="L329" s="14"/>
    </row>
    <row r="330" spans="12:12" x14ac:dyDescent="0.25">
      <c r="L330" s="14"/>
    </row>
    <row r="331" spans="12:12" x14ac:dyDescent="0.25">
      <c r="L331" s="14"/>
    </row>
    <row r="332" spans="12:12" x14ac:dyDescent="0.25">
      <c r="L332" s="14"/>
    </row>
    <row r="333" spans="12:12" x14ac:dyDescent="0.25">
      <c r="L333" s="14"/>
    </row>
    <row r="334" spans="12:12" x14ac:dyDescent="0.25">
      <c r="L334" s="14"/>
    </row>
    <row r="335" spans="12:12" x14ac:dyDescent="0.25">
      <c r="L335" s="14"/>
    </row>
    <row r="336" spans="12:12" x14ac:dyDescent="0.25">
      <c r="L336" s="14"/>
    </row>
    <row r="337" spans="12:12" x14ac:dyDescent="0.25">
      <c r="L337" s="14"/>
    </row>
    <row r="338" spans="12:12" x14ac:dyDescent="0.25">
      <c r="L338" s="14"/>
    </row>
    <row r="339" spans="12:12" x14ac:dyDescent="0.25">
      <c r="L339" s="14"/>
    </row>
    <row r="340" spans="12:12" x14ac:dyDescent="0.25">
      <c r="L340" s="14"/>
    </row>
    <row r="341" spans="12:12" x14ac:dyDescent="0.25">
      <c r="L341" s="14"/>
    </row>
    <row r="342" spans="12:12" x14ac:dyDescent="0.25">
      <c r="L342" s="14"/>
    </row>
    <row r="343" spans="12:12" x14ac:dyDescent="0.25">
      <c r="L343" s="14"/>
    </row>
    <row r="344" spans="12:12" x14ac:dyDescent="0.25">
      <c r="L344" s="14"/>
    </row>
    <row r="345" spans="12:12" x14ac:dyDescent="0.25">
      <c r="L345" s="14"/>
    </row>
    <row r="346" spans="12:12" x14ac:dyDescent="0.25">
      <c r="L346" s="14"/>
    </row>
    <row r="347" spans="12:12" x14ac:dyDescent="0.25">
      <c r="L347" s="14"/>
    </row>
    <row r="348" spans="12:12" x14ac:dyDescent="0.25">
      <c r="L348" s="14"/>
    </row>
    <row r="349" spans="12:12" x14ac:dyDescent="0.25">
      <c r="L349" s="14"/>
    </row>
    <row r="350" spans="12:12" x14ac:dyDescent="0.25">
      <c r="L350" s="14"/>
    </row>
    <row r="351" spans="12:12" x14ac:dyDescent="0.25">
      <c r="L351" s="14"/>
    </row>
    <row r="352" spans="12:12" x14ac:dyDescent="0.25">
      <c r="L352" s="14"/>
    </row>
    <row r="353" spans="12:12" x14ac:dyDescent="0.25">
      <c r="L353" s="14"/>
    </row>
    <row r="354" spans="12:12" x14ac:dyDescent="0.25">
      <c r="L354" s="14"/>
    </row>
    <row r="355" spans="12:12" x14ac:dyDescent="0.25">
      <c r="L355" s="14"/>
    </row>
    <row r="356" spans="12:12" x14ac:dyDescent="0.25">
      <c r="L356" s="14"/>
    </row>
    <row r="357" spans="12:12" x14ac:dyDescent="0.25">
      <c r="L357" s="14"/>
    </row>
    <row r="358" spans="12:12" x14ac:dyDescent="0.25">
      <c r="L358" s="14"/>
    </row>
    <row r="359" spans="12:12" x14ac:dyDescent="0.25">
      <c r="L359" s="14"/>
    </row>
    <row r="360" spans="12:12" x14ac:dyDescent="0.25">
      <c r="L360" s="14"/>
    </row>
    <row r="361" spans="12:12" x14ac:dyDescent="0.25">
      <c r="L361" s="14"/>
    </row>
    <row r="362" spans="12:12" x14ac:dyDescent="0.25">
      <c r="L362" s="14"/>
    </row>
    <row r="363" spans="12:12" x14ac:dyDescent="0.25">
      <c r="L363" s="14"/>
    </row>
    <row r="364" spans="12:12" x14ac:dyDescent="0.25">
      <c r="L364" s="14"/>
    </row>
    <row r="365" spans="12:12" x14ac:dyDescent="0.25">
      <c r="L365" s="14"/>
    </row>
    <row r="366" spans="12:12" x14ac:dyDescent="0.25">
      <c r="L366" s="14"/>
    </row>
    <row r="367" spans="12:12" x14ac:dyDescent="0.25">
      <c r="L367" s="14"/>
    </row>
    <row r="368" spans="12:12" x14ac:dyDescent="0.25">
      <c r="L368" s="14"/>
    </row>
    <row r="369" spans="12:12" x14ac:dyDescent="0.25">
      <c r="L369" s="14"/>
    </row>
    <row r="370" spans="12:12" x14ac:dyDescent="0.25">
      <c r="L370" s="14"/>
    </row>
    <row r="371" spans="12:12" x14ac:dyDescent="0.25">
      <c r="L371" s="14"/>
    </row>
    <row r="372" spans="12:12" x14ac:dyDescent="0.25">
      <c r="L372" s="14"/>
    </row>
    <row r="373" spans="12:12" x14ac:dyDescent="0.25">
      <c r="L373" s="14"/>
    </row>
    <row r="374" spans="12:12" x14ac:dyDescent="0.25">
      <c r="L374" s="14"/>
    </row>
    <row r="375" spans="12:12" x14ac:dyDescent="0.25">
      <c r="L375" s="14"/>
    </row>
    <row r="376" spans="12:12" x14ac:dyDescent="0.25">
      <c r="L376" s="14"/>
    </row>
    <row r="377" spans="12:12" x14ac:dyDescent="0.25">
      <c r="L377" s="14"/>
    </row>
    <row r="378" spans="12:12" x14ac:dyDescent="0.25">
      <c r="L378" s="14"/>
    </row>
    <row r="379" spans="12:12" x14ac:dyDescent="0.25">
      <c r="L379" s="14"/>
    </row>
    <row r="380" spans="12:12" x14ac:dyDescent="0.25">
      <c r="L380" s="14"/>
    </row>
    <row r="381" spans="12:12" x14ac:dyDescent="0.25">
      <c r="L381" s="14"/>
    </row>
    <row r="382" spans="12:12" x14ac:dyDescent="0.25">
      <c r="L382" s="14"/>
    </row>
    <row r="383" spans="12:12" x14ac:dyDescent="0.25">
      <c r="L383" s="14"/>
    </row>
    <row r="384" spans="12:12" x14ac:dyDescent="0.25">
      <c r="L384" s="14"/>
    </row>
    <row r="385" spans="12:12" x14ac:dyDescent="0.25">
      <c r="L385" s="14"/>
    </row>
    <row r="386" spans="12:12" x14ac:dyDescent="0.25">
      <c r="L386" s="14"/>
    </row>
    <row r="387" spans="12:12" x14ac:dyDescent="0.25">
      <c r="L387" s="14"/>
    </row>
    <row r="388" spans="12:12" x14ac:dyDescent="0.25">
      <c r="L388" s="14"/>
    </row>
    <row r="389" spans="12:12" x14ac:dyDescent="0.25">
      <c r="L389" s="14"/>
    </row>
    <row r="390" spans="12:12" x14ac:dyDescent="0.25">
      <c r="L390" s="14"/>
    </row>
    <row r="391" spans="12:12" x14ac:dyDescent="0.25">
      <c r="L391" s="14"/>
    </row>
    <row r="392" spans="12:12" x14ac:dyDescent="0.25">
      <c r="L392" s="14"/>
    </row>
    <row r="393" spans="12:12" x14ac:dyDescent="0.25">
      <c r="L393" s="14"/>
    </row>
    <row r="394" spans="12:12" x14ac:dyDescent="0.25">
      <c r="L394" s="14"/>
    </row>
    <row r="395" spans="12:12" x14ac:dyDescent="0.25">
      <c r="L395" s="14"/>
    </row>
    <row r="396" spans="12:12" x14ac:dyDescent="0.25">
      <c r="L396" s="14"/>
    </row>
    <row r="397" spans="12:12" x14ac:dyDescent="0.25">
      <c r="L397" s="14"/>
    </row>
    <row r="398" spans="12:12" x14ac:dyDescent="0.25">
      <c r="L398" s="14"/>
    </row>
    <row r="399" spans="12:12" x14ac:dyDescent="0.25">
      <c r="L399" s="14"/>
    </row>
    <row r="400" spans="12:12" x14ac:dyDescent="0.25">
      <c r="L400" s="14"/>
    </row>
    <row r="401" spans="12:12" x14ac:dyDescent="0.25">
      <c r="L401" s="14"/>
    </row>
    <row r="402" spans="12:12" x14ac:dyDescent="0.25">
      <c r="L402" s="14"/>
    </row>
    <row r="403" spans="12:12" x14ac:dyDescent="0.25">
      <c r="L403" s="14"/>
    </row>
    <row r="404" spans="12:12" x14ac:dyDescent="0.25">
      <c r="L404" s="14"/>
    </row>
    <row r="405" spans="12:12" x14ac:dyDescent="0.25">
      <c r="L405" s="14"/>
    </row>
    <row r="406" spans="12:12" x14ac:dyDescent="0.25">
      <c r="L406" s="14"/>
    </row>
    <row r="407" spans="12:12" x14ac:dyDescent="0.25">
      <c r="L407" s="14"/>
    </row>
    <row r="408" spans="12:12" x14ac:dyDescent="0.25">
      <c r="L408" s="14"/>
    </row>
    <row r="409" spans="12:12" x14ac:dyDescent="0.25">
      <c r="L409" s="14"/>
    </row>
    <row r="410" spans="12:12" x14ac:dyDescent="0.25">
      <c r="L410" s="14"/>
    </row>
    <row r="411" spans="12:12" x14ac:dyDescent="0.25">
      <c r="L411" s="14"/>
    </row>
    <row r="412" spans="12:12" x14ac:dyDescent="0.25">
      <c r="L412" s="14"/>
    </row>
    <row r="413" spans="12:12" x14ac:dyDescent="0.25">
      <c r="L413" s="14"/>
    </row>
    <row r="414" spans="12:12" x14ac:dyDescent="0.25">
      <c r="L414" s="14"/>
    </row>
    <row r="415" spans="12:12" x14ac:dyDescent="0.25">
      <c r="L415" s="14"/>
    </row>
    <row r="416" spans="12:12" x14ac:dyDescent="0.25">
      <c r="L416" s="14"/>
    </row>
    <row r="417" spans="12:12" x14ac:dyDescent="0.25">
      <c r="L417" s="14"/>
    </row>
    <row r="418" spans="12:12" x14ac:dyDescent="0.25">
      <c r="L418" s="14"/>
    </row>
    <row r="419" spans="12:12" x14ac:dyDescent="0.25">
      <c r="L419" s="14"/>
    </row>
    <row r="420" spans="12:12" x14ac:dyDescent="0.25">
      <c r="L420" s="14"/>
    </row>
    <row r="421" spans="12:12" x14ac:dyDescent="0.25">
      <c r="L421" s="14"/>
    </row>
    <row r="422" spans="12:12" x14ac:dyDescent="0.25">
      <c r="L422" s="14"/>
    </row>
    <row r="423" spans="12:12" x14ac:dyDescent="0.25">
      <c r="L423" s="14"/>
    </row>
    <row r="424" spans="12:12" x14ac:dyDescent="0.25">
      <c r="L424" s="14"/>
    </row>
    <row r="425" spans="12:12" x14ac:dyDescent="0.25">
      <c r="L425" s="14"/>
    </row>
    <row r="426" spans="12:12" x14ac:dyDescent="0.25">
      <c r="L426" s="14"/>
    </row>
    <row r="427" spans="12:12" x14ac:dyDescent="0.25">
      <c r="L427" s="14"/>
    </row>
    <row r="428" spans="12:12" x14ac:dyDescent="0.25">
      <c r="L428" s="14"/>
    </row>
    <row r="429" spans="12:12" x14ac:dyDescent="0.25">
      <c r="L429" s="14"/>
    </row>
    <row r="430" spans="12:12" x14ac:dyDescent="0.25">
      <c r="L430" s="14"/>
    </row>
    <row r="431" spans="12:12" x14ac:dyDescent="0.25">
      <c r="L431" s="14"/>
    </row>
    <row r="432" spans="12:12" x14ac:dyDescent="0.25">
      <c r="L432" s="14"/>
    </row>
    <row r="433" spans="12:12" x14ac:dyDescent="0.25">
      <c r="L433" s="14"/>
    </row>
    <row r="434" spans="12:12" x14ac:dyDescent="0.25">
      <c r="L434" s="14"/>
    </row>
    <row r="435" spans="12:12" x14ac:dyDescent="0.25">
      <c r="L435" s="14"/>
    </row>
    <row r="436" spans="12:12" x14ac:dyDescent="0.25">
      <c r="L436" s="14"/>
    </row>
    <row r="437" spans="12:12" x14ac:dyDescent="0.25">
      <c r="L437" s="14"/>
    </row>
    <row r="438" spans="12:12" x14ac:dyDescent="0.25">
      <c r="L438" s="14"/>
    </row>
    <row r="439" spans="12:12" x14ac:dyDescent="0.25">
      <c r="L439" s="14"/>
    </row>
    <row r="440" spans="12:12" x14ac:dyDescent="0.25">
      <c r="L440" s="14"/>
    </row>
    <row r="441" spans="12:12" x14ac:dyDescent="0.25">
      <c r="L441" s="14"/>
    </row>
    <row r="442" spans="12:12" x14ac:dyDescent="0.25">
      <c r="L442" s="14"/>
    </row>
    <row r="443" spans="12:12" x14ac:dyDescent="0.25">
      <c r="L443" s="14"/>
    </row>
    <row r="444" spans="12:12" x14ac:dyDescent="0.25">
      <c r="L444" s="14"/>
    </row>
    <row r="445" spans="12:12" x14ac:dyDescent="0.25">
      <c r="L445" s="14"/>
    </row>
    <row r="446" spans="12:12" x14ac:dyDescent="0.25">
      <c r="L446" s="14"/>
    </row>
    <row r="447" spans="12:12" x14ac:dyDescent="0.25">
      <c r="L447" s="14"/>
    </row>
    <row r="448" spans="12:12" x14ac:dyDescent="0.25">
      <c r="L448" s="14"/>
    </row>
    <row r="449" spans="12:12" x14ac:dyDescent="0.25">
      <c r="L449" s="14"/>
    </row>
    <row r="450" spans="12:12" x14ac:dyDescent="0.25">
      <c r="L450" s="14"/>
    </row>
    <row r="451" spans="12:12" x14ac:dyDescent="0.25">
      <c r="L451" s="14"/>
    </row>
    <row r="452" spans="12:12" x14ac:dyDescent="0.25">
      <c r="L452" s="14"/>
    </row>
    <row r="453" spans="12:12" x14ac:dyDescent="0.25">
      <c r="L453" s="14"/>
    </row>
    <row r="454" spans="12:12" x14ac:dyDescent="0.25">
      <c r="L454" s="14"/>
    </row>
    <row r="455" spans="12:12" x14ac:dyDescent="0.25">
      <c r="L455" s="14"/>
    </row>
    <row r="456" spans="12:12" x14ac:dyDescent="0.25">
      <c r="L456" s="14"/>
    </row>
    <row r="457" spans="12:12" x14ac:dyDescent="0.25">
      <c r="L457" s="14"/>
    </row>
    <row r="458" spans="12:12" x14ac:dyDescent="0.25">
      <c r="L458" s="14"/>
    </row>
    <row r="459" spans="12:12" x14ac:dyDescent="0.25">
      <c r="L459" s="14"/>
    </row>
    <row r="460" spans="12:12" x14ac:dyDescent="0.25">
      <c r="L460" s="14"/>
    </row>
    <row r="461" spans="12:12" x14ac:dyDescent="0.25">
      <c r="L461" s="14"/>
    </row>
    <row r="462" spans="12:12" x14ac:dyDescent="0.25">
      <c r="L462" s="14"/>
    </row>
    <row r="463" spans="12:12" x14ac:dyDescent="0.25">
      <c r="L463" s="14"/>
    </row>
    <row r="464" spans="12:12" x14ac:dyDescent="0.25">
      <c r="L464" s="14"/>
    </row>
    <row r="465" spans="12:12" x14ac:dyDescent="0.25">
      <c r="L465" s="14"/>
    </row>
    <row r="466" spans="12:12" x14ac:dyDescent="0.25">
      <c r="L466" s="14"/>
    </row>
    <row r="467" spans="12:12" x14ac:dyDescent="0.25">
      <c r="L467" s="14"/>
    </row>
    <row r="468" spans="12:12" x14ac:dyDescent="0.25">
      <c r="L468" s="14"/>
    </row>
    <row r="469" spans="12:12" x14ac:dyDescent="0.25">
      <c r="L469" s="14"/>
    </row>
    <row r="470" spans="12:12" x14ac:dyDescent="0.25">
      <c r="L470" s="14"/>
    </row>
    <row r="471" spans="12:12" x14ac:dyDescent="0.25">
      <c r="L471" s="14"/>
    </row>
    <row r="472" spans="12:12" x14ac:dyDescent="0.25">
      <c r="L472" s="14"/>
    </row>
    <row r="473" spans="12:12" x14ac:dyDescent="0.25">
      <c r="L473" s="14"/>
    </row>
    <row r="474" spans="12:12" x14ac:dyDescent="0.25">
      <c r="L474" s="14"/>
    </row>
    <row r="475" spans="12:12" x14ac:dyDescent="0.25">
      <c r="L475" s="14"/>
    </row>
    <row r="476" spans="12:12" x14ac:dyDescent="0.25">
      <c r="L476" s="14"/>
    </row>
    <row r="477" spans="12:12" x14ac:dyDescent="0.25">
      <c r="L477" s="14"/>
    </row>
    <row r="478" spans="12:12" x14ac:dyDescent="0.25">
      <c r="L478" s="14"/>
    </row>
    <row r="479" spans="12:12" x14ac:dyDescent="0.25">
      <c r="L479" s="14"/>
    </row>
    <row r="480" spans="12:12" x14ac:dyDescent="0.25">
      <c r="L480" s="14"/>
    </row>
    <row r="481" spans="12:12" x14ac:dyDescent="0.25">
      <c r="L481" s="14"/>
    </row>
    <row r="482" spans="12:12" x14ac:dyDescent="0.25">
      <c r="L482" s="14"/>
    </row>
    <row r="483" spans="12:12" x14ac:dyDescent="0.25">
      <c r="L483" s="14"/>
    </row>
    <row r="484" spans="12:12" x14ac:dyDescent="0.25">
      <c r="L484" s="14"/>
    </row>
    <row r="485" spans="12:12" x14ac:dyDescent="0.25">
      <c r="L485" s="14"/>
    </row>
    <row r="486" spans="12:12" x14ac:dyDescent="0.25">
      <c r="L486" s="14"/>
    </row>
    <row r="487" spans="12:12" x14ac:dyDescent="0.25">
      <c r="L487" s="14"/>
    </row>
    <row r="488" spans="12:12" x14ac:dyDescent="0.25">
      <c r="L488" s="14"/>
    </row>
    <row r="489" spans="12:12" x14ac:dyDescent="0.25">
      <c r="L489" s="14"/>
    </row>
    <row r="490" spans="12:12" x14ac:dyDescent="0.25">
      <c r="L490" s="14"/>
    </row>
  </sheetData>
  <sheetProtection algorithmName="SHA-512" hashValue="FXPvH8n5I6WViYCmvYejIGJcXPrgZBC5jxWxgWiD2buWCU2RddQk5iN/NdKjYfKjiYACb6c90tbSbm0nJMgjtQ==" saltValue="L2JIFIeSHV/ghU0htJ9dhw==" spinCount="100000" sheet="1" objects="1" scenarios="1"/>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pageSetUpPr fitToPage="1"/>
  </sheetPr>
  <dimension ref="A1:C3659"/>
  <sheetViews>
    <sheetView showGridLines="0" workbookViewId="0">
      <pane xSplit="1" ySplit="2" topLeftCell="B3" activePane="bottomRight" state="frozen"/>
      <selection pane="topRight" activeCell="P1" sqref="P1"/>
      <selection pane="bottomLeft" activeCell="A3" sqref="A3"/>
      <selection pane="bottomRight" activeCell="C3" sqref="C3"/>
    </sheetView>
  </sheetViews>
  <sheetFormatPr defaultColWidth="9.140625" defaultRowHeight="15" x14ac:dyDescent="0.25"/>
  <cols>
    <col min="1" max="1" width="9.140625" style="6"/>
    <col min="2" max="2" width="18.140625" style="6" customWidth="1"/>
    <col min="3" max="3" width="9.28515625" style="6" customWidth="1"/>
    <col min="4" max="16384" width="9.140625" style="6"/>
  </cols>
  <sheetData>
    <row r="1" spans="1:3" ht="30.75" thickBot="1" x14ac:dyDescent="0.3">
      <c r="B1" s="7" t="s">
        <v>34</v>
      </c>
      <c r="C1" s="8" t="s">
        <v>50</v>
      </c>
    </row>
    <row r="2" spans="1:3" ht="15.75" thickBot="1" x14ac:dyDescent="0.3">
      <c r="B2" s="7" t="s">
        <v>34</v>
      </c>
      <c r="C2" s="8"/>
    </row>
    <row r="3" spans="1:3" x14ac:dyDescent="0.25">
      <c r="A3" s="9"/>
      <c r="B3" s="10" t="s">
        <v>123</v>
      </c>
      <c r="C3" s="11">
        <v>235</v>
      </c>
    </row>
    <row r="4" spans="1:3" x14ac:dyDescent="0.25">
      <c r="A4" s="9"/>
      <c r="B4" s="10" t="s">
        <v>124</v>
      </c>
      <c r="C4" s="11">
        <v>176</v>
      </c>
    </row>
    <row r="5" spans="1:3" x14ac:dyDescent="0.25">
      <c r="A5" s="9"/>
      <c r="B5" s="10" t="s">
        <v>125</v>
      </c>
      <c r="C5" s="11">
        <v>78</v>
      </c>
    </row>
    <row r="6" spans="1:3" x14ac:dyDescent="0.25">
      <c r="A6" s="9"/>
    </row>
    <row r="7" spans="1:3" x14ac:dyDescent="0.25">
      <c r="A7" s="9"/>
    </row>
    <row r="8" spans="1:3" x14ac:dyDescent="0.25">
      <c r="A8" s="9"/>
    </row>
    <row r="9" spans="1:3" x14ac:dyDescent="0.25">
      <c r="A9" s="9"/>
    </row>
    <row r="10" spans="1:3" x14ac:dyDescent="0.25">
      <c r="A10" s="9"/>
    </row>
    <row r="11" spans="1:3" x14ac:dyDescent="0.25">
      <c r="A11" s="9"/>
    </row>
    <row r="12" spans="1:3" x14ac:dyDescent="0.25">
      <c r="A12" s="9"/>
    </row>
    <row r="13" spans="1:3" x14ac:dyDescent="0.25">
      <c r="A13" s="9"/>
    </row>
    <row r="14" spans="1:3" x14ac:dyDescent="0.25">
      <c r="A14" s="9"/>
    </row>
    <row r="15" spans="1:3" x14ac:dyDescent="0.25">
      <c r="A15" s="9"/>
    </row>
    <row r="16" spans="1:3" x14ac:dyDescent="0.25">
      <c r="A16" s="9"/>
    </row>
    <row r="17" spans="1:1" x14ac:dyDescent="0.25">
      <c r="A17" s="9"/>
    </row>
    <row r="18" spans="1:1" x14ac:dyDescent="0.25">
      <c r="A18" s="9"/>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row r="29" spans="1:1" x14ac:dyDescent="0.25">
      <c r="A29" s="9"/>
    </row>
    <row r="30" spans="1:1" x14ac:dyDescent="0.25">
      <c r="A30" s="9"/>
    </row>
    <row r="31" spans="1:1" x14ac:dyDescent="0.25">
      <c r="A31" s="9"/>
    </row>
    <row r="32" spans="1:1"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1" x14ac:dyDescent="0.25">
      <c r="A177" s="9"/>
    </row>
    <row r="178" spans="1:1" x14ac:dyDescent="0.25">
      <c r="A178" s="9"/>
    </row>
    <row r="179" spans="1:1" x14ac:dyDescent="0.25">
      <c r="A179" s="9"/>
    </row>
    <row r="180" spans="1:1" x14ac:dyDescent="0.25">
      <c r="A180" s="9"/>
    </row>
    <row r="181" spans="1:1" x14ac:dyDescent="0.25">
      <c r="A181" s="9"/>
    </row>
    <row r="182" spans="1:1" x14ac:dyDescent="0.25">
      <c r="A182" s="9"/>
    </row>
    <row r="183" spans="1:1" x14ac:dyDescent="0.25">
      <c r="A183" s="9"/>
    </row>
    <row r="184" spans="1:1" x14ac:dyDescent="0.25">
      <c r="A184" s="9"/>
    </row>
    <row r="185" spans="1:1" x14ac:dyDescent="0.25">
      <c r="A185" s="9"/>
    </row>
    <row r="186" spans="1:1" x14ac:dyDescent="0.25">
      <c r="A186" s="9"/>
    </row>
    <row r="187" spans="1:1" x14ac:dyDescent="0.25">
      <c r="A187" s="9"/>
    </row>
    <row r="188" spans="1:1" x14ac:dyDescent="0.25">
      <c r="A188" s="9"/>
    </row>
    <row r="189" spans="1:1" x14ac:dyDescent="0.25">
      <c r="A189" s="9"/>
    </row>
    <row r="190" spans="1:1" x14ac:dyDescent="0.25">
      <c r="A190" s="9"/>
    </row>
    <row r="191" spans="1:1" x14ac:dyDescent="0.25">
      <c r="A191" s="9"/>
    </row>
    <row r="192" spans="1:1" x14ac:dyDescent="0.25">
      <c r="A192" s="9"/>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9"/>
    </row>
    <row r="214" spans="1:1" x14ac:dyDescent="0.25">
      <c r="A214" s="9"/>
    </row>
    <row r="215" spans="1:1" x14ac:dyDescent="0.25">
      <c r="A215" s="9"/>
    </row>
    <row r="216" spans="1:1" x14ac:dyDescent="0.25">
      <c r="A216" s="9"/>
    </row>
    <row r="217" spans="1:1" x14ac:dyDescent="0.25">
      <c r="A217" s="9"/>
    </row>
    <row r="218" spans="1:1" x14ac:dyDescent="0.25">
      <c r="A218" s="9"/>
    </row>
    <row r="219" spans="1:1" x14ac:dyDescent="0.25">
      <c r="A219" s="9"/>
    </row>
    <row r="220" spans="1:1" x14ac:dyDescent="0.25">
      <c r="A220" s="9"/>
    </row>
    <row r="221" spans="1:1" x14ac:dyDescent="0.25">
      <c r="A221" s="9"/>
    </row>
    <row r="222" spans="1:1" x14ac:dyDescent="0.25">
      <c r="A222" s="9"/>
    </row>
    <row r="223" spans="1:1" x14ac:dyDescent="0.25">
      <c r="A223" s="9"/>
    </row>
    <row r="224" spans="1:1" x14ac:dyDescent="0.25">
      <c r="A224" s="9"/>
    </row>
    <row r="225" spans="1:1" x14ac:dyDescent="0.25">
      <c r="A225" s="9"/>
    </row>
    <row r="226" spans="1:1" x14ac:dyDescent="0.25">
      <c r="A226" s="9"/>
    </row>
    <row r="227" spans="1:1" x14ac:dyDescent="0.25">
      <c r="A227" s="9"/>
    </row>
    <row r="228" spans="1:1" x14ac:dyDescent="0.25">
      <c r="A228" s="9"/>
    </row>
    <row r="229" spans="1:1" x14ac:dyDescent="0.25">
      <c r="A229" s="9"/>
    </row>
    <row r="230" spans="1:1" x14ac:dyDescent="0.25">
      <c r="A230" s="9"/>
    </row>
    <row r="231" spans="1:1" x14ac:dyDescent="0.25">
      <c r="A231" s="9"/>
    </row>
    <row r="232" spans="1:1" x14ac:dyDescent="0.25">
      <c r="A232" s="9"/>
    </row>
    <row r="233" spans="1:1" x14ac:dyDescent="0.25">
      <c r="A233" s="9"/>
    </row>
    <row r="234" spans="1:1" x14ac:dyDescent="0.25">
      <c r="A234" s="9"/>
    </row>
    <row r="235" spans="1:1" x14ac:dyDescent="0.25">
      <c r="A235" s="9"/>
    </row>
    <row r="236" spans="1:1" x14ac:dyDescent="0.25">
      <c r="A236" s="9"/>
    </row>
    <row r="237" spans="1:1" x14ac:dyDescent="0.25">
      <c r="A237" s="9"/>
    </row>
    <row r="238" spans="1:1" x14ac:dyDescent="0.25">
      <c r="A238" s="9"/>
    </row>
    <row r="239" spans="1:1" x14ac:dyDescent="0.25">
      <c r="A239" s="9"/>
    </row>
    <row r="240" spans="1:1" x14ac:dyDescent="0.25">
      <c r="A240" s="9"/>
    </row>
    <row r="241" spans="1:2" x14ac:dyDescent="0.25">
      <c r="A241" s="9"/>
    </row>
    <row r="242" spans="1:2" x14ac:dyDescent="0.25">
      <c r="A242" s="9"/>
    </row>
    <row r="243" spans="1:2" x14ac:dyDescent="0.25">
      <c r="A243" s="9"/>
    </row>
    <row r="244" spans="1:2" x14ac:dyDescent="0.25">
      <c r="A244" s="9"/>
    </row>
    <row r="245" spans="1:2" x14ac:dyDescent="0.25">
      <c r="A245" s="9"/>
    </row>
    <row r="246" spans="1:2" x14ac:dyDescent="0.25">
      <c r="A246" s="9"/>
    </row>
    <row r="247" spans="1:2" x14ac:dyDescent="0.25">
      <c r="A247" s="9"/>
    </row>
    <row r="248" spans="1:2" x14ac:dyDescent="0.25">
      <c r="A248" s="9"/>
    </row>
    <row r="249" spans="1:2" x14ac:dyDescent="0.25">
      <c r="A249" s="9"/>
    </row>
    <row r="250" spans="1:2" x14ac:dyDescent="0.25">
      <c r="A250" s="4"/>
      <c r="B250" s="3"/>
    </row>
    <row r="251" spans="1:2" x14ac:dyDescent="0.25">
      <c r="A251" s="9"/>
    </row>
    <row r="252" spans="1:2" x14ac:dyDescent="0.25">
      <c r="A252" s="9"/>
    </row>
    <row r="253" spans="1:2" x14ac:dyDescent="0.25">
      <c r="A253" s="9"/>
    </row>
    <row r="254" spans="1:2" x14ac:dyDescent="0.25">
      <c r="A254" s="9"/>
    </row>
    <row r="255" spans="1:2" x14ac:dyDescent="0.25">
      <c r="A255" s="9"/>
    </row>
    <row r="256" spans="1:2" x14ac:dyDescent="0.25">
      <c r="A256" s="9"/>
    </row>
    <row r="257" spans="1:1" x14ac:dyDescent="0.25">
      <c r="A257" s="9"/>
    </row>
    <row r="258" spans="1:1" x14ac:dyDescent="0.25">
      <c r="A258" s="9"/>
    </row>
    <row r="259" spans="1:1" x14ac:dyDescent="0.25">
      <c r="A259" s="9"/>
    </row>
    <row r="260" spans="1:1" x14ac:dyDescent="0.25">
      <c r="A260" s="9"/>
    </row>
    <row r="261" spans="1:1" x14ac:dyDescent="0.25">
      <c r="A261" s="9"/>
    </row>
    <row r="262" spans="1:1" x14ac:dyDescent="0.25">
      <c r="A262" s="9"/>
    </row>
    <row r="263" spans="1:1" x14ac:dyDescent="0.25">
      <c r="A263" s="9"/>
    </row>
    <row r="264" spans="1:1" x14ac:dyDescent="0.25">
      <c r="A264" s="9"/>
    </row>
    <row r="265" spans="1:1" x14ac:dyDescent="0.25">
      <c r="A265" s="9"/>
    </row>
    <row r="266" spans="1:1" x14ac:dyDescent="0.25">
      <c r="A266" s="9"/>
    </row>
    <row r="267" spans="1:1" x14ac:dyDescent="0.25">
      <c r="A267" s="9"/>
    </row>
    <row r="268" spans="1:1" x14ac:dyDescent="0.25">
      <c r="A268" s="9"/>
    </row>
    <row r="269" spans="1:1" x14ac:dyDescent="0.25">
      <c r="A269" s="9"/>
    </row>
    <row r="270" spans="1:1" x14ac:dyDescent="0.25">
      <c r="A270" s="9"/>
    </row>
    <row r="271" spans="1:1" x14ac:dyDescent="0.25">
      <c r="A271" s="9"/>
    </row>
    <row r="272" spans="1:1" x14ac:dyDescent="0.25">
      <c r="A272" s="9"/>
    </row>
    <row r="273" spans="1:1" x14ac:dyDescent="0.25">
      <c r="A273" s="9"/>
    </row>
    <row r="274" spans="1:1" x14ac:dyDescent="0.25">
      <c r="A274" s="9"/>
    </row>
    <row r="275" spans="1:1" x14ac:dyDescent="0.25">
      <c r="A275" s="9"/>
    </row>
    <row r="276" spans="1:1" x14ac:dyDescent="0.25">
      <c r="A276" s="9"/>
    </row>
    <row r="277" spans="1:1" x14ac:dyDescent="0.25">
      <c r="A277" s="9"/>
    </row>
    <row r="278" spans="1:1" x14ac:dyDescent="0.25">
      <c r="A278" s="9"/>
    </row>
    <row r="279" spans="1:1" x14ac:dyDescent="0.25">
      <c r="A279" s="9"/>
    </row>
    <row r="280" spans="1:1" x14ac:dyDescent="0.25">
      <c r="A280" s="9"/>
    </row>
    <row r="281" spans="1:1" x14ac:dyDescent="0.25">
      <c r="A281" s="9"/>
    </row>
    <row r="282" spans="1:1" x14ac:dyDescent="0.25">
      <c r="A282" s="9"/>
    </row>
    <row r="283" spans="1:1" x14ac:dyDescent="0.25">
      <c r="A283" s="9"/>
    </row>
    <row r="284" spans="1:1" x14ac:dyDescent="0.25">
      <c r="A284" s="9"/>
    </row>
    <row r="285" spans="1:1" x14ac:dyDescent="0.25">
      <c r="A285" s="9"/>
    </row>
    <row r="286" spans="1:1" x14ac:dyDescent="0.25">
      <c r="A286" s="9"/>
    </row>
    <row r="287" spans="1:1" x14ac:dyDescent="0.25">
      <c r="A287" s="9"/>
    </row>
    <row r="288" spans="1:1" x14ac:dyDescent="0.25">
      <c r="A288" s="9"/>
    </row>
    <row r="289" spans="1:1" x14ac:dyDescent="0.25">
      <c r="A289" s="9"/>
    </row>
    <row r="290" spans="1:1" x14ac:dyDescent="0.25">
      <c r="A290" s="9"/>
    </row>
    <row r="291" spans="1:1" x14ac:dyDescent="0.25">
      <c r="A291" s="9"/>
    </row>
    <row r="292" spans="1:1" x14ac:dyDescent="0.25">
      <c r="A292" s="9"/>
    </row>
    <row r="293" spans="1:1" x14ac:dyDescent="0.25">
      <c r="A293" s="9"/>
    </row>
    <row r="294" spans="1:1" x14ac:dyDescent="0.25">
      <c r="A294" s="9"/>
    </row>
    <row r="295" spans="1:1" x14ac:dyDescent="0.25">
      <c r="A295" s="9"/>
    </row>
    <row r="296" spans="1:1" x14ac:dyDescent="0.25">
      <c r="A296" s="9"/>
    </row>
    <row r="297" spans="1:1" x14ac:dyDescent="0.25">
      <c r="A297" s="9"/>
    </row>
    <row r="298" spans="1:1" x14ac:dyDescent="0.25">
      <c r="A298" s="9"/>
    </row>
    <row r="299" spans="1:1" x14ac:dyDescent="0.25">
      <c r="A299" s="9"/>
    </row>
    <row r="300" spans="1:1" x14ac:dyDescent="0.25">
      <c r="A300" s="9"/>
    </row>
    <row r="301" spans="1:1" x14ac:dyDescent="0.25">
      <c r="A301" s="9"/>
    </row>
    <row r="302" spans="1:1" x14ac:dyDescent="0.25">
      <c r="A302" s="9"/>
    </row>
    <row r="303" spans="1:1" x14ac:dyDescent="0.25">
      <c r="A303" s="9"/>
    </row>
    <row r="304" spans="1:1" x14ac:dyDescent="0.25">
      <c r="A304" s="9"/>
    </row>
    <row r="305" spans="1:1" x14ac:dyDescent="0.25">
      <c r="A305" s="9"/>
    </row>
    <row r="306" spans="1:1" x14ac:dyDescent="0.25">
      <c r="A306" s="9"/>
    </row>
    <row r="307" spans="1:1" x14ac:dyDescent="0.25">
      <c r="A307" s="9"/>
    </row>
    <row r="308" spans="1:1" x14ac:dyDescent="0.25">
      <c r="A308" s="9"/>
    </row>
    <row r="309" spans="1:1" x14ac:dyDescent="0.25">
      <c r="A309" s="9"/>
    </row>
    <row r="310" spans="1:1" x14ac:dyDescent="0.25">
      <c r="A310" s="9"/>
    </row>
    <row r="311" spans="1:1" x14ac:dyDescent="0.25">
      <c r="A311" s="9"/>
    </row>
    <row r="312" spans="1:1" x14ac:dyDescent="0.25">
      <c r="A312" s="9"/>
    </row>
    <row r="313" spans="1:1" x14ac:dyDescent="0.25">
      <c r="A313" s="9"/>
    </row>
    <row r="314" spans="1:1" x14ac:dyDescent="0.25">
      <c r="A314" s="9"/>
    </row>
    <row r="315" spans="1:1" x14ac:dyDescent="0.25">
      <c r="A315" s="9"/>
    </row>
    <row r="316" spans="1:1" x14ac:dyDescent="0.25">
      <c r="A316" s="9"/>
    </row>
    <row r="317" spans="1:1" x14ac:dyDescent="0.25">
      <c r="A317" s="9"/>
    </row>
    <row r="318" spans="1:1" x14ac:dyDescent="0.25">
      <c r="A318" s="9"/>
    </row>
    <row r="319" spans="1:1" x14ac:dyDescent="0.25">
      <c r="A319" s="9"/>
    </row>
    <row r="320" spans="1:1" x14ac:dyDescent="0.25">
      <c r="A320" s="9"/>
    </row>
    <row r="321" spans="1:1" x14ac:dyDescent="0.25">
      <c r="A321" s="9"/>
    </row>
    <row r="322" spans="1:1" x14ac:dyDescent="0.25">
      <c r="A322" s="9"/>
    </row>
    <row r="323" spans="1:1" x14ac:dyDescent="0.25">
      <c r="A323" s="9"/>
    </row>
    <row r="324" spans="1:1" x14ac:dyDescent="0.25">
      <c r="A324" s="9"/>
    </row>
    <row r="325" spans="1:1" x14ac:dyDescent="0.25">
      <c r="A325" s="9"/>
    </row>
    <row r="326" spans="1:1" x14ac:dyDescent="0.25">
      <c r="A326" s="9"/>
    </row>
    <row r="327" spans="1:1" x14ac:dyDescent="0.25">
      <c r="A327" s="9"/>
    </row>
    <row r="328" spans="1:1" x14ac:dyDescent="0.25">
      <c r="A328" s="9"/>
    </row>
    <row r="329" spans="1:1" x14ac:dyDescent="0.25">
      <c r="A329" s="9"/>
    </row>
    <row r="330" spans="1:1" x14ac:dyDescent="0.25">
      <c r="A330" s="9"/>
    </row>
    <row r="331" spans="1:1" x14ac:dyDescent="0.25">
      <c r="A331" s="9"/>
    </row>
    <row r="332" spans="1:1" x14ac:dyDescent="0.25">
      <c r="A332" s="9"/>
    </row>
    <row r="333" spans="1:1" x14ac:dyDescent="0.25">
      <c r="A333" s="9"/>
    </row>
    <row r="334" spans="1:1" x14ac:dyDescent="0.25">
      <c r="A334" s="9"/>
    </row>
    <row r="335" spans="1:1" x14ac:dyDescent="0.25">
      <c r="A335" s="9"/>
    </row>
    <row r="336" spans="1:1" x14ac:dyDescent="0.25">
      <c r="A336" s="9"/>
    </row>
    <row r="337" spans="1:1" x14ac:dyDescent="0.25">
      <c r="A337" s="9"/>
    </row>
    <row r="338" spans="1:1" x14ac:dyDescent="0.25">
      <c r="A338" s="9"/>
    </row>
    <row r="339" spans="1:1" x14ac:dyDescent="0.25">
      <c r="A339" s="9"/>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row r="348" spans="1:1" x14ac:dyDescent="0.25">
      <c r="A348" s="9"/>
    </row>
    <row r="349" spans="1:1" x14ac:dyDescent="0.25">
      <c r="A349" s="9"/>
    </row>
    <row r="350" spans="1:1" x14ac:dyDescent="0.25">
      <c r="A350" s="9"/>
    </row>
    <row r="351" spans="1:1" x14ac:dyDescent="0.25">
      <c r="A351" s="9"/>
    </row>
    <row r="352" spans="1:1" x14ac:dyDescent="0.25">
      <c r="A352" s="9"/>
    </row>
    <row r="353" spans="1:1" x14ac:dyDescent="0.25">
      <c r="A353" s="9"/>
    </row>
    <row r="354" spans="1:1" x14ac:dyDescent="0.25">
      <c r="A354" s="9"/>
    </row>
    <row r="355" spans="1:1" x14ac:dyDescent="0.25">
      <c r="A355" s="9"/>
    </row>
    <row r="356" spans="1:1" x14ac:dyDescent="0.25">
      <c r="A356" s="9"/>
    </row>
    <row r="357" spans="1:1" x14ac:dyDescent="0.25">
      <c r="A357" s="9"/>
    </row>
    <row r="358" spans="1:1" x14ac:dyDescent="0.25">
      <c r="A358" s="9"/>
    </row>
    <row r="359" spans="1:1" x14ac:dyDescent="0.25">
      <c r="A359" s="9"/>
    </row>
    <row r="360" spans="1:1" x14ac:dyDescent="0.25">
      <c r="A360" s="9"/>
    </row>
    <row r="361" spans="1:1" x14ac:dyDescent="0.25">
      <c r="A361" s="9"/>
    </row>
    <row r="362" spans="1:1" x14ac:dyDescent="0.25">
      <c r="A362" s="9"/>
    </row>
    <row r="363" spans="1:1" x14ac:dyDescent="0.25">
      <c r="A363" s="9"/>
    </row>
    <row r="364" spans="1:1" x14ac:dyDescent="0.25">
      <c r="A364" s="9"/>
    </row>
    <row r="365" spans="1:1" x14ac:dyDescent="0.25">
      <c r="A365" s="9"/>
    </row>
    <row r="366" spans="1:1" x14ac:dyDescent="0.25">
      <c r="A366" s="9"/>
    </row>
    <row r="367" spans="1:1" x14ac:dyDescent="0.25">
      <c r="A367" s="9"/>
    </row>
    <row r="368" spans="1:1" x14ac:dyDescent="0.25">
      <c r="A368" s="9"/>
    </row>
    <row r="369" spans="1:1" x14ac:dyDescent="0.25">
      <c r="A369" s="9"/>
    </row>
    <row r="370" spans="1:1" x14ac:dyDescent="0.25">
      <c r="A370" s="9"/>
    </row>
    <row r="371" spans="1:1" x14ac:dyDescent="0.25">
      <c r="A371" s="9"/>
    </row>
    <row r="372" spans="1:1" x14ac:dyDescent="0.25">
      <c r="A372" s="9"/>
    </row>
    <row r="373" spans="1:1" x14ac:dyDescent="0.25">
      <c r="A373" s="9"/>
    </row>
    <row r="374" spans="1:1" x14ac:dyDescent="0.25">
      <c r="A374" s="9"/>
    </row>
    <row r="375" spans="1:1" x14ac:dyDescent="0.25">
      <c r="A375" s="9"/>
    </row>
    <row r="376" spans="1:1" x14ac:dyDescent="0.25">
      <c r="A376" s="9"/>
    </row>
    <row r="377" spans="1:1" x14ac:dyDescent="0.25">
      <c r="A377" s="9"/>
    </row>
    <row r="378" spans="1:1" x14ac:dyDescent="0.25">
      <c r="A378" s="9"/>
    </row>
    <row r="379" spans="1:1" x14ac:dyDescent="0.25">
      <c r="A379" s="9"/>
    </row>
    <row r="380" spans="1:1" x14ac:dyDescent="0.25">
      <c r="A380" s="9"/>
    </row>
    <row r="381" spans="1:1" x14ac:dyDescent="0.25">
      <c r="A381" s="9"/>
    </row>
    <row r="382" spans="1:1" x14ac:dyDescent="0.25">
      <c r="A382" s="9"/>
    </row>
    <row r="383" spans="1:1" x14ac:dyDescent="0.25">
      <c r="A383" s="9"/>
    </row>
    <row r="384" spans="1:1" x14ac:dyDescent="0.25">
      <c r="A384" s="9"/>
    </row>
    <row r="385" spans="1:1" x14ac:dyDescent="0.25">
      <c r="A385" s="9"/>
    </row>
    <row r="386" spans="1:1" x14ac:dyDescent="0.25">
      <c r="A386" s="9"/>
    </row>
    <row r="387" spans="1:1" x14ac:dyDescent="0.25">
      <c r="A387" s="9"/>
    </row>
    <row r="388" spans="1:1" x14ac:dyDescent="0.25">
      <c r="A388" s="9"/>
    </row>
    <row r="389" spans="1:1" x14ac:dyDescent="0.25">
      <c r="A389" s="9"/>
    </row>
    <row r="390" spans="1:1" x14ac:dyDescent="0.25">
      <c r="A390" s="9"/>
    </row>
    <row r="391" spans="1:1" x14ac:dyDescent="0.25">
      <c r="A391" s="9"/>
    </row>
    <row r="392" spans="1:1" x14ac:dyDescent="0.25">
      <c r="A392" s="9"/>
    </row>
    <row r="393" spans="1:1" x14ac:dyDescent="0.25">
      <c r="A393" s="9"/>
    </row>
    <row r="394" spans="1:1" x14ac:dyDescent="0.25">
      <c r="A394" s="9"/>
    </row>
    <row r="395" spans="1:1" x14ac:dyDescent="0.25">
      <c r="A395" s="9"/>
    </row>
    <row r="396" spans="1:1" x14ac:dyDescent="0.25">
      <c r="A396" s="9"/>
    </row>
    <row r="397" spans="1:1" x14ac:dyDescent="0.25">
      <c r="A397" s="9"/>
    </row>
    <row r="398" spans="1:1" x14ac:dyDescent="0.25">
      <c r="A398" s="9"/>
    </row>
    <row r="399" spans="1:1" x14ac:dyDescent="0.25">
      <c r="A399" s="9"/>
    </row>
    <row r="400" spans="1:1"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row r="415" spans="1:1" x14ac:dyDescent="0.25">
      <c r="A415" s="9"/>
    </row>
    <row r="416" spans="1:1" x14ac:dyDescent="0.25">
      <c r="A416" s="9"/>
    </row>
    <row r="417" spans="1:1" x14ac:dyDescent="0.25">
      <c r="A417" s="9"/>
    </row>
    <row r="418" spans="1:1" x14ac:dyDescent="0.25">
      <c r="A418" s="9"/>
    </row>
    <row r="419" spans="1:1" x14ac:dyDescent="0.25">
      <c r="A419" s="9"/>
    </row>
    <row r="420" spans="1:1" x14ac:dyDescent="0.25">
      <c r="A420" s="9"/>
    </row>
    <row r="421" spans="1:1" x14ac:dyDescent="0.25">
      <c r="A421" s="9"/>
    </row>
    <row r="422" spans="1:1" x14ac:dyDescent="0.25">
      <c r="A422" s="9"/>
    </row>
    <row r="423" spans="1:1" x14ac:dyDescent="0.25">
      <c r="A423" s="9"/>
    </row>
    <row r="424" spans="1:1" x14ac:dyDescent="0.25">
      <c r="A424" s="9"/>
    </row>
    <row r="425" spans="1:1" x14ac:dyDescent="0.25">
      <c r="A425" s="9"/>
    </row>
    <row r="426" spans="1:1" x14ac:dyDescent="0.25">
      <c r="A426" s="9"/>
    </row>
    <row r="427" spans="1:1" x14ac:dyDescent="0.25">
      <c r="A427" s="9"/>
    </row>
    <row r="428" spans="1:1" x14ac:dyDescent="0.25">
      <c r="A428" s="9"/>
    </row>
    <row r="429" spans="1:1" x14ac:dyDescent="0.25">
      <c r="A429" s="9"/>
    </row>
    <row r="430" spans="1:1" x14ac:dyDescent="0.25">
      <c r="A430" s="9"/>
    </row>
    <row r="431" spans="1:1" x14ac:dyDescent="0.25">
      <c r="A431" s="9"/>
    </row>
    <row r="432" spans="1:1" x14ac:dyDescent="0.25">
      <c r="A432" s="9"/>
    </row>
    <row r="433" spans="1:1" x14ac:dyDescent="0.25">
      <c r="A433" s="9"/>
    </row>
    <row r="434" spans="1:1" x14ac:dyDescent="0.25">
      <c r="A434" s="9"/>
    </row>
    <row r="435" spans="1:1" x14ac:dyDescent="0.25">
      <c r="A435" s="9"/>
    </row>
    <row r="436" spans="1:1" x14ac:dyDescent="0.25">
      <c r="A436" s="9"/>
    </row>
    <row r="437" spans="1:1" x14ac:dyDescent="0.25">
      <c r="A437" s="9"/>
    </row>
    <row r="438" spans="1:1" x14ac:dyDescent="0.25">
      <c r="A438" s="9"/>
    </row>
    <row r="439" spans="1:1" x14ac:dyDescent="0.25">
      <c r="A439" s="9"/>
    </row>
    <row r="440" spans="1:1" x14ac:dyDescent="0.25">
      <c r="A440" s="9"/>
    </row>
    <row r="441" spans="1:1" x14ac:dyDescent="0.25">
      <c r="A441" s="9"/>
    </row>
    <row r="442" spans="1:1" x14ac:dyDescent="0.25">
      <c r="A442" s="9"/>
    </row>
    <row r="443" spans="1:1" x14ac:dyDescent="0.25">
      <c r="A443" s="9"/>
    </row>
    <row r="444" spans="1:1" x14ac:dyDescent="0.25">
      <c r="A444" s="9"/>
    </row>
    <row r="445" spans="1:1" x14ac:dyDescent="0.25">
      <c r="A445" s="9"/>
    </row>
    <row r="446" spans="1:1" x14ac:dyDescent="0.25">
      <c r="A446" s="9"/>
    </row>
    <row r="447" spans="1:1" x14ac:dyDescent="0.25">
      <c r="A447" s="9"/>
    </row>
    <row r="448" spans="1:1" x14ac:dyDescent="0.25">
      <c r="A448" s="9"/>
    </row>
    <row r="449" spans="1:1" x14ac:dyDescent="0.25">
      <c r="A449" s="9"/>
    </row>
    <row r="450" spans="1:1" x14ac:dyDescent="0.25">
      <c r="A450" s="9"/>
    </row>
    <row r="451" spans="1:1" x14ac:dyDescent="0.25">
      <c r="A451" s="9"/>
    </row>
    <row r="452" spans="1:1" x14ac:dyDescent="0.25">
      <c r="A452" s="9"/>
    </row>
    <row r="453" spans="1:1" x14ac:dyDescent="0.25">
      <c r="A453" s="9"/>
    </row>
    <row r="454" spans="1:1" x14ac:dyDescent="0.25">
      <c r="A454" s="9"/>
    </row>
    <row r="455" spans="1:1" x14ac:dyDescent="0.25">
      <c r="A455" s="9"/>
    </row>
    <row r="456" spans="1:1" x14ac:dyDescent="0.25">
      <c r="A456" s="9"/>
    </row>
    <row r="457" spans="1:1" x14ac:dyDescent="0.25">
      <c r="A457" s="9"/>
    </row>
    <row r="458" spans="1:1" x14ac:dyDescent="0.25">
      <c r="A458" s="9"/>
    </row>
    <row r="459" spans="1:1" x14ac:dyDescent="0.25">
      <c r="A459" s="9"/>
    </row>
    <row r="460" spans="1:1" x14ac:dyDescent="0.25">
      <c r="A460" s="9"/>
    </row>
    <row r="461" spans="1:1" x14ac:dyDescent="0.25">
      <c r="A461" s="9"/>
    </row>
    <row r="462" spans="1:1" x14ac:dyDescent="0.25">
      <c r="A462" s="9"/>
    </row>
    <row r="463" spans="1:1" x14ac:dyDescent="0.25">
      <c r="A463" s="9"/>
    </row>
    <row r="464" spans="1:1" x14ac:dyDescent="0.25">
      <c r="A464" s="9"/>
    </row>
    <row r="465" spans="1:1" x14ac:dyDescent="0.25">
      <c r="A465" s="9"/>
    </row>
    <row r="466" spans="1:1" x14ac:dyDescent="0.25">
      <c r="A466" s="9"/>
    </row>
    <row r="467" spans="1:1" x14ac:dyDescent="0.25">
      <c r="A467" s="9"/>
    </row>
    <row r="468" spans="1:1" x14ac:dyDescent="0.25">
      <c r="A468" s="9"/>
    </row>
    <row r="469" spans="1:1" x14ac:dyDescent="0.25">
      <c r="A469" s="9"/>
    </row>
    <row r="470" spans="1:1" x14ac:dyDescent="0.25">
      <c r="A470" s="9"/>
    </row>
    <row r="471" spans="1:1" x14ac:dyDescent="0.25">
      <c r="A471" s="9"/>
    </row>
    <row r="472" spans="1:1" x14ac:dyDescent="0.25">
      <c r="A472" s="9"/>
    </row>
    <row r="473" spans="1:1" x14ac:dyDescent="0.25">
      <c r="A473" s="9"/>
    </row>
    <row r="474" spans="1:1" x14ac:dyDescent="0.25">
      <c r="A474" s="9"/>
    </row>
    <row r="475" spans="1:1" x14ac:dyDescent="0.25">
      <c r="A475" s="9"/>
    </row>
    <row r="476" spans="1:1" x14ac:dyDescent="0.25">
      <c r="A476" s="9"/>
    </row>
    <row r="477" spans="1:1" x14ac:dyDescent="0.25">
      <c r="A477" s="9"/>
    </row>
    <row r="478" spans="1:1" x14ac:dyDescent="0.25">
      <c r="A478" s="9"/>
    </row>
    <row r="479" spans="1:1" x14ac:dyDescent="0.25">
      <c r="A479" s="9"/>
    </row>
    <row r="480" spans="1:1" x14ac:dyDescent="0.25">
      <c r="A480" s="9"/>
    </row>
    <row r="481" spans="1:1" x14ac:dyDescent="0.25">
      <c r="A481" s="9"/>
    </row>
    <row r="482" spans="1:1" x14ac:dyDescent="0.25">
      <c r="A482" s="9"/>
    </row>
    <row r="483" spans="1:1" x14ac:dyDescent="0.25">
      <c r="A483" s="9"/>
    </row>
    <row r="484" spans="1:1" x14ac:dyDescent="0.25">
      <c r="A484" s="9"/>
    </row>
    <row r="485" spans="1:1" x14ac:dyDescent="0.25">
      <c r="A485" s="9"/>
    </row>
    <row r="486" spans="1:1" x14ac:dyDescent="0.25">
      <c r="A486" s="9"/>
    </row>
    <row r="487" spans="1:1" x14ac:dyDescent="0.25">
      <c r="A487" s="9"/>
    </row>
    <row r="488" spans="1:1" x14ac:dyDescent="0.25">
      <c r="A488" s="9"/>
    </row>
    <row r="489" spans="1:1" x14ac:dyDescent="0.25">
      <c r="A489" s="9"/>
    </row>
    <row r="490" spans="1:1" x14ac:dyDescent="0.25">
      <c r="A490" s="9"/>
    </row>
    <row r="491" spans="1:1" x14ac:dyDescent="0.25">
      <c r="A491" s="9"/>
    </row>
    <row r="492" spans="1:1" x14ac:dyDescent="0.25">
      <c r="A492" s="9"/>
    </row>
    <row r="493" spans="1:1" x14ac:dyDescent="0.25">
      <c r="A493" s="9"/>
    </row>
    <row r="494" spans="1:1" x14ac:dyDescent="0.25">
      <c r="A494" s="9"/>
    </row>
    <row r="495" spans="1:1" x14ac:dyDescent="0.25">
      <c r="A495" s="9"/>
    </row>
    <row r="496" spans="1:1" x14ac:dyDescent="0.25">
      <c r="A496" s="9"/>
    </row>
    <row r="497" spans="1:1" x14ac:dyDescent="0.25">
      <c r="A497" s="9"/>
    </row>
    <row r="498" spans="1:1" x14ac:dyDescent="0.25">
      <c r="A498" s="9"/>
    </row>
    <row r="499" spans="1:1" x14ac:dyDescent="0.25">
      <c r="A499" s="9"/>
    </row>
    <row r="500" spans="1:1" x14ac:dyDescent="0.25">
      <c r="A500" s="9"/>
    </row>
    <row r="501" spans="1:1" x14ac:dyDescent="0.25">
      <c r="A501" s="9"/>
    </row>
    <row r="502" spans="1:1" x14ac:dyDescent="0.25">
      <c r="A502" s="9"/>
    </row>
    <row r="503" spans="1:1" x14ac:dyDescent="0.25">
      <c r="A503" s="9"/>
    </row>
    <row r="504" spans="1:1" x14ac:dyDescent="0.25">
      <c r="A504" s="9"/>
    </row>
    <row r="505" spans="1:1" x14ac:dyDescent="0.25">
      <c r="A505" s="9"/>
    </row>
    <row r="506" spans="1:1" x14ac:dyDescent="0.25">
      <c r="A506" s="9"/>
    </row>
    <row r="507" spans="1:1" x14ac:dyDescent="0.25">
      <c r="A507" s="9"/>
    </row>
    <row r="508" spans="1:1" x14ac:dyDescent="0.25">
      <c r="A508" s="9"/>
    </row>
    <row r="509" spans="1:1" x14ac:dyDescent="0.25">
      <c r="A509" s="9"/>
    </row>
    <row r="510" spans="1:1" x14ac:dyDescent="0.25">
      <c r="A510" s="9"/>
    </row>
    <row r="511" spans="1:1" x14ac:dyDescent="0.25">
      <c r="A511" s="9"/>
    </row>
    <row r="512" spans="1:1" x14ac:dyDescent="0.25">
      <c r="A512" s="9"/>
    </row>
    <row r="513" spans="1:1" x14ac:dyDescent="0.25">
      <c r="A513" s="9"/>
    </row>
    <row r="514" spans="1:1" x14ac:dyDescent="0.25">
      <c r="A514" s="9"/>
    </row>
    <row r="515" spans="1:1" x14ac:dyDescent="0.25">
      <c r="A515" s="9"/>
    </row>
    <row r="516" spans="1:1" x14ac:dyDescent="0.25">
      <c r="A516" s="9"/>
    </row>
    <row r="517" spans="1:1" x14ac:dyDescent="0.25">
      <c r="A517" s="9"/>
    </row>
    <row r="518" spans="1:1" x14ac:dyDescent="0.25">
      <c r="A518" s="9"/>
    </row>
    <row r="519" spans="1:1" x14ac:dyDescent="0.25">
      <c r="A519" s="9"/>
    </row>
    <row r="520" spans="1:1" x14ac:dyDescent="0.25">
      <c r="A520" s="9"/>
    </row>
    <row r="521" spans="1:1" x14ac:dyDescent="0.25">
      <c r="A521" s="9"/>
    </row>
    <row r="522" spans="1:1" x14ac:dyDescent="0.25">
      <c r="A522" s="9"/>
    </row>
    <row r="523" spans="1:1" x14ac:dyDescent="0.25">
      <c r="A523" s="9"/>
    </row>
    <row r="524" spans="1:1" x14ac:dyDescent="0.25">
      <c r="A524" s="9"/>
    </row>
    <row r="525" spans="1:1" x14ac:dyDescent="0.25">
      <c r="A525" s="9"/>
    </row>
    <row r="526" spans="1:1" x14ac:dyDescent="0.25">
      <c r="A526" s="9"/>
    </row>
    <row r="527" spans="1:1" x14ac:dyDescent="0.25">
      <c r="A527" s="9"/>
    </row>
    <row r="528" spans="1:1" x14ac:dyDescent="0.25">
      <c r="A528" s="9"/>
    </row>
    <row r="529" spans="1:1" x14ac:dyDescent="0.25">
      <c r="A529" s="9"/>
    </row>
    <row r="530" spans="1:1" x14ac:dyDescent="0.25">
      <c r="A530" s="9"/>
    </row>
    <row r="531" spans="1:1" x14ac:dyDescent="0.25">
      <c r="A531" s="9"/>
    </row>
    <row r="532" spans="1:1" x14ac:dyDescent="0.25">
      <c r="A532" s="9"/>
    </row>
    <row r="533" spans="1:1" x14ac:dyDescent="0.25">
      <c r="A533" s="9"/>
    </row>
    <row r="534" spans="1:1" x14ac:dyDescent="0.25">
      <c r="A534" s="9"/>
    </row>
    <row r="535" spans="1:1" x14ac:dyDescent="0.25">
      <c r="A535" s="9"/>
    </row>
    <row r="536" spans="1:1" x14ac:dyDescent="0.25">
      <c r="A536" s="9"/>
    </row>
    <row r="537" spans="1:1" x14ac:dyDescent="0.25">
      <c r="A537" s="9"/>
    </row>
    <row r="538" spans="1:1" x14ac:dyDescent="0.25">
      <c r="A538" s="9"/>
    </row>
    <row r="539" spans="1:1" x14ac:dyDescent="0.25">
      <c r="A539" s="9"/>
    </row>
    <row r="540" spans="1:1" x14ac:dyDescent="0.25">
      <c r="A540" s="9"/>
    </row>
    <row r="541" spans="1:1" x14ac:dyDescent="0.25">
      <c r="A541" s="9"/>
    </row>
    <row r="542" spans="1:1" x14ac:dyDescent="0.25">
      <c r="A542" s="9"/>
    </row>
    <row r="543" spans="1:1" x14ac:dyDescent="0.25">
      <c r="A543" s="9"/>
    </row>
    <row r="544" spans="1:1" x14ac:dyDescent="0.25">
      <c r="A544" s="9"/>
    </row>
    <row r="545" spans="1:1" x14ac:dyDescent="0.25">
      <c r="A545" s="9"/>
    </row>
    <row r="546" spans="1:1" x14ac:dyDescent="0.25">
      <c r="A546" s="9"/>
    </row>
    <row r="547" spans="1:1" x14ac:dyDescent="0.25">
      <c r="A547" s="9"/>
    </row>
    <row r="548" spans="1:1" x14ac:dyDescent="0.25">
      <c r="A548" s="9"/>
    </row>
    <row r="549" spans="1:1" x14ac:dyDescent="0.25">
      <c r="A549" s="9"/>
    </row>
    <row r="550" spans="1:1" x14ac:dyDescent="0.25">
      <c r="A550" s="9"/>
    </row>
    <row r="551" spans="1:1" x14ac:dyDescent="0.25">
      <c r="A551" s="9"/>
    </row>
    <row r="552" spans="1:1" x14ac:dyDescent="0.25">
      <c r="A552" s="9"/>
    </row>
    <row r="553" spans="1:1" x14ac:dyDescent="0.25">
      <c r="A553" s="9"/>
    </row>
    <row r="554" spans="1:1" x14ac:dyDescent="0.25">
      <c r="A554" s="9"/>
    </row>
    <row r="555" spans="1:1" x14ac:dyDescent="0.25">
      <c r="A555" s="9"/>
    </row>
    <row r="556" spans="1:1" x14ac:dyDescent="0.25">
      <c r="A556" s="9"/>
    </row>
    <row r="557" spans="1:1" x14ac:dyDescent="0.25">
      <c r="A557" s="9"/>
    </row>
    <row r="558" spans="1:1" x14ac:dyDescent="0.25">
      <c r="A558" s="9"/>
    </row>
    <row r="559" spans="1:1" x14ac:dyDescent="0.25">
      <c r="A559" s="9"/>
    </row>
    <row r="560" spans="1:1" x14ac:dyDescent="0.25">
      <c r="A560" s="9"/>
    </row>
    <row r="561" spans="1:1" x14ac:dyDescent="0.25">
      <c r="A561" s="9"/>
    </row>
    <row r="562" spans="1:1" x14ac:dyDescent="0.25">
      <c r="A562" s="9"/>
    </row>
    <row r="563" spans="1:1" x14ac:dyDescent="0.25">
      <c r="A563" s="9"/>
    </row>
    <row r="564" spans="1:1" x14ac:dyDescent="0.25">
      <c r="A564" s="9"/>
    </row>
    <row r="565" spans="1:1" x14ac:dyDescent="0.25">
      <c r="A565" s="9"/>
    </row>
    <row r="566" spans="1:1" x14ac:dyDescent="0.25">
      <c r="A566" s="9"/>
    </row>
    <row r="567" spans="1:1" x14ac:dyDescent="0.25">
      <c r="A567" s="9"/>
    </row>
    <row r="568" spans="1:1" x14ac:dyDescent="0.25">
      <c r="A568" s="9"/>
    </row>
    <row r="569" spans="1:1" x14ac:dyDescent="0.25">
      <c r="A569" s="9"/>
    </row>
    <row r="570" spans="1:1" x14ac:dyDescent="0.25">
      <c r="A570" s="9"/>
    </row>
    <row r="571" spans="1:1" x14ac:dyDescent="0.25">
      <c r="A571" s="9"/>
    </row>
    <row r="572" spans="1:1" x14ac:dyDescent="0.25">
      <c r="A572" s="9"/>
    </row>
    <row r="573" spans="1:1" x14ac:dyDescent="0.25">
      <c r="A573" s="9"/>
    </row>
    <row r="574" spans="1:1" x14ac:dyDescent="0.25">
      <c r="A574" s="9"/>
    </row>
    <row r="575" spans="1:1" x14ac:dyDescent="0.25">
      <c r="A575" s="9"/>
    </row>
    <row r="576" spans="1:1" x14ac:dyDescent="0.25">
      <c r="A576" s="9"/>
    </row>
    <row r="577" spans="1:1" x14ac:dyDescent="0.25">
      <c r="A577" s="9"/>
    </row>
    <row r="578" spans="1:1" x14ac:dyDescent="0.25">
      <c r="A578" s="9"/>
    </row>
    <row r="579" spans="1:1" x14ac:dyDescent="0.25">
      <c r="A579" s="9"/>
    </row>
    <row r="580" spans="1:1" x14ac:dyDescent="0.25">
      <c r="A580" s="9"/>
    </row>
    <row r="581" spans="1:1" x14ac:dyDescent="0.25">
      <c r="A581" s="9"/>
    </row>
    <row r="582" spans="1:1" x14ac:dyDescent="0.25">
      <c r="A582" s="9"/>
    </row>
    <row r="583" spans="1:1" x14ac:dyDescent="0.25">
      <c r="A583" s="9"/>
    </row>
    <row r="584" spans="1:1" x14ac:dyDescent="0.25">
      <c r="A584" s="9"/>
    </row>
    <row r="585" spans="1:1" x14ac:dyDescent="0.25">
      <c r="A585" s="9"/>
    </row>
    <row r="586" spans="1:1" x14ac:dyDescent="0.25">
      <c r="A586" s="9"/>
    </row>
    <row r="587" spans="1:1" x14ac:dyDescent="0.25">
      <c r="A587" s="9"/>
    </row>
    <row r="588" spans="1:1" x14ac:dyDescent="0.25">
      <c r="A588" s="9"/>
    </row>
    <row r="589" spans="1:1" x14ac:dyDescent="0.25">
      <c r="A589" s="9"/>
    </row>
    <row r="590" spans="1:1" x14ac:dyDescent="0.25">
      <c r="A590" s="9"/>
    </row>
    <row r="591" spans="1:1" x14ac:dyDescent="0.25">
      <c r="A591" s="9"/>
    </row>
    <row r="592" spans="1:1" x14ac:dyDescent="0.25">
      <c r="A592" s="9"/>
    </row>
    <row r="593" spans="1:1" x14ac:dyDescent="0.25">
      <c r="A593" s="9"/>
    </row>
    <row r="594" spans="1:1" x14ac:dyDescent="0.25">
      <c r="A594" s="9"/>
    </row>
    <row r="595" spans="1:1" x14ac:dyDescent="0.25">
      <c r="A595" s="9"/>
    </row>
    <row r="596" spans="1:1" x14ac:dyDescent="0.25">
      <c r="A596" s="9"/>
    </row>
    <row r="597" spans="1:1" x14ac:dyDescent="0.25">
      <c r="A597" s="9"/>
    </row>
    <row r="598" spans="1:1" x14ac:dyDescent="0.25">
      <c r="A598" s="9"/>
    </row>
    <row r="599" spans="1:1" x14ac:dyDescent="0.25">
      <c r="A599" s="9"/>
    </row>
    <row r="600" spans="1:1" x14ac:dyDescent="0.25">
      <c r="A600" s="9"/>
    </row>
    <row r="601" spans="1:1" x14ac:dyDescent="0.25">
      <c r="A601" s="9"/>
    </row>
    <row r="602" spans="1:1" x14ac:dyDescent="0.25">
      <c r="A602" s="9"/>
    </row>
    <row r="603" spans="1:1" x14ac:dyDescent="0.25">
      <c r="A603" s="9"/>
    </row>
    <row r="604" spans="1:1" x14ac:dyDescent="0.25">
      <c r="A604" s="9"/>
    </row>
    <row r="605" spans="1:1" x14ac:dyDescent="0.25">
      <c r="A605" s="9"/>
    </row>
    <row r="606" spans="1:1" x14ac:dyDescent="0.25">
      <c r="A606" s="9"/>
    </row>
    <row r="607" spans="1:1" x14ac:dyDescent="0.25">
      <c r="A607" s="9"/>
    </row>
    <row r="608" spans="1:1"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row r="993" spans="1:1" x14ac:dyDescent="0.25">
      <c r="A993" s="9"/>
    </row>
    <row r="994" spans="1:1" x14ac:dyDescent="0.25">
      <c r="A994" s="9"/>
    </row>
    <row r="995" spans="1:1" x14ac:dyDescent="0.25">
      <c r="A995" s="9"/>
    </row>
    <row r="996" spans="1:1" x14ac:dyDescent="0.25">
      <c r="A996" s="9"/>
    </row>
    <row r="997" spans="1:1" x14ac:dyDescent="0.25">
      <c r="A997" s="9"/>
    </row>
    <row r="998" spans="1:1" x14ac:dyDescent="0.25">
      <c r="A998" s="9"/>
    </row>
    <row r="999" spans="1:1" x14ac:dyDescent="0.25">
      <c r="A999" s="9"/>
    </row>
    <row r="1000" spans="1:1" x14ac:dyDescent="0.25">
      <c r="A1000" s="9"/>
    </row>
    <row r="1001" spans="1:1" x14ac:dyDescent="0.25">
      <c r="A1001" s="9"/>
    </row>
    <row r="1002" spans="1:1" x14ac:dyDescent="0.25">
      <c r="A1002" s="9"/>
    </row>
    <row r="1003" spans="1:1" x14ac:dyDescent="0.25">
      <c r="A1003" s="9"/>
    </row>
    <row r="1004" spans="1:1" x14ac:dyDescent="0.25">
      <c r="A1004" s="9"/>
    </row>
    <row r="1005" spans="1:1" x14ac:dyDescent="0.25">
      <c r="A1005" s="9"/>
    </row>
    <row r="1006" spans="1:1" x14ac:dyDescent="0.25">
      <c r="A1006" s="9"/>
    </row>
    <row r="1007" spans="1:1" x14ac:dyDescent="0.25">
      <c r="A1007" s="9"/>
    </row>
    <row r="1008" spans="1:1" x14ac:dyDescent="0.25">
      <c r="A1008" s="9"/>
    </row>
    <row r="1009" spans="1:1" x14ac:dyDescent="0.25">
      <c r="A1009" s="9"/>
    </row>
    <row r="1010" spans="1:1" x14ac:dyDescent="0.25">
      <c r="A1010" s="9"/>
    </row>
    <row r="1011" spans="1:1" x14ac:dyDescent="0.25">
      <c r="A1011" s="9"/>
    </row>
    <row r="1012" spans="1:1" x14ac:dyDescent="0.25">
      <c r="A1012" s="9"/>
    </row>
    <row r="1013" spans="1:1" x14ac:dyDescent="0.25">
      <c r="A1013" s="9"/>
    </row>
    <row r="1014" spans="1:1" x14ac:dyDescent="0.25">
      <c r="A1014" s="9"/>
    </row>
    <row r="1015" spans="1:1" x14ac:dyDescent="0.25">
      <c r="A1015" s="9"/>
    </row>
    <row r="1016" spans="1:1" x14ac:dyDescent="0.25">
      <c r="A1016" s="9"/>
    </row>
    <row r="1017" spans="1:1" x14ac:dyDescent="0.25">
      <c r="A1017" s="9"/>
    </row>
    <row r="1018" spans="1:1" x14ac:dyDescent="0.25">
      <c r="A1018" s="9"/>
    </row>
    <row r="1019" spans="1:1" x14ac:dyDescent="0.25">
      <c r="A1019" s="9"/>
    </row>
    <row r="1020" spans="1:1" x14ac:dyDescent="0.25">
      <c r="A1020" s="9"/>
    </row>
    <row r="1021" spans="1:1" x14ac:dyDescent="0.25">
      <c r="A1021" s="9"/>
    </row>
    <row r="1022" spans="1:1" x14ac:dyDescent="0.25">
      <c r="A1022" s="9"/>
    </row>
    <row r="1023" spans="1:1" x14ac:dyDescent="0.25">
      <c r="A1023" s="9"/>
    </row>
    <row r="1024" spans="1:1" x14ac:dyDescent="0.25">
      <c r="A1024" s="9"/>
    </row>
    <row r="1025" spans="1:1" x14ac:dyDescent="0.25">
      <c r="A1025" s="9"/>
    </row>
    <row r="1026" spans="1:1" x14ac:dyDescent="0.25">
      <c r="A1026" s="9"/>
    </row>
    <row r="1027" spans="1:1" x14ac:dyDescent="0.25">
      <c r="A1027" s="9"/>
    </row>
    <row r="1028" spans="1:1" x14ac:dyDescent="0.25">
      <c r="A1028" s="9"/>
    </row>
    <row r="1029" spans="1:1" x14ac:dyDescent="0.25">
      <c r="A1029" s="9"/>
    </row>
    <row r="1030" spans="1:1" x14ac:dyDescent="0.25">
      <c r="A1030" s="9"/>
    </row>
    <row r="1031" spans="1:1" x14ac:dyDescent="0.25">
      <c r="A1031" s="9"/>
    </row>
    <row r="1032" spans="1:1" x14ac:dyDescent="0.25">
      <c r="A1032" s="9"/>
    </row>
    <row r="1033" spans="1:1" x14ac:dyDescent="0.25">
      <c r="A1033" s="9"/>
    </row>
    <row r="1034" spans="1:1" x14ac:dyDescent="0.25">
      <c r="A1034" s="9"/>
    </row>
    <row r="1035" spans="1:1" x14ac:dyDescent="0.25">
      <c r="A1035" s="9"/>
    </row>
    <row r="1036" spans="1:1" x14ac:dyDescent="0.25">
      <c r="A1036" s="9"/>
    </row>
    <row r="1037" spans="1:1" x14ac:dyDescent="0.25">
      <c r="A1037" s="9"/>
    </row>
    <row r="1038" spans="1:1" x14ac:dyDescent="0.25">
      <c r="A1038" s="9"/>
    </row>
    <row r="1039" spans="1:1" x14ac:dyDescent="0.25">
      <c r="A1039" s="9"/>
    </row>
    <row r="1040" spans="1:1" x14ac:dyDescent="0.25">
      <c r="A1040" s="9"/>
    </row>
    <row r="1041" spans="1:1" x14ac:dyDescent="0.25">
      <c r="A1041" s="9"/>
    </row>
    <row r="1042" spans="1:1" x14ac:dyDescent="0.25">
      <c r="A1042" s="9"/>
    </row>
    <row r="1043" spans="1:1" x14ac:dyDescent="0.25">
      <c r="A1043" s="9"/>
    </row>
    <row r="1044" spans="1:1" x14ac:dyDescent="0.25">
      <c r="A1044" s="9"/>
    </row>
    <row r="1045" spans="1:1" x14ac:dyDescent="0.25">
      <c r="A1045" s="9"/>
    </row>
    <row r="1046" spans="1:1" x14ac:dyDescent="0.25">
      <c r="A1046" s="9"/>
    </row>
    <row r="1047" spans="1:1" x14ac:dyDescent="0.25">
      <c r="A1047" s="9"/>
    </row>
    <row r="1048" spans="1:1" x14ac:dyDescent="0.25">
      <c r="A1048" s="9"/>
    </row>
    <row r="1049" spans="1:1" x14ac:dyDescent="0.25">
      <c r="A1049" s="9"/>
    </row>
    <row r="1050" spans="1:1" x14ac:dyDescent="0.25">
      <c r="A1050" s="9"/>
    </row>
    <row r="1051" spans="1:1" x14ac:dyDescent="0.25">
      <c r="A1051" s="9"/>
    </row>
    <row r="1052" spans="1:1" x14ac:dyDescent="0.25">
      <c r="A1052" s="9"/>
    </row>
    <row r="1053" spans="1:1" x14ac:dyDescent="0.25">
      <c r="A1053" s="9"/>
    </row>
    <row r="1054" spans="1:1" x14ac:dyDescent="0.25">
      <c r="A1054" s="9"/>
    </row>
    <row r="1055" spans="1:1" x14ac:dyDescent="0.25">
      <c r="A1055" s="9"/>
    </row>
    <row r="1056" spans="1:1" x14ac:dyDescent="0.25">
      <c r="A1056" s="9"/>
    </row>
    <row r="1057" spans="1:1" x14ac:dyDescent="0.25">
      <c r="A1057" s="9"/>
    </row>
    <row r="1058" spans="1:1" x14ac:dyDescent="0.25">
      <c r="A1058" s="9"/>
    </row>
    <row r="1059" spans="1:1" x14ac:dyDescent="0.25">
      <c r="A1059" s="9"/>
    </row>
    <row r="1060" spans="1:1" x14ac:dyDescent="0.25">
      <c r="A1060" s="9"/>
    </row>
    <row r="1061" spans="1:1" x14ac:dyDescent="0.25">
      <c r="A1061" s="9"/>
    </row>
    <row r="1062" spans="1:1" x14ac:dyDescent="0.25">
      <c r="A1062" s="9"/>
    </row>
    <row r="1063" spans="1:1" x14ac:dyDescent="0.25">
      <c r="A1063" s="9"/>
    </row>
    <row r="1064" spans="1:1" x14ac:dyDescent="0.25">
      <c r="A1064" s="9"/>
    </row>
    <row r="1065" spans="1:1" x14ac:dyDescent="0.25">
      <c r="A1065" s="9"/>
    </row>
    <row r="1066" spans="1:1" x14ac:dyDescent="0.25">
      <c r="A1066" s="9"/>
    </row>
    <row r="1067" spans="1:1" x14ac:dyDescent="0.25">
      <c r="A1067" s="9"/>
    </row>
    <row r="1068" spans="1:1" x14ac:dyDescent="0.25">
      <c r="A1068" s="9"/>
    </row>
    <row r="1069" spans="1:1" x14ac:dyDescent="0.25">
      <c r="A1069" s="9"/>
    </row>
    <row r="1070" spans="1:1" x14ac:dyDescent="0.25">
      <c r="A1070" s="9"/>
    </row>
    <row r="1071" spans="1:1" x14ac:dyDescent="0.25">
      <c r="A1071" s="9"/>
    </row>
    <row r="1072" spans="1:1" x14ac:dyDescent="0.25">
      <c r="A1072" s="9"/>
    </row>
    <row r="1073" spans="1:1" x14ac:dyDescent="0.25">
      <c r="A1073" s="9"/>
    </row>
    <row r="1074" spans="1:1" x14ac:dyDescent="0.25">
      <c r="A1074" s="9"/>
    </row>
    <row r="1075" spans="1:1" x14ac:dyDescent="0.25">
      <c r="A1075" s="9"/>
    </row>
    <row r="1076" spans="1:1" x14ac:dyDescent="0.25">
      <c r="A1076" s="9"/>
    </row>
    <row r="1077" spans="1:1" x14ac:dyDescent="0.25">
      <c r="A1077" s="9"/>
    </row>
    <row r="1078" spans="1:1" x14ac:dyDescent="0.25">
      <c r="A1078" s="9"/>
    </row>
    <row r="1079" spans="1:1" x14ac:dyDescent="0.25">
      <c r="A1079" s="9"/>
    </row>
    <row r="1080" spans="1:1" x14ac:dyDescent="0.25">
      <c r="A1080" s="9"/>
    </row>
    <row r="1081" spans="1:1" x14ac:dyDescent="0.25">
      <c r="A1081" s="9"/>
    </row>
    <row r="1082" spans="1:1" x14ac:dyDescent="0.25">
      <c r="A1082" s="9"/>
    </row>
    <row r="1083" spans="1:1" x14ac:dyDescent="0.25">
      <c r="A1083" s="9"/>
    </row>
    <row r="1084" spans="1:1" x14ac:dyDescent="0.25">
      <c r="A1084" s="9"/>
    </row>
    <row r="1085" spans="1:1" x14ac:dyDescent="0.25">
      <c r="A1085" s="9"/>
    </row>
    <row r="1086" spans="1:1" x14ac:dyDescent="0.25">
      <c r="A1086" s="9"/>
    </row>
    <row r="1087" spans="1:1" x14ac:dyDescent="0.25">
      <c r="A1087" s="9"/>
    </row>
    <row r="1088" spans="1:1" x14ac:dyDescent="0.25">
      <c r="A1088" s="9"/>
    </row>
    <row r="1089" spans="1:1" x14ac:dyDescent="0.25">
      <c r="A1089" s="9"/>
    </row>
    <row r="1090" spans="1:1" x14ac:dyDescent="0.25">
      <c r="A1090" s="9"/>
    </row>
    <row r="1091" spans="1:1" x14ac:dyDescent="0.25">
      <c r="A1091" s="9"/>
    </row>
    <row r="1092" spans="1:1" x14ac:dyDescent="0.25">
      <c r="A1092" s="9"/>
    </row>
    <row r="1093" spans="1:1" x14ac:dyDescent="0.25">
      <c r="A1093" s="9"/>
    </row>
    <row r="1094" spans="1:1" x14ac:dyDescent="0.25">
      <c r="A1094" s="9"/>
    </row>
    <row r="1095" spans="1:1" x14ac:dyDescent="0.25">
      <c r="A1095" s="9"/>
    </row>
    <row r="1096" spans="1:1" x14ac:dyDescent="0.25">
      <c r="A1096" s="9"/>
    </row>
    <row r="1097" spans="1:1" x14ac:dyDescent="0.25">
      <c r="A1097" s="9"/>
    </row>
    <row r="1098" spans="1:1" x14ac:dyDescent="0.25">
      <c r="A1098" s="9"/>
    </row>
    <row r="1099" spans="1:1" x14ac:dyDescent="0.25">
      <c r="A1099" s="9"/>
    </row>
    <row r="1100" spans="1:1" x14ac:dyDescent="0.25">
      <c r="A1100" s="9"/>
    </row>
    <row r="1101" spans="1:1" x14ac:dyDescent="0.25">
      <c r="A1101" s="9"/>
    </row>
    <row r="1102" spans="1:1" x14ac:dyDescent="0.25">
      <c r="A1102" s="9"/>
    </row>
    <row r="1103" spans="1:1" x14ac:dyDescent="0.25">
      <c r="A1103" s="9"/>
    </row>
    <row r="1104" spans="1:1" x14ac:dyDescent="0.25">
      <c r="A1104" s="9"/>
    </row>
    <row r="1105" spans="1:1" x14ac:dyDescent="0.25">
      <c r="A1105" s="9"/>
    </row>
    <row r="1106" spans="1:1" x14ac:dyDescent="0.25">
      <c r="A1106" s="9"/>
    </row>
    <row r="1107" spans="1:1" x14ac:dyDescent="0.25">
      <c r="A1107" s="9"/>
    </row>
    <row r="1108" spans="1:1" x14ac:dyDescent="0.25">
      <c r="A1108" s="9"/>
    </row>
    <row r="1109" spans="1:1" x14ac:dyDescent="0.25">
      <c r="A1109" s="9"/>
    </row>
    <row r="1110" spans="1:1" x14ac:dyDescent="0.25">
      <c r="A1110" s="9"/>
    </row>
    <row r="1111" spans="1:1" x14ac:dyDescent="0.25">
      <c r="A1111" s="9"/>
    </row>
    <row r="1112" spans="1:1" x14ac:dyDescent="0.25">
      <c r="A1112" s="9"/>
    </row>
    <row r="1113" spans="1:1" x14ac:dyDescent="0.25">
      <c r="A1113" s="9"/>
    </row>
    <row r="1114" spans="1:1" x14ac:dyDescent="0.25">
      <c r="A1114" s="9"/>
    </row>
    <row r="1115" spans="1:1" x14ac:dyDescent="0.25">
      <c r="A1115" s="9"/>
    </row>
    <row r="1116" spans="1:1" x14ac:dyDescent="0.25">
      <c r="A1116" s="9"/>
    </row>
    <row r="1117" spans="1:1" x14ac:dyDescent="0.25">
      <c r="A1117" s="9"/>
    </row>
    <row r="1118" spans="1:1" x14ac:dyDescent="0.25">
      <c r="A1118" s="9"/>
    </row>
    <row r="1119" spans="1:1" x14ac:dyDescent="0.25">
      <c r="A1119" s="9"/>
    </row>
    <row r="1120" spans="1:1" x14ac:dyDescent="0.25">
      <c r="A1120" s="9"/>
    </row>
    <row r="1121" spans="1:1" x14ac:dyDescent="0.25">
      <c r="A1121" s="9"/>
    </row>
    <row r="1122" spans="1:1" x14ac:dyDescent="0.25">
      <c r="A1122" s="9"/>
    </row>
    <row r="1123" spans="1:1" x14ac:dyDescent="0.25">
      <c r="A1123" s="9"/>
    </row>
    <row r="1124" spans="1:1" x14ac:dyDescent="0.25">
      <c r="A1124" s="9"/>
    </row>
    <row r="1125" spans="1:1" x14ac:dyDescent="0.25">
      <c r="A1125" s="9"/>
    </row>
    <row r="1126" spans="1:1" x14ac:dyDescent="0.25">
      <c r="A1126" s="9"/>
    </row>
    <row r="1127" spans="1:1" x14ac:dyDescent="0.25">
      <c r="A1127" s="9"/>
    </row>
    <row r="1128" spans="1:1" x14ac:dyDescent="0.25">
      <c r="A1128" s="9"/>
    </row>
    <row r="1129" spans="1:1" x14ac:dyDescent="0.25">
      <c r="A1129" s="9"/>
    </row>
    <row r="1130" spans="1:1" x14ac:dyDescent="0.25">
      <c r="A1130" s="9"/>
    </row>
    <row r="1131" spans="1:1" x14ac:dyDescent="0.25">
      <c r="A1131" s="9"/>
    </row>
    <row r="1132" spans="1:1" x14ac:dyDescent="0.25">
      <c r="A1132" s="9"/>
    </row>
    <row r="1133" spans="1:1" x14ac:dyDescent="0.25">
      <c r="A1133" s="9"/>
    </row>
    <row r="1134" spans="1:1" x14ac:dyDescent="0.25">
      <c r="A1134" s="9"/>
    </row>
    <row r="1135" spans="1:1" x14ac:dyDescent="0.25">
      <c r="A1135" s="9"/>
    </row>
    <row r="1136" spans="1:1" x14ac:dyDescent="0.25">
      <c r="A1136" s="9"/>
    </row>
    <row r="1137" spans="1:1" x14ac:dyDescent="0.25">
      <c r="A1137" s="9"/>
    </row>
    <row r="1138" spans="1:1" x14ac:dyDescent="0.25">
      <c r="A1138" s="9"/>
    </row>
    <row r="1139" spans="1:1" x14ac:dyDescent="0.25">
      <c r="A1139" s="9"/>
    </row>
    <row r="1140" spans="1:1" x14ac:dyDescent="0.25">
      <c r="A1140" s="9"/>
    </row>
    <row r="1141" spans="1:1" x14ac:dyDescent="0.25">
      <c r="A1141" s="9"/>
    </row>
    <row r="1142" spans="1:1" x14ac:dyDescent="0.25">
      <c r="A1142" s="9"/>
    </row>
    <row r="1143" spans="1:1" x14ac:dyDescent="0.25">
      <c r="A1143" s="9"/>
    </row>
    <row r="1144" spans="1:1" x14ac:dyDescent="0.25">
      <c r="A1144" s="9"/>
    </row>
    <row r="1145" spans="1:1" x14ac:dyDescent="0.25">
      <c r="A1145" s="9"/>
    </row>
    <row r="1146" spans="1:1" x14ac:dyDescent="0.25">
      <c r="A1146" s="9"/>
    </row>
    <row r="1147" spans="1:1" x14ac:dyDescent="0.25">
      <c r="A1147" s="9"/>
    </row>
    <row r="1148" spans="1:1" x14ac:dyDescent="0.25">
      <c r="A1148" s="9"/>
    </row>
    <row r="1149" spans="1:1" x14ac:dyDescent="0.25">
      <c r="A1149" s="9"/>
    </row>
    <row r="1150" spans="1:1" x14ac:dyDescent="0.25">
      <c r="A1150" s="9"/>
    </row>
    <row r="1151" spans="1:1" x14ac:dyDescent="0.25">
      <c r="A1151" s="9"/>
    </row>
    <row r="1152" spans="1:1" x14ac:dyDescent="0.25">
      <c r="A1152" s="9"/>
    </row>
    <row r="1153" spans="1:1" x14ac:dyDescent="0.25">
      <c r="A1153" s="9"/>
    </row>
    <row r="1154" spans="1:1" x14ac:dyDescent="0.25">
      <c r="A1154" s="9"/>
    </row>
    <row r="1155" spans="1:1" x14ac:dyDescent="0.25">
      <c r="A1155" s="9"/>
    </row>
    <row r="1156" spans="1:1" x14ac:dyDescent="0.25">
      <c r="A1156" s="9"/>
    </row>
    <row r="1157" spans="1:1" x14ac:dyDescent="0.25">
      <c r="A1157" s="9"/>
    </row>
    <row r="1158" spans="1:1" x14ac:dyDescent="0.25">
      <c r="A1158" s="9"/>
    </row>
    <row r="1159" spans="1:1" x14ac:dyDescent="0.25">
      <c r="A1159" s="9"/>
    </row>
    <row r="1160" spans="1:1" x14ac:dyDescent="0.25">
      <c r="A1160" s="9"/>
    </row>
    <row r="1161" spans="1:1" x14ac:dyDescent="0.25">
      <c r="A1161" s="9"/>
    </row>
    <row r="1162" spans="1:1" x14ac:dyDescent="0.25">
      <c r="A1162" s="9"/>
    </row>
    <row r="1163" spans="1:1" x14ac:dyDescent="0.25">
      <c r="A1163" s="9"/>
    </row>
    <row r="1164" spans="1:1" x14ac:dyDescent="0.25">
      <c r="A1164" s="9"/>
    </row>
    <row r="1165" spans="1:1" x14ac:dyDescent="0.25">
      <c r="A1165" s="9"/>
    </row>
    <row r="1166" spans="1:1" x14ac:dyDescent="0.25">
      <c r="A1166" s="9"/>
    </row>
    <row r="1167" spans="1:1" x14ac:dyDescent="0.25">
      <c r="A1167" s="9"/>
    </row>
    <row r="1168" spans="1:1" x14ac:dyDescent="0.25">
      <c r="A1168" s="9"/>
    </row>
    <row r="1169" spans="1:1" x14ac:dyDescent="0.25">
      <c r="A1169" s="9"/>
    </row>
    <row r="1170" spans="1:1" x14ac:dyDescent="0.25">
      <c r="A1170" s="9"/>
    </row>
    <row r="1171" spans="1:1" x14ac:dyDescent="0.25">
      <c r="A1171" s="9"/>
    </row>
    <row r="1172" spans="1:1" x14ac:dyDescent="0.25">
      <c r="A1172" s="9"/>
    </row>
    <row r="1173" spans="1:1" x14ac:dyDescent="0.25">
      <c r="A1173" s="9"/>
    </row>
    <row r="1174" spans="1:1" x14ac:dyDescent="0.25">
      <c r="A1174" s="9"/>
    </row>
    <row r="1175" spans="1:1" x14ac:dyDescent="0.25">
      <c r="A1175" s="9"/>
    </row>
    <row r="1176" spans="1:1" x14ac:dyDescent="0.25">
      <c r="A1176" s="9"/>
    </row>
    <row r="1177" spans="1:1" x14ac:dyDescent="0.25">
      <c r="A1177" s="9"/>
    </row>
    <row r="1178" spans="1:1" x14ac:dyDescent="0.25">
      <c r="A1178" s="9"/>
    </row>
    <row r="1179" spans="1:1" x14ac:dyDescent="0.25">
      <c r="A1179" s="9"/>
    </row>
    <row r="1180" spans="1:1" x14ac:dyDescent="0.25">
      <c r="A1180" s="9"/>
    </row>
    <row r="1181" spans="1:1" x14ac:dyDescent="0.25">
      <c r="A1181" s="9"/>
    </row>
    <row r="1182" spans="1:1" x14ac:dyDescent="0.25">
      <c r="A1182" s="9"/>
    </row>
    <row r="1183" spans="1:1" x14ac:dyDescent="0.25">
      <c r="A1183" s="9"/>
    </row>
    <row r="1184" spans="1:1" x14ac:dyDescent="0.25">
      <c r="A1184" s="9"/>
    </row>
    <row r="1185" spans="1:1" x14ac:dyDescent="0.25">
      <c r="A1185" s="9"/>
    </row>
    <row r="1186" spans="1:1" x14ac:dyDescent="0.25">
      <c r="A1186" s="9"/>
    </row>
    <row r="1187" spans="1:1" x14ac:dyDescent="0.25">
      <c r="A1187" s="9"/>
    </row>
    <row r="1188" spans="1:1" x14ac:dyDescent="0.25">
      <c r="A1188" s="9"/>
    </row>
    <row r="1189" spans="1:1" x14ac:dyDescent="0.25">
      <c r="A1189" s="9"/>
    </row>
    <row r="1190" spans="1:1" x14ac:dyDescent="0.25">
      <c r="A1190" s="9"/>
    </row>
    <row r="1191" spans="1:1" x14ac:dyDescent="0.25">
      <c r="A1191" s="9"/>
    </row>
    <row r="1192" spans="1:1" x14ac:dyDescent="0.25">
      <c r="A1192" s="9"/>
    </row>
    <row r="1193" spans="1:1" x14ac:dyDescent="0.25">
      <c r="A1193" s="9"/>
    </row>
    <row r="1194" spans="1:1" x14ac:dyDescent="0.25">
      <c r="A1194" s="9"/>
    </row>
    <row r="1195" spans="1:1" x14ac:dyDescent="0.25">
      <c r="A1195" s="9"/>
    </row>
    <row r="1196" spans="1:1" x14ac:dyDescent="0.25">
      <c r="A1196" s="9"/>
    </row>
    <row r="1197" spans="1:1" x14ac:dyDescent="0.25">
      <c r="A1197" s="9"/>
    </row>
    <row r="1198" spans="1:1" x14ac:dyDescent="0.25">
      <c r="A1198" s="9"/>
    </row>
    <row r="1199" spans="1:1" x14ac:dyDescent="0.25">
      <c r="A1199" s="9"/>
    </row>
    <row r="1200" spans="1:1" x14ac:dyDescent="0.25">
      <c r="A1200" s="9"/>
    </row>
    <row r="1201" spans="1:1" x14ac:dyDescent="0.25">
      <c r="A1201" s="9"/>
    </row>
    <row r="1202" spans="1:1" x14ac:dyDescent="0.25">
      <c r="A1202" s="9"/>
    </row>
    <row r="1203" spans="1:1" x14ac:dyDescent="0.25">
      <c r="A1203" s="9"/>
    </row>
    <row r="1204" spans="1:1" x14ac:dyDescent="0.25">
      <c r="A1204" s="9"/>
    </row>
    <row r="1205" spans="1:1" x14ac:dyDescent="0.25">
      <c r="A1205" s="9"/>
    </row>
    <row r="1206" spans="1:1" x14ac:dyDescent="0.25">
      <c r="A1206" s="9"/>
    </row>
    <row r="1207" spans="1:1" x14ac:dyDescent="0.25">
      <c r="A1207" s="9"/>
    </row>
    <row r="1208" spans="1:1" x14ac:dyDescent="0.25">
      <c r="A1208" s="9"/>
    </row>
    <row r="1209" spans="1:1" x14ac:dyDescent="0.25">
      <c r="A1209" s="9"/>
    </row>
    <row r="1210" spans="1:1" x14ac:dyDescent="0.25">
      <c r="A1210" s="9"/>
    </row>
    <row r="1211" spans="1:1" x14ac:dyDescent="0.25">
      <c r="A1211" s="9"/>
    </row>
    <row r="1212" spans="1:1" x14ac:dyDescent="0.25">
      <c r="A1212" s="9"/>
    </row>
    <row r="1213" spans="1:1" x14ac:dyDescent="0.25">
      <c r="A1213" s="9"/>
    </row>
    <row r="1214" spans="1:1" x14ac:dyDescent="0.25">
      <c r="A1214" s="9"/>
    </row>
    <row r="1215" spans="1:1" x14ac:dyDescent="0.25">
      <c r="A1215" s="9"/>
    </row>
    <row r="1216" spans="1:1" x14ac:dyDescent="0.25">
      <c r="A1216" s="9"/>
    </row>
    <row r="1217" spans="1:1" x14ac:dyDescent="0.25">
      <c r="A1217" s="9"/>
    </row>
    <row r="1218" spans="1:1" x14ac:dyDescent="0.25">
      <c r="A1218" s="9"/>
    </row>
    <row r="1219" spans="1:1" x14ac:dyDescent="0.25">
      <c r="A1219" s="9"/>
    </row>
    <row r="1220" spans="1:1" x14ac:dyDescent="0.25">
      <c r="A1220" s="9"/>
    </row>
    <row r="1221" spans="1:1" x14ac:dyDescent="0.25">
      <c r="A1221" s="9"/>
    </row>
    <row r="1222" spans="1:1" x14ac:dyDescent="0.25">
      <c r="A1222" s="9"/>
    </row>
    <row r="1223" spans="1:1" x14ac:dyDescent="0.25">
      <c r="A1223" s="9"/>
    </row>
    <row r="1224" spans="1:1" x14ac:dyDescent="0.25">
      <c r="A1224" s="9"/>
    </row>
    <row r="1225" spans="1:1" x14ac:dyDescent="0.25">
      <c r="A1225" s="9"/>
    </row>
    <row r="1226" spans="1:1" x14ac:dyDescent="0.25">
      <c r="A1226" s="9"/>
    </row>
    <row r="1227" spans="1:1" x14ac:dyDescent="0.25">
      <c r="A1227" s="9"/>
    </row>
    <row r="1228" spans="1:1" x14ac:dyDescent="0.25">
      <c r="A1228" s="9"/>
    </row>
    <row r="1229" spans="1:1" x14ac:dyDescent="0.25">
      <c r="A1229" s="9"/>
    </row>
    <row r="1230" spans="1:1" x14ac:dyDescent="0.25">
      <c r="A1230" s="9"/>
    </row>
    <row r="1231" spans="1:1" x14ac:dyDescent="0.25">
      <c r="A1231" s="9"/>
    </row>
    <row r="1232" spans="1:1" x14ac:dyDescent="0.25">
      <c r="A1232" s="9"/>
    </row>
    <row r="1233" spans="1:1" x14ac:dyDescent="0.25">
      <c r="A1233" s="9"/>
    </row>
    <row r="1234" spans="1:1" x14ac:dyDescent="0.25">
      <c r="A1234" s="9"/>
    </row>
    <row r="1235" spans="1:1" x14ac:dyDescent="0.25">
      <c r="A1235" s="9"/>
    </row>
    <row r="1236" spans="1:1" x14ac:dyDescent="0.25">
      <c r="A1236" s="9"/>
    </row>
    <row r="1237" spans="1:1" x14ac:dyDescent="0.25">
      <c r="A1237" s="9"/>
    </row>
    <row r="1238" spans="1:1" x14ac:dyDescent="0.25">
      <c r="A1238" s="9"/>
    </row>
    <row r="1239" spans="1:1" x14ac:dyDescent="0.25">
      <c r="A1239" s="9"/>
    </row>
    <row r="1240" spans="1:1" x14ac:dyDescent="0.25">
      <c r="A1240" s="9"/>
    </row>
    <row r="1241" spans="1:1" x14ac:dyDescent="0.25">
      <c r="A1241" s="9"/>
    </row>
    <row r="1242" spans="1:1" x14ac:dyDescent="0.25">
      <c r="A1242" s="9"/>
    </row>
    <row r="1243" spans="1:1" x14ac:dyDescent="0.25">
      <c r="A1243" s="9"/>
    </row>
    <row r="1244" spans="1:1" x14ac:dyDescent="0.25">
      <c r="A1244" s="9"/>
    </row>
    <row r="1245" spans="1:1" x14ac:dyDescent="0.25">
      <c r="A1245" s="9"/>
    </row>
    <row r="1246" spans="1:1" x14ac:dyDescent="0.25">
      <c r="A1246" s="9"/>
    </row>
    <row r="1247" spans="1:1" x14ac:dyDescent="0.25">
      <c r="A1247" s="9"/>
    </row>
    <row r="1248" spans="1:1" x14ac:dyDescent="0.25">
      <c r="A1248" s="9"/>
    </row>
    <row r="1249" spans="1:1" x14ac:dyDescent="0.25">
      <c r="A1249" s="9"/>
    </row>
    <row r="1250" spans="1:1" x14ac:dyDescent="0.25">
      <c r="A1250" s="9"/>
    </row>
    <row r="1251" spans="1:1" x14ac:dyDescent="0.25">
      <c r="A1251" s="9"/>
    </row>
    <row r="1252" spans="1:1" x14ac:dyDescent="0.25">
      <c r="A1252" s="9"/>
    </row>
    <row r="1253" spans="1:1" x14ac:dyDescent="0.25">
      <c r="A1253" s="9"/>
    </row>
    <row r="1254" spans="1:1" x14ac:dyDescent="0.25">
      <c r="A1254" s="9"/>
    </row>
    <row r="1255" spans="1:1" x14ac:dyDescent="0.25">
      <c r="A1255" s="9"/>
    </row>
    <row r="1256" spans="1:1" x14ac:dyDescent="0.25">
      <c r="A1256" s="9"/>
    </row>
    <row r="1257" spans="1:1" x14ac:dyDescent="0.25">
      <c r="A1257" s="9"/>
    </row>
    <row r="1258" spans="1:1" x14ac:dyDescent="0.25">
      <c r="A1258" s="9"/>
    </row>
    <row r="1259" spans="1:1" x14ac:dyDescent="0.25">
      <c r="A1259" s="9"/>
    </row>
    <row r="1260" spans="1:1" x14ac:dyDescent="0.25">
      <c r="A1260" s="9"/>
    </row>
    <row r="1261" spans="1:1" x14ac:dyDescent="0.25">
      <c r="A1261" s="9"/>
    </row>
    <row r="1262" spans="1:1" x14ac:dyDescent="0.25">
      <c r="A1262" s="9"/>
    </row>
    <row r="1263" spans="1:1" x14ac:dyDescent="0.25">
      <c r="A1263" s="9"/>
    </row>
    <row r="1264" spans="1:1" x14ac:dyDescent="0.25">
      <c r="A1264" s="9"/>
    </row>
    <row r="1265" spans="1:1" x14ac:dyDescent="0.25">
      <c r="A1265" s="9"/>
    </row>
    <row r="1266" spans="1:1" x14ac:dyDescent="0.25">
      <c r="A1266" s="9"/>
    </row>
    <row r="1267" spans="1:1" x14ac:dyDescent="0.25">
      <c r="A1267" s="9"/>
    </row>
    <row r="1268" spans="1:1" x14ac:dyDescent="0.25">
      <c r="A1268" s="9"/>
    </row>
    <row r="1269" spans="1:1" x14ac:dyDescent="0.25">
      <c r="A1269" s="9"/>
    </row>
    <row r="1270" spans="1:1" x14ac:dyDescent="0.25">
      <c r="A1270" s="9"/>
    </row>
    <row r="1271" spans="1:1" x14ac:dyDescent="0.25">
      <c r="A1271" s="9"/>
    </row>
    <row r="1272" spans="1:1" x14ac:dyDescent="0.25">
      <c r="A1272" s="9"/>
    </row>
    <row r="1273" spans="1:1" x14ac:dyDescent="0.25">
      <c r="A1273" s="9"/>
    </row>
    <row r="1274" spans="1:1" x14ac:dyDescent="0.25">
      <c r="A1274" s="9"/>
    </row>
    <row r="1275" spans="1:1" x14ac:dyDescent="0.25">
      <c r="A1275" s="9"/>
    </row>
    <row r="1276" spans="1:1" x14ac:dyDescent="0.25">
      <c r="A1276" s="9"/>
    </row>
    <row r="1277" spans="1:1" x14ac:dyDescent="0.25">
      <c r="A1277" s="9"/>
    </row>
    <row r="1278" spans="1:1" x14ac:dyDescent="0.25">
      <c r="A1278" s="9"/>
    </row>
    <row r="1279" spans="1:1" x14ac:dyDescent="0.25">
      <c r="A1279" s="9"/>
    </row>
    <row r="1280" spans="1:1" x14ac:dyDescent="0.25">
      <c r="A1280" s="9"/>
    </row>
    <row r="1281" spans="1:1" x14ac:dyDescent="0.25">
      <c r="A1281" s="9"/>
    </row>
    <row r="1282" spans="1:1" x14ac:dyDescent="0.25">
      <c r="A1282" s="9"/>
    </row>
    <row r="1283" spans="1:1" x14ac:dyDescent="0.25">
      <c r="A1283" s="9"/>
    </row>
    <row r="1284" spans="1:1" x14ac:dyDescent="0.25">
      <c r="A1284" s="9"/>
    </row>
    <row r="1285" spans="1:1" x14ac:dyDescent="0.25">
      <c r="A1285" s="9"/>
    </row>
    <row r="1286" spans="1:1" x14ac:dyDescent="0.25">
      <c r="A1286" s="9"/>
    </row>
    <row r="1287" spans="1:1" x14ac:dyDescent="0.25">
      <c r="A1287" s="9"/>
    </row>
    <row r="1288" spans="1:1" x14ac:dyDescent="0.25">
      <c r="A1288" s="9"/>
    </row>
    <row r="1289" spans="1:1" x14ac:dyDescent="0.25">
      <c r="A1289" s="9"/>
    </row>
    <row r="1290" spans="1:1" x14ac:dyDescent="0.25">
      <c r="A1290" s="9"/>
    </row>
    <row r="1291" spans="1:1" x14ac:dyDescent="0.25">
      <c r="A1291" s="9"/>
    </row>
    <row r="1292" spans="1:1" x14ac:dyDescent="0.25">
      <c r="A1292" s="9"/>
    </row>
    <row r="1293" spans="1:1" x14ac:dyDescent="0.25">
      <c r="A1293" s="9"/>
    </row>
    <row r="1294" spans="1:1" x14ac:dyDescent="0.25">
      <c r="A1294" s="9"/>
    </row>
    <row r="1295" spans="1:1" x14ac:dyDescent="0.25">
      <c r="A1295" s="9"/>
    </row>
    <row r="1296" spans="1:1" x14ac:dyDescent="0.25">
      <c r="A1296" s="9"/>
    </row>
    <row r="1297" spans="1:1" x14ac:dyDescent="0.25">
      <c r="A1297" s="9"/>
    </row>
    <row r="1298" spans="1:1" x14ac:dyDescent="0.25">
      <c r="A1298" s="9"/>
    </row>
    <row r="1299" spans="1:1" x14ac:dyDescent="0.25">
      <c r="A1299" s="9"/>
    </row>
    <row r="1300" spans="1:1" x14ac:dyDescent="0.25">
      <c r="A1300" s="9"/>
    </row>
    <row r="1301" spans="1:1" x14ac:dyDescent="0.25">
      <c r="A1301" s="9"/>
    </row>
    <row r="1302" spans="1:1" x14ac:dyDescent="0.25">
      <c r="A1302" s="9"/>
    </row>
    <row r="1303" spans="1:1" x14ac:dyDescent="0.25">
      <c r="A1303" s="9"/>
    </row>
    <row r="1304" spans="1:1" x14ac:dyDescent="0.25">
      <c r="A1304" s="9"/>
    </row>
    <row r="1305" spans="1:1" x14ac:dyDescent="0.25">
      <c r="A1305" s="9"/>
    </row>
    <row r="1306" spans="1:1" x14ac:dyDescent="0.25">
      <c r="A1306" s="9"/>
    </row>
    <row r="1307" spans="1:1" x14ac:dyDescent="0.25">
      <c r="A1307" s="9"/>
    </row>
    <row r="1308" spans="1:1" x14ac:dyDescent="0.25">
      <c r="A1308" s="9"/>
    </row>
    <row r="1309" spans="1:1" x14ac:dyDescent="0.25">
      <c r="A1309" s="9"/>
    </row>
    <row r="1310" spans="1:1" x14ac:dyDescent="0.25">
      <c r="A1310" s="9"/>
    </row>
    <row r="1311" spans="1:1" x14ac:dyDescent="0.25">
      <c r="A1311" s="9"/>
    </row>
    <row r="1312" spans="1:1" x14ac:dyDescent="0.25">
      <c r="A1312" s="9"/>
    </row>
    <row r="1313" spans="1:1" x14ac:dyDescent="0.25">
      <c r="A1313" s="9"/>
    </row>
    <row r="1314" spans="1:1" x14ac:dyDescent="0.25">
      <c r="A1314" s="9"/>
    </row>
    <row r="1315" spans="1:1" x14ac:dyDescent="0.25">
      <c r="A1315" s="9"/>
    </row>
    <row r="1316" spans="1:1" x14ac:dyDescent="0.25">
      <c r="A1316" s="9"/>
    </row>
    <row r="1317" spans="1:1" x14ac:dyDescent="0.25">
      <c r="A1317" s="9"/>
    </row>
    <row r="1318" spans="1:1" x14ac:dyDescent="0.25">
      <c r="A1318" s="9"/>
    </row>
    <row r="1319" spans="1:1" x14ac:dyDescent="0.25">
      <c r="A1319" s="9"/>
    </row>
    <row r="1320" spans="1:1" x14ac:dyDescent="0.25">
      <c r="A1320" s="9"/>
    </row>
    <row r="1321" spans="1:1" x14ac:dyDescent="0.25">
      <c r="A1321" s="9"/>
    </row>
    <row r="1322" spans="1:1" x14ac:dyDescent="0.25">
      <c r="A1322" s="9"/>
    </row>
    <row r="1323" spans="1:1" x14ac:dyDescent="0.25">
      <c r="A1323" s="9"/>
    </row>
    <row r="1324" spans="1:1" x14ac:dyDescent="0.25">
      <c r="A1324" s="9"/>
    </row>
    <row r="1325" spans="1:1" x14ac:dyDescent="0.25">
      <c r="A1325" s="9"/>
    </row>
    <row r="1326" spans="1:1" x14ac:dyDescent="0.25">
      <c r="A1326" s="9"/>
    </row>
    <row r="1327" spans="1:1" x14ac:dyDescent="0.25">
      <c r="A1327" s="9"/>
    </row>
    <row r="1328" spans="1:1" x14ac:dyDescent="0.25">
      <c r="A1328" s="9"/>
    </row>
    <row r="1329" spans="1:1" x14ac:dyDescent="0.25">
      <c r="A1329" s="9"/>
    </row>
    <row r="1330" spans="1:1" x14ac:dyDescent="0.25">
      <c r="A1330" s="9"/>
    </row>
    <row r="1331" spans="1:1" x14ac:dyDescent="0.25">
      <c r="A1331" s="9"/>
    </row>
    <row r="1332" spans="1:1" x14ac:dyDescent="0.25">
      <c r="A1332" s="9"/>
    </row>
    <row r="1333" spans="1:1" x14ac:dyDescent="0.25">
      <c r="A1333" s="9"/>
    </row>
    <row r="1334" spans="1:1" x14ac:dyDescent="0.25">
      <c r="A1334" s="9"/>
    </row>
    <row r="1335" spans="1:1" x14ac:dyDescent="0.25">
      <c r="A1335" s="9"/>
    </row>
    <row r="1336" spans="1:1" x14ac:dyDescent="0.25">
      <c r="A1336" s="9"/>
    </row>
    <row r="1337" spans="1:1" x14ac:dyDescent="0.25">
      <c r="A1337" s="9"/>
    </row>
    <row r="1338" spans="1:1" x14ac:dyDescent="0.25">
      <c r="A1338" s="9"/>
    </row>
    <row r="1339" spans="1:1" x14ac:dyDescent="0.25">
      <c r="A1339" s="9"/>
    </row>
    <row r="1340" spans="1:1" x14ac:dyDescent="0.25">
      <c r="A1340" s="9"/>
    </row>
    <row r="1341" spans="1:1" x14ac:dyDescent="0.25">
      <c r="A1341" s="9"/>
    </row>
    <row r="1342" spans="1:1" x14ac:dyDescent="0.25">
      <c r="A1342" s="9"/>
    </row>
    <row r="1343" spans="1:1" x14ac:dyDescent="0.25">
      <c r="A1343" s="9"/>
    </row>
    <row r="1344" spans="1:1" x14ac:dyDescent="0.25">
      <c r="A1344" s="9"/>
    </row>
    <row r="1345" spans="1:1" x14ac:dyDescent="0.25">
      <c r="A1345" s="9"/>
    </row>
    <row r="1346" spans="1:1" x14ac:dyDescent="0.25">
      <c r="A1346" s="9"/>
    </row>
    <row r="1347" spans="1:1" x14ac:dyDescent="0.25">
      <c r="A1347" s="9"/>
    </row>
    <row r="1348" spans="1:1" x14ac:dyDescent="0.25">
      <c r="A1348" s="9"/>
    </row>
    <row r="1349" spans="1:1" x14ac:dyDescent="0.25">
      <c r="A1349" s="9"/>
    </row>
    <row r="1350" spans="1:1" x14ac:dyDescent="0.25">
      <c r="A1350" s="9"/>
    </row>
    <row r="1351" spans="1:1" x14ac:dyDescent="0.25">
      <c r="A1351" s="9"/>
    </row>
    <row r="1352" spans="1:1" x14ac:dyDescent="0.25">
      <c r="A1352" s="9"/>
    </row>
    <row r="1353" spans="1:1" x14ac:dyDescent="0.25">
      <c r="A1353" s="9"/>
    </row>
    <row r="1354" spans="1:1" x14ac:dyDescent="0.25">
      <c r="A1354" s="9"/>
    </row>
    <row r="1355" spans="1:1" x14ac:dyDescent="0.25">
      <c r="A1355" s="9"/>
    </row>
    <row r="1356" spans="1:1" x14ac:dyDescent="0.25">
      <c r="A1356" s="9"/>
    </row>
    <row r="1357" spans="1:1" x14ac:dyDescent="0.25">
      <c r="A1357" s="9"/>
    </row>
    <row r="1358" spans="1:1" x14ac:dyDescent="0.25">
      <c r="A1358" s="9"/>
    </row>
    <row r="1359" spans="1:1" x14ac:dyDescent="0.25">
      <c r="A1359" s="9"/>
    </row>
    <row r="1360" spans="1:1" x14ac:dyDescent="0.25">
      <c r="A1360" s="9"/>
    </row>
    <row r="1361" spans="1:1" x14ac:dyDescent="0.25">
      <c r="A1361" s="9"/>
    </row>
    <row r="1362" spans="1:1" x14ac:dyDescent="0.25">
      <c r="A1362" s="9"/>
    </row>
    <row r="1363" spans="1:1" x14ac:dyDescent="0.25">
      <c r="A1363" s="9"/>
    </row>
    <row r="1364" spans="1:1" x14ac:dyDescent="0.25">
      <c r="A1364" s="9"/>
    </row>
    <row r="1365" spans="1:1" x14ac:dyDescent="0.25">
      <c r="A1365" s="9"/>
    </row>
    <row r="1366" spans="1:1" x14ac:dyDescent="0.25">
      <c r="A1366" s="9"/>
    </row>
    <row r="1367" spans="1:1" x14ac:dyDescent="0.25">
      <c r="A1367" s="9"/>
    </row>
    <row r="1368" spans="1:1" x14ac:dyDescent="0.25">
      <c r="A1368" s="9"/>
    </row>
    <row r="1369" spans="1:1" x14ac:dyDescent="0.25">
      <c r="A1369" s="9"/>
    </row>
    <row r="1370" spans="1:1" x14ac:dyDescent="0.25">
      <c r="A1370" s="9"/>
    </row>
    <row r="1371" spans="1:1" x14ac:dyDescent="0.25">
      <c r="A1371" s="9"/>
    </row>
    <row r="1372" spans="1:1" x14ac:dyDescent="0.25">
      <c r="A1372" s="9"/>
    </row>
    <row r="1373" spans="1:1" x14ac:dyDescent="0.25">
      <c r="A1373" s="9"/>
    </row>
    <row r="1374" spans="1:1" x14ac:dyDescent="0.25">
      <c r="A1374" s="9"/>
    </row>
    <row r="1375" spans="1:1" x14ac:dyDescent="0.25">
      <c r="A1375" s="9"/>
    </row>
    <row r="1376" spans="1:1" x14ac:dyDescent="0.25">
      <c r="A1376" s="9"/>
    </row>
    <row r="1377" spans="1:1" x14ac:dyDescent="0.25">
      <c r="A1377" s="9"/>
    </row>
    <row r="1378" spans="1:1" x14ac:dyDescent="0.25">
      <c r="A1378" s="9"/>
    </row>
    <row r="1379" spans="1:1" x14ac:dyDescent="0.25">
      <c r="A1379" s="9"/>
    </row>
    <row r="1380" spans="1:1" x14ac:dyDescent="0.25">
      <c r="A1380" s="9"/>
    </row>
    <row r="1381" spans="1:1" x14ac:dyDescent="0.25">
      <c r="A1381" s="9"/>
    </row>
    <row r="1382" spans="1:1" x14ac:dyDescent="0.25">
      <c r="A1382" s="9"/>
    </row>
    <row r="1383" spans="1:1" x14ac:dyDescent="0.25">
      <c r="A1383" s="9"/>
    </row>
    <row r="1384" spans="1:1" x14ac:dyDescent="0.25">
      <c r="A1384" s="9"/>
    </row>
    <row r="1385" spans="1:1" x14ac:dyDescent="0.25">
      <c r="A1385" s="9"/>
    </row>
    <row r="1386" spans="1:1" x14ac:dyDescent="0.25">
      <c r="A1386" s="9"/>
    </row>
    <row r="1387" spans="1:1" x14ac:dyDescent="0.25">
      <c r="A1387" s="9"/>
    </row>
    <row r="1388" spans="1:1" x14ac:dyDescent="0.25">
      <c r="A1388" s="9"/>
    </row>
    <row r="1389" spans="1:1" x14ac:dyDescent="0.25">
      <c r="A1389" s="9"/>
    </row>
    <row r="1390" spans="1:1" x14ac:dyDescent="0.25">
      <c r="A1390" s="9"/>
    </row>
    <row r="1391" spans="1:1" x14ac:dyDescent="0.25">
      <c r="A1391" s="9"/>
    </row>
    <row r="1392" spans="1:1" x14ac:dyDescent="0.25">
      <c r="A1392" s="9"/>
    </row>
    <row r="1393" spans="1:1" x14ac:dyDescent="0.25">
      <c r="A1393" s="9"/>
    </row>
    <row r="1394" spans="1:1" x14ac:dyDescent="0.25">
      <c r="A1394" s="9"/>
    </row>
    <row r="1395" spans="1:1" x14ac:dyDescent="0.25">
      <c r="A1395" s="9"/>
    </row>
    <row r="1396" spans="1:1" x14ac:dyDescent="0.25">
      <c r="A1396" s="9"/>
    </row>
    <row r="1397" spans="1:1" x14ac:dyDescent="0.25">
      <c r="A1397" s="9"/>
    </row>
    <row r="1398" spans="1:1" x14ac:dyDescent="0.25">
      <c r="A1398" s="9"/>
    </row>
    <row r="1399" spans="1:1" x14ac:dyDescent="0.25">
      <c r="A1399" s="9"/>
    </row>
    <row r="1400" spans="1:1" x14ac:dyDescent="0.25">
      <c r="A1400" s="9"/>
    </row>
    <row r="1401" spans="1:1" x14ac:dyDescent="0.25">
      <c r="A1401" s="9"/>
    </row>
    <row r="1402" spans="1:1" x14ac:dyDescent="0.25">
      <c r="A1402" s="9"/>
    </row>
    <row r="1403" spans="1:1" x14ac:dyDescent="0.25">
      <c r="A1403" s="9"/>
    </row>
    <row r="1404" spans="1:1" x14ac:dyDescent="0.25">
      <c r="A1404" s="9"/>
    </row>
    <row r="1405" spans="1:1" x14ac:dyDescent="0.25">
      <c r="A1405" s="9"/>
    </row>
    <row r="1406" spans="1:1" x14ac:dyDescent="0.25">
      <c r="A1406" s="9"/>
    </row>
    <row r="1407" spans="1:1" x14ac:dyDescent="0.25">
      <c r="A1407" s="9"/>
    </row>
    <row r="1408" spans="1:1" x14ac:dyDescent="0.25">
      <c r="A1408" s="9"/>
    </row>
    <row r="1409" spans="1:1" x14ac:dyDescent="0.25">
      <c r="A1409" s="9"/>
    </row>
    <row r="1410" spans="1:1" x14ac:dyDescent="0.25">
      <c r="A1410" s="9"/>
    </row>
    <row r="1411" spans="1:1" x14ac:dyDescent="0.25">
      <c r="A1411" s="9"/>
    </row>
    <row r="1412" spans="1:1" x14ac:dyDescent="0.25">
      <c r="A1412" s="9"/>
    </row>
    <row r="1413" spans="1:1" x14ac:dyDescent="0.25">
      <c r="A1413" s="9"/>
    </row>
    <row r="1414" spans="1:1" x14ac:dyDescent="0.25">
      <c r="A1414" s="9"/>
    </row>
    <row r="1415" spans="1:1" x14ac:dyDescent="0.25">
      <c r="A1415" s="9"/>
    </row>
    <row r="1416" spans="1:1" x14ac:dyDescent="0.25">
      <c r="A1416" s="9"/>
    </row>
    <row r="1417" spans="1:1" x14ac:dyDescent="0.25">
      <c r="A1417" s="9"/>
    </row>
    <row r="1418" spans="1:1" x14ac:dyDescent="0.25">
      <c r="A1418" s="9"/>
    </row>
    <row r="1419" spans="1:1" x14ac:dyDescent="0.25">
      <c r="A1419" s="9"/>
    </row>
    <row r="1420" spans="1:1" x14ac:dyDescent="0.25">
      <c r="A1420" s="9"/>
    </row>
    <row r="1421" spans="1:1" x14ac:dyDescent="0.25">
      <c r="A1421" s="9"/>
    </row>
    <row r="1422" spans="1:1" x14ac:dyDescent="0.25">
      <c r="A1422" s="9"/>
    </row>
    <row r="1423" spans="1:1" x14ac:dyDescent="0.25">
      <c r="A1423" s="9"/>
    </row>
    <row r="1424" spans="1:1" x14ac:dyDescent="0.25">
      <c r="A1424" s="9"/>
    </row>
    <row r="1425" spans="1:1" x14ac:dyDescent="0.25">
      <c r="A1425" s="9"/>
    </row>
    <row r="1426" spans="1:1" x14ac:dyDescent="0.25">
      <c r="A1426" s="9"/>
    </row>
    <row r="1427" spans="1:1" x14ac:dyDescent="0.25">
      <c r="A1427" s="9"/>
    </row>
    <row r="1428" spans="1:1" x14ac:dyDescent="0.25">
      <c r="A1428" s="9"/>
    </row>
    <row r="1429" spans="1:1" x14ac:dyDescent="0.25">
      <c r="A1429" s="9"/>
    </row>
    <row r="1430" spans="1:1" x14ac:dyDescent="0.25">
      <c r="A1430" s="9"/>
    </row>
    <row r="1431" spans="1:1" x14ac:dyDescent="0.25">
      <c r="A1431" s="9"/>
    </row>
    <row r="1432" spans="1:1" x14ac:dyDescent="0.25">
      <c r="A1432" s="9"/>
    </row>
    <row r="1433" spans="1:1" x14ac:dyDescent="0.25">
      <c r="A1433" s="9"/>
    </row>
    <row r="1434" spans="1:1" x14ac:dyDescent="0.25">
      <c r="A1434" s="9"/>
    </row>
    <row r="1435" spans="1:1" x14ac:dyDescent="0.25">
      <c r="A1435" s="9"/>
    </row>
    <row r="1436" spans="1:1" x14ac:dyDescent="0.25">
      <c r="A1436" s="9"/>
    </row>
    <row r="1437" spans="1:1" x14ac:dyDescent="0.25">
      <c r="A1437" s="9"/>
    </row>
    <row r="1438" spans="1:1" x14ac:dyDescent="0.25">
      <c r="A1438" s="9"/>
    </row>
    <row r="1439" spans="1:1" x14ac:dyDescent="0.25">
      <c r="A1439" s="9"/>
    </row>
    <row r="1440" spans="1:1" x14ac:dyDescent="0.25">
      <c r="A1440" s="9"/>
    </row>
    <row r="1441" spans="1:1" x14ac:dyDescent="0.25">
      <c r="A1441" s="9"/>
    </row>
    <row r="1442" spans="1:1" x14ac:dyDescent="0.25">
      <c r="A1442" s="9"/>
    </row>
    <row r="1443" spans="1:1" x14ac:dyDescent="0.25">
      <c r="A1443" s="9"/>
    </row>
    <row r="1444" spans="1:1" x14ac:dyDescent="0.25">
      <c r="A1444" s="9"/>
    </row>
    <row r="1445" spans="1:1" x14ac:dyDescent="0.25">
      <c r="A1445" s="9"/>
    </row>
    <row r="1446" spans="1:1" x14ac:dyDescent="0.25">
      <c r="A1446" s="9"/>
    </row>
    <row r="1447" spans="1:1" x14ac:dyDescent="0.25">
      <c r="A1447" s="9"/>
    </row>
    <row r="1448" spans="1:1" x14ac:dyDescent="0.25">
      <c r="A1448" s="9"/>
    </row>
    <row r="1449" spans="1:1" x14ac:dyDescent="0.25">
      <c r="A1449" s="9"/>
    </row>
    <row r="1450" spans="1:1" x14ac:dyDescent="0.25">
      <c r="A1450" s="9"/>
    </row>
    <row r="1451" spans="1:1" x14ac:dyDescent="0.25">
      <c r="A1451" s="9"/>
    </row>
    <row r="1452" spans="1:1" x14ac:dyDescent="0.25">
      <c r="A1452" s="9"/>
    </row>
    <row r="1453" spans="1:1" x14ac:dyDescent="0.25">
      <c r="A1453" s="9"/>
    </row>
    <row r="1454" spans="1:1" x14ac:dyDescent="0.25">
      <c r="A1454" s="9"/>
    </row>
    <row r="1455" spans="1:1" x14ac:dyDescent="0.25">
      <c r="A1455" s="9"/>
    </row>
    <row r="1456" spans="1:1" x14ac:dyDescent="0.25">
      <c r="A1456" s="9"/>
    </row>
    <row r="1457" spans="1:1" x14ac:dyDescent="0.25">
      <c r="A1457" s="9"/>
    </row>
    <row r="1458" spans="1:1" x14ac:dyDescent="0.25">
      <c r="A1458" s="9"/>
    </row>
    <row r="1459" spans="1:1" x14ac:dyDescent="0.25">
      <c r="A1459" s="9"/>
    </row>
    <row r="1460" spans="1:1" x14ac:dyDescent="0.25">
      <c r="A1460" s="9"/>
    </row>
    <row r="1461" spans="1:1" x14ac:dyDescent="0.25">
      <c r="A1461" s="9"/>
    </row>
    <row r="1462" spans="1:1" x14ac:dyDescent="0.25">
      <c r="A1462" s="9"/>
    </row>
    <row r="1463" spans="1:1" x14ac:dyDescent="0.25">
      <c r="A1463" s="9"/>
    </row>
    <row r="1464" spans="1:1" x14ac:dyDescent="0.25">
      <c r="A1464" s="9"/>
    </row>
    <row r="1465" spans="1:1" x14ac:dyDescent="0.25">
      <c r="A1465" s="9"/>
    </row>
    <row r="1466" spans="1:1" x14ac:dyDescent="0.25">
      <c r="A1466" s="9"/>
    </row>
    <row r="1467" spans="1:1" x14ac:dyDescent="0.25">
      <c r="A1467" s="9"/>
    </row>
    <row r="1468" spans="1:1" x14ac:dyDescent="0.25">
      <c r="A1468" s="9"/>
    </row>
    <row r="1469" spans="1:1" x14ac:dyDescent="0.25">
      <c r="A1469" s="9"/>
    </row>
    <row r="1470" spans="1:1" x14ac:dyDescent="0.25">
      <c r="A1470" s="9"/>
    </row>
    <row r="1471" spans="1:1" x14ac:dyDescent="0.25">
      <c r="A1471" s="9"/>
    </row>
    <row r="1472" spans="1:1" x14ac:dyDescent="0.25">
      <c r="A1472" s="9"/>
    </row>
    <row r="1473" spans="1:1" x14ac:dyDescent="0.25">
      <c r="A1473" s="9"/>
    </row>
    <row r="1474" spans="1:1" x14ac:dyDescent="0.25">
      <c r="A1474" s="9"/>
    </row>
    <row r="1475" spans="1:1" x14ac:dyDescent="0.25">
      <c r="A1475" s="9"/>
    </row>
    <row r="1476" spans="1:1" x14ac:dyDescent="0.25">
      <c r="A1476" s="9"/>
    </row>
    <row r="1477" spans="1:1" x14ac:dyDescent="0.25">
      <c r="A1477" s="9"/>
    </row>
    <row r="1478" spans="1:1" x14ac:dyDescent="0.25">
      <c r="A1478" s="9"/>
    </row>
    <row r="1479" spans="1:1" x14ac:dyDescent="0.25">
      <c r="A1479" s="9"/>
    </row>
    <row r="1480" spans="1:1" x14ac:dyDescent="0.25">
      <c r="A1480" s="9"/>
    </row>
    <row r="1481" spans="1:1" x14ac:dyDescent="0.25">
      <c r="A1481" s="9"/>
    </row>
    <row r="1482" spans="1:1" x14ac:dyDescent="0.25">
      <c r="A1482" s="9"/>
    </row>
    <row r="1483" spans="1:1" x14ac:dyDescent="0.25">
      <c r="A1483" s="9"/>
    </row>
    <row r="1484" spans="1:1" x14ac:dyDescent="0.25">
      <c r="A1484" s="9"/>
    </row>
    <row r="1485" spans="1:1" x14ac:dyDescent="0.25">
      <c r="A1485" s="9"/>
    </row>
    <row r="1486" spans="1:1" x14ac:dyDescent="0.25">
      <c r="A1486" s="9"/>
    </row>
    <row r="1487" spans="1:1" x14ac:dyDescent="0.25">
      <c r="A1487" s="9"/>
    </row>
    <row r="1488" spans="1:1" x14ac:dyDescent="0.25">
      <c r="A1488" s="9"/>
    </row>
    <row r="1489" spans="1:1" x14ac:dyDescent="0.25">
      <c r="A1489" s="9"/>
    </row>
    <row r="1490" spans="1:1" x14ac:dyDescent="0.25">
      <c r="A1490" s="9"/>
    </row>
    <row r="1491" spans="1:1" x14ac:dyDescent="0.25">
      <c r="A1491" s="9"/>
    </row>
    <row r="1492" spans="1:1" x14ac:dyDescent="0.25">
      <c r="A1492" s="9"/>
    </row>
    <row r="1493" spans="1:1" x14ac:dyDescent="0.25">
      <c r="A1493" s="9"/>
    </row>
    <row r="1494" spans="1:1" x14ac:dyDescent="0.25">
      <c r="A1494" s="9"/>
    </row>
    <row r="1495" spans="1:1" x14ac:dyDescent="0.25">
      <c r="A1495" s="9"/>
    </row>
    <row r="1496" spans="1:1" x14ac:dyDescent="0.25">
      <c r="A1496" s="9"/>
    </row>
    <row r="1497" spans="1:1" x14ac:dyDescent="0.25">
      <c r="A1497" s="9"/>
    </row>
    <row r="1498" spans="1:1" x14ac:dyDescent="0.25">
      <c r="A1498" s="9"/>
    </row>
    <row r="1499" spans="1:1" x14ac:dyDescent="0.25">
      <c r="A1499" s="9"/>
    </row>
    <row r="1500" spans="1:1" x14ac:dyDescent="0.25">
      <c r="A1500" s="9"/>
    </row>
    <row r="1501" spans="1:1" x14ac:dyDescent="0.25">
      <c r="A1501" s="9"/>
    </row>
    <row r="1502" spans="1:1" x14ac:dyDescent="0.25">
      <c r="A1502" s="9"/>
    </row>
    <row r="1503" spans="1:1" x14ac:dyDescent="0.25">
      <c r="A1503" s="9"/>
    </row>
    <row r="1504" spans="1:1" x14ac:dyDescent="0.25">
      <c r="A1504" s="9"/>
    </row>
    <row r="1505" spans="1:1" x14ac:dyDescent="0.25">
      <c r="A1505" s="9"/>
    </row>
    <row r="1506" spans="1:1" x14ac:dyDescent="0.25">
      <c r="A1506" s="9"/>
    </row>
    <row r="1507" spans="1:1" x14ac:dyDescent="0.25">
      <c r="A1507" s="9"/>
    </row>
    <row r="1508" spans="1:1" x14ac:dyDescent="0.25">
      <c r="A1508" s="9"/>
    </row>
    <row r="1509" spans="1:1" x14ac:dyDescent="0.25">
      <c r="A1509" s="9"/>
    </row>
    <row r="1510" spans="1:1" x14ac:dyDescent="0.25">
      <c r="A1510" s="9"/>
    </row>
    <row r="1511" spans="1:1" x14ac:dyDescent="0.25">
      <c r="A1511" s="9"/>
    </row>
    <row r="1512" spans="1:1" x14ac:dyDescent="0.25">
      <c r="A1512" s="9"/>
    </row>
    <row r="1513" spans="1:1" x14ac:dyDescent="0.25">
      <c r="A1513" s="9"/>
    </row>
    <row r="1514" spans="1:1" x14ac:dyDescent="0.25">
      <c r="A1514" s="9"/>
    </row>
    <row r="1515" spans="1:1" x14ac:dyDescent="0.25">
      <c r="A1515" s="9"/>
    </row>
    <row r="1516" spans="1:1" x14ac:dyDescent="0.25">
      <c r="A1516" s="9"/>
    </row>
    <row r="1517" spans="1:1" x14ac:dyDescent="0.25">
      <c r="A1517" s="9"/>
    </row>
    <row r="1518" spans="1:1" x14ac:dyDescent="0.25">
      <c r="A1518" s="9"/>
    </row>
    <row r="1519" spans="1:1" x14ac:dyDescent="0.25">
      <c r="A1519" s="9"/>
    </row>
    <row r="1520" spans="1:1" x14ac:dyDescent="0.25">
      <c r="A1520" s="9"/>
    </row>
    <row r="1521" spans="1:1" x14ac:dyDescent="0.25">
      <c r="A1521" s="9"/>
    </row>
    <row r="1522" spans="1:1" x14ac:dyDescent="0.25">
      <c r="A1522" s="9"/>
    </row>
    <row r="1523" spans="1:1" x14ac:dyDescent="0.25">
      <c r="A1523" s="9"/>
    </row>
    <row r="1524" spans="1:1" x14ac:dyDescent="0.25">
      <c r="A1524" s="9"/>
    </row>
    <row r="1525" spans="1:1" x14ac:dyDescent="0.25">
      <c r="A1525" s="9"/>
    </row>
    <row r="1526" spans="1:1" x14ac:dyDescent="0.25">
      <c r="A1526" s="9"/>
    </row>
    <row r="1527" spans="1:1" x14ac:dyDescent="0.25">
      <c r="A1527" s="9"/>
    </row>
    <row r="1528" spans="1:1" x14ac:dyDescent="0.25">
      <c r="A1528" s="9"/>
    </row>
    <row r="1529" spans="1:1" x14ac:dyDescent="0.25">
      <c r="A1529" s="9"/>
    </row>
    <row r="1530" spans="1:1" x14ac:dyDescent="0.25">
      <c r="A1530" s="9"/>
    </row>
    <row r="1531" spans="1:1" x14ac:dyDescent="0.25">
      <c r="A1531" s="9"/>
    </row>
    <row r="1532" spans="1:1" x14ac:dyDescent="0.25">
      <c r="A1532" s="9"/>
    </row>
    <row r="1533" spans="1:1" x14ac:dyDescent="0.25">
      <c r="A1533" s="9"/>
    </row>
    <row r="1534" spans="1:1" x14ac:dyDescent="0.25">
      <c r="A1534" s="9"/>
    </row>
    <row r="1535" spans="1:1" x14ac:dyDescent="0.25">
      <c r="A1535" s="9"/>
    </row>
    <row r="1536" spans="1:1" x14ac:dyDescent="0.25">
      <c r="A1536" s="9"/>
    </row>
    <row r="1537" spans="1:1" x14ac:dyDescent="0.25">
      <c r="A1537" s="9"/>
    </row>
    <row r="1538" spans="1:1" x14ac:dyDescent="0.25">
      <c r="A1538" s="9"/>
    </row>
    <row r="1539" spans="1:1" x14ac:dyDescent="0.25">
      <c r="A1539" s="9"/>
    </row>
    <row r="1540" spans="1:1" x14ac:dyDescent="0.25">
      <c r="A1540" s="9"/>
    </row>
    <row r="1541" spans="1:1" x14ac:dyDescent="0.25">
      <c r="A1541" s="9"/>
    </row>
    <row r="1542" spans="1:1" x14ac:dyDescent="0.25">
      <c r="A1542" s="9"/>
    </row>
    <row r="1543" spans="1:1" x14ac:dyDescent="0.25">
      <c r="A1543" s="9"/>
    </row>
    <row r="1544" spans="1:1" x14ac:dyDescent="0.25">
      <c r="A1544" s="9"/>
    </row>
    <row r="1545" spans="1:1" x14ac:dyDescent="0.25">
      <c r="A1545" s="9"/>
    </row>
    <row r="1546" spans="1:1" x14ac:dyDescent="0.25">
      <c r="A1546" s="9"/>
    </row>
    <row r="1547" spans="1:1" x14ac:dyDescent="0.25">
      <c r="A1547" s="9"/>
    </row>
    <row r="1548" spans="1:1" x14ac:dyDescent="0.25">
      <c r="A1548" s="9"/>
    </row>
    <row r="1549" spans="1:1" x14ac:dyDescent="0.25">
      <c r="A1549" s="9"/>
    </row>
    <row r="1550" spans="1:1" x14ac:dyDescent="0.25">
      <c r="A1550" s="9"/>
    </row>
    <row r="1551" spans="1:1" x14ac:dyDescent="0.25">
      <c r="A1551" s="9"/>
    </row>
    <row r="1552" spans="1:1" x14ac:dyDescent="0.25">
      <c r="A1552" s="9"/>
    </row>
    <row r="1553" spans="1:1" x14ac:dyDescent="0.25">
      <c r="A1553" s="9"/>
    </row>
    <row r="1554" spans="1:1" x14ac:dyDescent="0.25">
      <c r="A1554" s="9"/>
    </row>
    <row r="1555" spans="1:1" x14ac:dyDescent="0.25">
      <c r="A1555" s="9"/>
    </row>
    <row r="1556" spans="1:1" x14ac:dyDescent="0.25">
      <c r="A1556" s="9"/>
    </row>
    <row r="1557" spans="1:1" x14ac:dyDescent="0.25">
      <c r="A1557" s="9"/>
    </row>
    <row r="1558" spans="1:1" x14ac:dyDescent="0.25">
      <c r="A1558" s="9"/>
    </row>
    <row r="1559" spans="1:1" x14ac:dyDescent="0.25">
      <c r="A1559" s="9"/>
    </row>
    <row r="1560" spans="1:1" x14ac:dyDescent="0.25">
      <c r="A1560" s="9"/>
    </row>
    <row r="1561" spans="1:1" x14ac:dyDescent="0.25">
      <c r="A1561" s="9"/>
    </row>
    <row r="1562" spans="1:1" x14ac:dyDescent="0.25">
      <c r="A1562" s="9"/>
    </row>
    <row r="1563" spans="1:1" x14ac:dyDescent="0.25">
      <c r="A1563" s="9"/>
    </row>
    <row r="1564" spans="1:1" x14ac:dyDescent="0.25">
      <c r="A1564" s="9"/>
    </row>
    <row r="1565" spans="1:1" x14ac:dyDescent="0.25">
      <c r="A1565" s="9"/>
    </row>
    <row r="1566" spans="1:1" x14ac:dyDescent="0.25">
      <c r="A1566" s="9"/>
    </row>
    <row r="1567" spans="1:1" x14ac:dyDescent="0.25">
      <c r="A1567" s="9"/>
    </row>
    <row r="1568" spans="1:1" x14ac:dyDescent="0.25">
      <c r="A1568" s="9"/>
    </row>
    <row r="1569" spans="1:1" x14ac:dyDescent="0.25">
      <c r="A1569" s="9"/>
    </row>
    <row r="1570" spans="1:1" x14ac:dyDescent="0.25">
      <c r="A1570" s="9"/>
    </row>
    <row r="1571" spans="1:1" x14ac:dyDescent="0.25">
      <c r="A1571" s="9"/>
    </row>
    <row r="1572" spans="1:1" x14ac:dyDescent="0.25">
      <c r="A1572" s="9"/>
    </row>
    <row r="1573" spans="1:1" x14ac:dyDescent="0.25">
      <c r="A1573" s="9"/>
    </row>
    <row r="1574" spans="1:1" x14ac:dyDescent="0.25">
      <c r="A1574" s="9"/>
    </row>
    <row r="1575" spans="1:1" x14ac:dyDescent="0.25">
      <c r="A1575" s="9"/>
    </row>
    <row r="1576" spans="1:1" x14ac:dyDescent="0.25">
      <c r="A1576" s="9"/>
    </row>
    <row r="1577" spans="1:1" x14ac:dyDescent="0.25">
      <c r="A1577" s="9"/>
    </row>
    <row r="1578" spans="1:1" x14ac:dyDescent="0.25">
      <c r="A1578" s="9"/>
    </row>
    <row r="1579" spans="1:1" x14ac:dyDescent="0.25">
      <c r="A1579" s="9"/>
    </row>
    <row r="1580" spans="1:1" x14ac:dyDescent="0.25">
      <c r="A1580" s="9"/>
    </row>
    <row r="1581" spans="1:1" x14ac:dyDescent="0.25">
      <c r="A1581" s="9"/>
    </row>
    <row r="1582" spans="1:1" x14ac:dyDescent="0.25">
      <c r="A1582" s="9"/>
    </row>
    <row r="1583" spans="1:1" x14ac:dyDescent="0.25">
      <c r="A1583" s="9"/>
    </row>
    <row r="1584" spans="1:1" x14ac:dyDescent="0.25">
      <c r="A1584" s="9"/>
    </row>
    <row r="1585" spans="1:1" x14ac:dyDescent="0.25">
      <c r="A1585" s="9"/>
    </row>
    <row r="1586" spans="1:1" x14ac:dyDescent="0.25">
      <c r="A1586" s="9"/>
    </row>
    <row r="1587" spans="1:1" x14ac:dyDescent="0.25">
      <c r="A1587" s="9"/>
    </row>
    <row r="1588" spans="1:1" x14ac:dyDescent="0.25">
      <c r="A1588" s="9"/>
    </row>
    <row r="1589" spans="1:1" x14ac:dyDescent="0.25">
      <c r="A1589" s="9"/>
    </row>
    <row r="1590" spans="1:1" x14ac:dyDescent="0.25">
      <c r="A1590" s="9"/>
    </row>
    <row r="1591" spans="1:1" x14ac:dyDescent="0.25">
      <c r="A1591" s="9"/>
    </row>
    <row r="1592" spans="1:1" x14ac:dyDescent="0.25">
      <c r="A1592" s="9"/>
    </row>
    <row r="1593" spans="1:1" x14ac:dyDescent="0.25">
      <c r="A1593" s="9"/>
    </row>
    <row r="1594" spans="1:1" x14ac:dyDescent="0.25">
      <c r="A1594" s="9"/>
    </row>
    <row r="1595" spans="1:1" x14ac:dyDescent="0.25">
      <c r="A1595" s="9"/>
    </row>
    <row r="1596" spans="1:1" x14ac:dyDescent="0.25">
      <c r="A1596" s="9"/>
    </row>
    <row r="1597" spans="1:1" x14ac:dyDescent="0.25">
      <c r="A1597" s="9"/>
    </row>
    <row r="1598" spans="1:1" x14ac:dyDescent="0.25">
      <c r="A1598" s="9"/>
    </row>
    <row r="1599" spans="1:1" x14ac:dyDescent="0.25">
      <c r="A1599" s="9"/>
    </row>
    <row r="1600" spans="1:1" x14ac:dyDescent="0.25">
      <c r="A1600" s="9"/>
    </row>
    <row r="1601" spans="1:1" x14ac:dyDescent="0.25">
      <c r="A1601" s="9"/>
    </row>
    <row r="1602" spans="1:1" x14ac:dyDescent="0.25">
      <c r="A1602" s="9"/>
    </row>
    <row r="1603" spans="1:1" x14ac:dyDescent="0.25">
      <c r="A1603" s="9"/>
    </row>
    <row r="1604" spans="1:1" x14ac:dyDescent="0.25">
      <c r="A1604" s="9"/>
    </row>
    <row r="1605" spans="1:1" x14ac:dyDescent="0.25">
      <c r="A1605" s="9"/>
    </row>
    <row r="1606" spans="1:1" x14ac:dyDescent="0.25">
      <c r="A1606" s="9"/>
    </row>
    <row r="1607" spans="1:1" x14ac:dyDescent="0.25">
      <c r="A1607" s="9"/>
    </row>
    <row r="1608" spans="1:1" x14ac:dyDescent="0.25">
      <c r="A1608" s="9"/>
    </row>
    <row r="1609" spans="1:1" x14ac:dyDescent="0.25">
      <c r="A1609" s="9"/>
    </row>
    <row r="1610" spans="1:1" x14ac:dyDescent="0.25">
      <c r="A1610" s="9"/>
    </row>
    <row r="1611" spans="1:1" x14ac:dyDescent="0.25">
      <c r="A1611" s="9"/>
    </row>
    <row r="1612" spans="1:1" x14ac:dyDescent="0.25">
      <c r="A1612" s="9"/>
    </row>
    <row r="1613" spans="1:1" x14ac:dyDescent="0.25">
      <c r="A1613" s="9"/>
    </row>
    <row r="1614" spans="1:1" x14ac:dyDescent="0.25">
      <c r="A1614" s="9"/>
    </row>
    <row r="1615" spans="1:1" x14ac:dyDescent="0.25">
      <c r="A1615" s="9"/>
    </row>
    <row r="1616" spans="1:1" x14ac:dyDescent="0.25">
      <c r="A1616" s="9"/>
    </row>
    <row r="1617" spans="1:1" x14ac:dyDescent="0.25">
      <c r="A1617" s="9"/>
    </row>
    <row r="1618" spans="1:1" x14ac:dyDescent="0.25">
      <c r="A1618" s="9"/>
    </row>
    <row r="1619" spans="1:1" x14ac:dyDescent="0.25">
      <c r="A1619" s="9"/>
    </row>
    <row r="1620" spans="1:1" x14ac:dyDescent="0.25">
      <c r="A1620" s="9"/>
    </row>
    <row r="1621" spans="1:1" x14ac:dyDescent="0.25">
      <c r="A1621" s="9"/>
    </row>
    <row r="1622" spans="1:1" x14ac:dyDescent="0.25">
      <c r="A1622" s="9"/>
    </row>
    <row r="1623" spans="1:1" x14ac:dyDescent="0.25">
      <c r="A1623" s="9"/>
    </row>
    <row r="1624" spans="1:1" x14ac:dyDescent="0.25">
      <c r="A1624" s="9"/>
    </row>
    <row r="1625" spans="1:1" x14ac:dyDescent="0.25">
      <c r="A1625" s="9"/>
    </row>
    <row r="1626" spans="1:1" x14ac:dyDescent="0.25">
      <c r="A1626" s="9"/>
    </row>
    <row r="1627" spans="1:1" x14ac:dyDescent="0.25">
      <c r="A1627" s="9"/>
    </row>
    <row r="1628" spans="1:1" x14ac:dyDescent="0.25">
      <c r="A1628" s="9"/>
    </row>
    <row r="1629" spans="1:1" x14ac:dyDescent="0.25">
      <c r="A1629" s="9"/>
    </row>
    <row r="1630" spans="1:1" x14ac:dyDescent="0.25">
      <c r="A1630" s="9"/>
    </row>
    <row r="1631" spans="1:1" x14ac:dyDescent="0.25">
      <c r="A1631" s="9"/>
    </row>
    <row r="1632" spans="1:1" x14ac:dyDescent="0.25">
      <c r="A1632" s="9"/>
    </row>
    <row r="1633" spans="1:1" x14ac:dyDescent="0.25">
      <c r="A1633" s="9"/>
    </row>
    <row r="1634" spans="1:1" x14ac:dyDescent="0.25">
      <c r="A1634" s="9"/>
    </row>
    <row r="1635" spans="1:1" x14ac:dyDescent="0.25">
      <c r="A1635" s="9"/>
    </row>
    <row r="1636" spans="1:1" x14ac:dyDescent="0.25">
      <c r="A1636" s="9"/>
    </row>
    <row r="1637" spans="1:1" x14ac:dyDescent="0.25">
      <c r="A1637" s="9"/>
    </row>
    <row r="1638" spans="1:1" x14ac:dyDescent="0.25">
      <c r="A1638" s="9"/>
    </row>
    <row r="1639" spans="1:1" x14ac:dyDescent="0.25">
      <c r="A1639" s="9"/>
    </row>
    <row r="1640" spans="1:1" x14ac:dyDescent="0.25">
      <c r="A1640" s="9"/>
    </row>
    <row r="1641" spans="1:1" x14ac:dyDescent="0.25">
      <c r="A1641" s="9"/>
    </row>
    <row r="1642" spans="1:1" x14ac:dyDescent="0.25">
      <c r="A1642" s="9"/>
    </row>
    <row r="1643" spans="1:1" x14ac:dyDescent="0.25">
      <c r="A1643" s="9"/>
    </row>
    <row r="1644" spans="1:1" x14ac:dyDescent="0.25">
      <c r="A1644" s="9"/>
    </row>
    <row r="1645" spans="1:1" x14ac:dyDescent="0.25">
      <c r="A1645" s="9"/>
    </row>
    <row r="1646" spans="1:1" x14ac:dyDescent="0.25">
      <c r="A1646" s="9"/>
    </row>
    <row r="1647" spans="1:1" x14ac:dyDescent="0.25">
      <c r="A1647" s="9"/>
    </row>
    <row r="1648" spans="1:1" x14ac:dyDescent="0.25">
      <c r="A1648" s="9"/>
    </row>
    <row r="1649" spans="1:1" x14ac:dyDescent="0.25">
      <c r="A1649" s="9"/>
    </row>
    <row r="1650" spans="1:1" x14ac:dyDescent="0.25">
      <c r="A1650" s="9"/>
    </row>
    <row r="1651" spans="1:1" x14ac:dyDescent="0.25">
      <c r="A1651" s="9"/>
    </row>
    <row r="1652" spans="1:1" x14ac:dyDescent="0.25">
      <c r="A1652" s="9"/>
    </row>
    <row r="1653" spans="1:1" x14ac:dyDescent="0.25">
      <c r="A1653" s="9"/>
    </row>
    <row r="1654" spans="1:1" x14ac:dyDescent="0.25">
      <c r="A1654" s="9"/>
    </row>
    <row r="1655" spans="1:1" x14ac:dyDescent="0.25">
      <c r="A1655" s="9"/>
    </row>
    <row r="1656" spans="1:1" x14ac:dyDescent="0.25">
      <c r="A1656" s="9"/>
    </row>
    <row r="1657" spans="1:1" x14ac:dyDescent="0.25">
      <c r="A1657" s="9"/>
    </row>
    <row r="1658" spans="1:1" x14ac:dyDescent="0.25">
      <c r="A1658" s="9"/>
    </row>
    <row r="1659" spans="1:1" x14ac:dyDescent="0.25">
      <c r="A1659" s="9"/>
    </row>
    <row r="1660" spans="1:1" x14ac:dyDescent="0.25">
      <c r="A1660" s="9"/>
    </row>
    <row r="1661" spans="1:1" x14ac:dyDescent="0.25">
      <c r="A1661" s="9"/>
    </row>
    <row r="1662" spans="1:1" x14ac:dyDescent="0.25">
      <c r="A1662" s="9"/>
    </row>
    <row r="1663" spans="1:1" x14ac:dyDescent="0.25">
      <c r="A1663" s="9"/>
    </row>
    <row r="1664" spans="1:1" x14ac:dyDescent="0.25">
      <c r="A1664" s="9"/>
    </row>
    <row r="1665" spans="1:1" x14ac:dyDescent="0.25">
      <c r="A1665" s="9"/>
    </row>
    <row r="1666" spans="1:1" x14ac:dyDescent="0.25">
      <c r="A1666" s="9"/>
    </row>
    <row r="1667" spans="1:1" x14ac:dyDescent="0.25">
      <c r="A1667" s="9"/>
    </row>
    <row r="1668" spans="1:1" x14ac:dyDescent="0.25">
      <c r="A1668" s="9"/>
    </row>
    <row r="1669" spans="1:1" x14ac:dyDescent="0.25">
      <c r="A1669" s="9"/>
    </row>
    <row r="1670" spans="1:1" x14ac:dyDescent="0.25">
      <c r="A1670" s="9"/>
    </row>
    <row r="1671" spans="1:1" x14ac:dyDescent="0.25">
      <c r="A1671" s="9"/>
    </row>
    <row r="1672" spans="1:1" x14ac:dyDescent="0.25">
      <c r="A1672" s="9"/>
    </row>
    <row r="1673" spans="1:1" x14ac:dyDescent="0.25">
      <c r="A1673" s="9"/>
    </row>
    <row r="1674" spans="1:1" x14ac:dyDescent="0.25">
      <c r="A1674" s="9"/>
    </row>
    <row r="1675" spans="1:1" x14ac:dyDescent="0.25">
      <c r="A1675" s="9"/>
    </row>
    <row r="1676" spans="1:1" x14ac:dyDescent="0.25">
      <c r="A1676" s="9"/>
    </row>
    <row r="1677" spans="1:1" x14ac:dyDescent="0.25">
      <c r="A1677" s="9"/>
    </row>
    <row r="1678" spans="1:1" x14ac:dyDescent="0.25">
      <c r="A1678" s="9"/>
    </row>
    <row r="1679" spans="1:1" x14ac:dyDescent="0.25">
      <c r="A1679" s="9"/>
    </row>
    <row r="1680" spans="1:1" x14ac:dyDescent="0.25">
      <c r="A1680" s="9"/>
    </row>
    <row r="1681" spans="1:1" x14ac:dyDescent="0.25">
      <c r="A1681" s="9"/>
    </row>
    <row r="1682" spans="1:1" x14ac:dyDescent="0.25">
      <c r="A1682" s="9"/>
    </row>
    <row r="1683" spans="1:1" x14ac:dyDescent="0.25">
      <c r="A1683" s="9"/>
    </row>
    <row r="1684" spans="1:1" x14ac:dyDescent="0.25">
      <c r="A1684" s="9"/>
    </row>
    <row r="1685" spans="1:1" x14ac:dyDescent="0.25">
      <c r="A1685" s="9"/>
    </row>
    <row r="1686" spans="1:1" x14ac:dyDescent="0.25">
      <c r="A1686" s="9"/>
    </row>
    <row r="1687" spans="1:1" x14ac:dyDescent="0.25">
      <c r="A1687" s="9"/>
    </row>
    <row r="1688" spans="1:1" x14ac:dyDescent="0.25">
      <c r="A1688" s="9"/>
    </row>
    <row r="1689" spans="1:1" x14ac:dyDescent="0.25">
      <c r="A1689" s="9"/>
    </row>
    <row r="1690" spans="1:1" x14ac:dyDescent="0.25">
      <c r="A1690" s="9"/>
    </row>
    <row r="1691" spans="1:1" x14ac:dyDescent="0.25">
      <c r="A1691" s="9"/>
    </row>
    <row r="1692" spans="1:1" x14ac:dyDescent="0.25">
      <c r="A1692" s="9"/>
    </row>
    <row r="1693" spans="1:1" x14ac:dyDescent="0.25">
      <c r="A1693" s="9"/>
    </row>
    <row r="1694" spans="1:1" x14ac:dyDescent="0.25">
      <c r="A1694" s="9"/>
    </row>
    <row r="1695" spans="1:1" x14ac:dyDescent="0.25">
      <c r="A1695" s="9"/>
    </row>
    <row r="1696" spans="1:1" x14ac:dyDescent="0.25">
      <c r="A1696" s="9"/>
    </row>
    <row r="1697" spans="1:2" x14ac:dyDescent="0.25">
      <c r="A1697" s="9"/>
    </row>
    <row r="1698" spans="1:2" x14ac:dyDescent="0.25">
      <c r="A1698" s="9"/>
    </row>
    <row r="1699" spans="1:2" x14ac:dyDescent="0.25">
      <c r="A1699" s="9"/>
    </row>
    <row r="1700" spans="1:2" x14ac:dyDescent="0.25">
      <c r="A1700" s="9"/>
    </row>
    <row r="1701" spans="1:2" x14ac:dyDescent="0.25">
      <c r="A1701" s="9"/>
    </row>
    <row r="1702" spans="1:2" x14ac:dyDescent="0.25">
      <c r="A1702" s="9"/>
    </row>
    <row r="1703" spans="1:2" x14ac:dyDescent="0.25">
      <c r="A1703" s="9"/>
    </row>
    <row r="1704" spans="1:2" x14ac:dyDescent="0.25">
      <c r="A1704" s="9"/>
    </row>
    <row r="1705" spans="1:2" x14ac:dyDescent="0.25">
      <c r="A1705" s="9"/>
    </row>
    <row r="1706" spans="1:2" x14ac:dyDescent="0.25">
      <c r="A1706" s="9"/>
    </row>
    <row r="1707" spans="1:2" x14ac:dyDescent="0.25">
      <c r="A1707" s="9"/>
    </row>
    <row r="1708" spans="1:2" x14ac:dyDescent="0.25">
      <c r="A1708" s="9"/>
    </row>
    <row r="1709" spans="1:2" x14ac:dyDescent="0.25">
      <c r="A1709" s="9"/>
    </row>
    <row r="1710" spans="1:2" x14ac:dyDescent="0.25">
      <c r="A1710" s="9"/>
    </row>
    <row r="1711" spans="1:2" x14ac:dyDescent="0.25">
      <c r="A1711" s="4"/>
      <c r="B1711" s="12"/>
    </row>
    <row r="1712" spans="1:2" x14ac:dyDescent="0.25">
      <c r="A1712" s="9"/>
    </row>
    <row r="1713" spans="1:2" x14ac:dyDescent="0.25">
      <c r="A1713" s="9"/>
    </row>
    <row r="1714" spans="1:2" x14ac:dyDescent="0.25">
      <c r="A1714" s="9"/>
    </row>
    <row r="1715" spans="1:2" x14ac:dyDescent="0.25">
      <c r="A1715" s="9"/>
    </row>
    <row r="1716" spans="1:2" x14ac:dyDescent="0.25">
      <c r="A1716" s="9"/>
    </row>
    <row r="1717" spans="1:2" x14ac:dyDescent="0.25">
      <c r="A1717" s="9"/>
      <c r="B1717" s="3"/>
    </row>
    <row r="1718" spans="1:2" x14ac:dyDescent="0.25">
      <c r="A1718" s="9"/>
    </row>
    <row r="1719" spans="1:2" x14ac:dyDescent="0.25">
      <c r="A1719" s="9"/>
    </row>
    <row r="1720" spans="1:2" x14ac:dyDescent="0.25">
      <c r="A1720" s="9"/>
    </row>
    <row r="1721" spans="1:2" x14ac:dyDescent="0.25">
      <c r="A1721" s="9"/>
    </row>
    <row r="1722" spans="1:2" x14ac:dyDescent="0.25">
      <c r="A1722" s="9"/>
    </row>
    <row r="1723" spans="1:2" x14ac:dyDescent="0.25">
      <c r="A1723" s="9"/>
    </row>
    <row r="1724" spans="1:2" x14ac:dyDescent="0.25">
      <c r="A1724" s="9"/>
    </row>
    <row r="1725" spans="1:2" x14ac:dyDescent="0.25">
      <c r="A1725" s="9"/>
    </row>
    <row r="1726" spans="1:2" x14ac:dyDescent="0.25">
      <c r="A1726" s="9"/>
    </row>
    <row r="1727" spans="1:2" x14ac:dyDescent="0.25">
      <c r="A1727" s="9"/>
    </row>
    <row r="1728" spans="1:2" x14ac:dyDescent="0.25">
      <c r="A1728" s="9"/>
    </row>
    <row r="1729" spans="1:1" x14ac:dyDescent="0.25">
      <c r="A1729" s="9"/>
    </row>
    <row r="1730" spans="1:1" x14ac:dyDescent="0.25">
      <c r="A1730" s="9"/>
    </row>
    <row r="1731" spans="1:1" x14ac:dyDescent="0.25">
      <c r="A1731" s="9"/>
    </row>
    <row r="1732" spans="1:1" x14ac:dyDescent="0.25">
      <c r="A1732" s="9"/>
    </row>
    <row r="1733" spans="1:1" x14ac:dyDescent="0.25">
      <c r="A1733" s="9"/>
    </row>
    <row r="1734" spans="1:1" x14ac:dyDescent="0.25">
      <c r="A1734" s="9"/>
    </row>
    <row r="1735" spans="1:1" x14ac:dyDescent="0.25">
      <c r="A1735" s="9"/>
    </row>
    <row r="1736" spans="1:1" x14ac:dyDescent="0.25">
      <c r="A1736" s="9"/>
    </row>
    <row r="1737" spans="1:1" x14ac:dyDescent="0.25">
      <c r="A1737" s="9"/>
    </row>
    <row r="1738" spans="1:1" x14ac:dyDescent="0.25">
      <c r="A1738" s="9"/>
    </row>
    <row r="1739" spans="1:1" x14ac:dyDescent="0.25">
      <c r="A1739" s="9"/>
    </row>
    <row r="1740" spans="1:1" x14ac:dyDescent="0.25">
      <c r="A1740" s="9"/>
    </row>
    <row r="1741" spans="1:1" x14ac:dyDescent="0.25">
      <c r="A1741" s="9"/>
    </row>
    <row r="1742" spans="1:1" x14ac:dyDescent="0.25">
      <c r="A1742" s="9"/>
    </row>
    <row r="1743" spans="1:1" x14ac:dyDescent="0.25">
      <c r="A1743" s="9"/>
    </row>
    <row r="1744" spans="1:1" x14ac:dyDescent="0.25">
      <c r="A1744" s="9"/>
    </row>
    <row r="1745" spans="1:1" x14ac:dyDescent="0.25">
      <c r="A1745" s="9"/>
    </row>
    <row r="1746" spans="1:1" x14ac:dyDescent="0.25">
      <c r="A1746" s="9"/>
    </row>
    <row r="1747" spans="1:1" x14ac:dyDescent="0.25">
      <c r="A1747" s="9"/>
    </row>
    <row r="1748" spans="1:1" x14ac:dyDescent="0.25">
      <c r="A1748" s="9"/>
    </row>
    <row r="1749" spans="1:1" x14ac:dyDescent="0.25">
      <c r="A1749" s="9"/>
    </row>
    <row r="1750" spans="1:1" x14ac:dyDescent="0.25">
      <c r="A1750" s="9"/>
    </row>
    <row r="1751" spans="1:1" x14ac:dyDescent="0.25">
      <c r="A1751" s="9"/>
    </row>
    <row r="1752" spans="1:1" x14ac:dyDescent="0.25">
      <c r="A1752" s="9"/>
    </row>
    <row r="1753" spans="1:1" x14ac:dyDescent="0.25">
      <c r="A1753" s="9"/>
    </row>
    <row r="1754" spans="1:1" x14ac:dyDescent="0.25">
      <c r="A1754" s="9"/>
    </row>
    <row r="1755" spans="1:1" x14ac:dyDescent="0.25">
      <c r="A1755" s="9"/>
    </row>
    <row r="1756" spans="1:1" x14ac:dyDescent="0.25">
      <c r="A1756" s="9"/>
    </row>
    <row r="1757" spans="1:1" x14ac:dyDescent="0.25">
      <c r="A1757" s="9"/>
    </row>
    <row r="1758" spans="1:1" x14ac:dyDescent="0.25">
      <c r="A1758" s="9"/>
    </row>
    <row r="1759" spans="1:1" x14ac:dyDescent="0.25">
      <c r="A1759" s="9"/>
    </row>
    <row r="1760" spans="1:1" x14ac:dyDescent="0.25">
      <c r="A1760" s="9"/>
    </row>
    <row r="1761" spans="1:1" x14ac:dyDescent="0.25">
      <c r="A1761" s="9"/>
    </row>
    <row r="1762" spans="1:1" x14ac:dyDescent="0.25">
      <c r="A1762" s="9"/>
    </row>
    <row r="1763" spans="1:1" x14ac:dyDescent="0.25">
      <c r="A1763" s="9"/>
    </row>
    <row r="1764" spans="1:1" x14ac:dyDescent="0.25">
      <c r="A1764" s="9"/>
    </row>
    <row r="1765" spans="1:1" x14ac:dyDescent="0.25">
      <c r="A1765" s="9"/>
    </row>
    <row r="1766" spans="1:1" x14ac:dyDescent="0.25">
      <c r="A1766" s="9"/>
    </row>
    <row r="1767" spans="1:1" x14ac:dyDescent="0.25">
      <c r="A1767" s="9"/>
    </row>
    <row r="1768" spans="1:1" x14ac:dyDescent="0.25">
      <c r="A1768" s="9"/>
    </row>
    <row r="1769" spans="1:1" x14ac:dyDescent="0.25">
      <c r="A1769" s="9"/>
    </row>
    <row r="1770" spans="1:1" x14ac:dyDescent="0.25">
      <c r="A1770" s="9"/>
    </row>
    <row r="1771" spans="1:1" x14ac:dyDescent="0.25">
      <c r="A1771" s="9"/>
    </row>
    <row r="1772" spans="1:1" x14ac:dyDescent="0.25">
      <c r="A1772" s="9"/>
    </row>
    <row r="1773" spans="1:1" x14ac:dyDescent="0.25">
      <c r="A1773" s="9"/>
    </row>
    <row r="1774" spans="1:1" x14ac:dyDescent="0.25">
      <c r="A1774" s="9"/>
    </row>
    <row r="1775" spans="1:1" x14ac:dyDescent="0.25">
      <c r="A1775" s="9"/>
    </row>
    <row r="1776" spans="1:1" x14ac:dyDescent="0.25">
      <c r="A1776" s="9"/>
    </row>
    <row r="1777" spans="1:2" x14ac:dyDescent="0.25">
      <c r="A1777" s="9"/>
    </row>
    <row r="1778" spans="1:2" x14ac:dyDescent="0.25">
      <c r="A1778" s="9"/>
    </row>
    <row r="1779" spans="1:2" x14ac:dyDescent="0.25">
      <c r="A1779" s="9"/>
    </row>
    <row r="1780" spans="1:2" x14ac:dyDescent="0.25">
      <c r="A1780" s="9"/>
    </row>
    <row r="1781" spans="1:2" x14ac:dyDescent="0.25">
      <c r="A1781" s="9"/>
    </row>
    <row r="1782" spans="1:2" x14ac:dyDescent="0.25">
      <c r="A1782" s="9"/>
    </row>
    <row r="1783" spans="1:2" x14ac:dyDescent="0.25">
      <c r="A1783" s="9"/>
    </row>
    <row r="1784" spans="1:2" x14ac:dyDescent="0.25">
      <c r="A1784" s="9"/>
    </row>
    <row r="1785" spans="1:2" x14ac:dyDescent="0.25">
      <c r="A1785" s="9"/>
      <c r="B1785" s="3"/>
    </row>
    <row r="1786" spans="1:2" x14ac:dyDescent="0.25">
      <c r="A1786" s="9"/>
    </row>
    <row r="1787" spans="1:2" x14ac:dyDescent="0.25">
      <c r="A1787" s="9"/>
    </row>
    <row r="1788" spans="1:2" x14ac:dyDescent="0.25">
      <c r="A1788" s="9"/>
    </row>
    <row r="1789" spans="1:2" x14ac:dyDescent="0.25">
      <c r="A1789" s="9"/>
    </row>
    <row r="1790" spans="1:2" x14ac:dyDescent="0.25">
      <c r="A1790" s="9"/>
    </row>
    <row r="1791" spans="1:2" x14ac:dyDescent="0.25">
      <c r="A1791" s="9"/>
    </row>
    <row r="1792" spans="1:2" x14ac:dyDescent="0.25">
      <c r="A1792" s="9"/>
    </row>
    <row r="1793" spans="1:1" x14ac:dyDescent="0.25">
      <c r="A1793" s="9"/>
    </row>
    <row r="1794" spans="1:1" x14ac:dyDescent="0.25">
      <c r="A1794" s="9"/>
    </row>
    <row r="1795" spans="1:1" x14ac:dyDescent="0.25">
      <c r="A1795" s="9"/>
    </row>
    <row r="1796" spans="1:1" x14ac:dyDescent="0.25">
      <c r="A1796" s="9"/>
    </row>
    <row r="1797" spans="1:1" x14ac:dyDescent="0.25">
      <c r="A1797" s="9"/>
    </row>
    <row r="1798" spans="1:1" x14ac:dyDescent="0.25">
      <c r="A1798" s="9"/>
    </row>
    <row r="1799" spans="1:1" x14ac:dyDescent="0.25">
      <c r="A1799" s="9"/>
    </row>
    <row r="1800" spans="1:1" x14ac:dyDescent="0.25">
      <c r="A1800" s="9"/>
    </row>
    <row r="1801" spans="1:1" x14ac:dyDescent="0.25">
      <c r="A1801" s="9"/>
    </row>
    <row r="1802" spans="1:1" x14ac:dyDescent="0.25">
      <c r="A1802" s="9"/>
    </row>
    <row r="1803" spans="1:1" x14ac:dyDescent="0.25">
      <c r="A1803" s="9"/>
    </row>
    <row r="1804" spans="1:1" x14ac:dyDescent="0.25">
      <c r="A1804" s="9"/>
    </row>
    <row r="1805" spans="1:1" x14ac:dyDescent="0.25">
      <c r="A1805" s="9"/>
    </row>
    <row r="1806" spans="1:1" x14ac:dyDescent="0.25">
      <c r="A1806" s="9"/>
    </row>
    <row r="1807" spans="1:1" x14ac:dyDescent="0.25">
      <c r="A1807" s="9"/>
    </row>
    <row r="1808" spans="1:1" x14ac:dyDescent="0.25">
      <c r="A1808" s="9"/>
    </row>
    <row r="1809" spans="1:1" x14ac:dyDescent="0.25">
      <c r="A1809" s="9"/>
    </row>
    <row r="1810" spans="1:1" x14ac:dyDescent="0.25">
      <c r="A1810" s="9"/>
    </row>
    <row r="1811" spans="1:1" x14ac:dyDescent="0.25">
      <c r="A1811" s="9"/>
    </row>
    <row r="1812" spans="1:1" x14ac:dyDescent="0.25">
      <c r="A1812" s="9"/>
    </row>
    <row r="1813" spans="1:1" x14ac:dyDescent="0.25">
      <c r="A1813" s="9"/>
    </row>
    <row r="1814" spans="1:1" x14ac:dyDescent="0.25">
      <c r="A1814" s="9"/>
    </row>
    <row r="1815" spans="1:1" x14ac:dyDescent="0.25">
      <c r="A1815" s="9"/>
    </row>
    <row r="1816" spans="1:1" x14ac:dyDescent="0.25">
      <c r="A1816" s="9"/>
    </row>
    <row r="1817" spans="1:1" x14ac:dyDescent="0.25">
      <c r="A1817" s="9"/>
    </row>
    <row r="1818" spans="1:1" x14ac:dyDescent="0.25">
      <c r="A1818" s="9"/>
    </row>
    <row r="1819" spans="1:1" x14ac:dyDescent="0.25">
      <c r="A1819" s="9"/>
    </row>
    <row r="1820" spans="1:1" x14ac:dyDescent="0.25">
      <c r="A1820" s="9"/>
    </row>
    <row r="1821" spans="1:1" x14ac:dyDescent="0.25">
      <c r="A1821" s="9"/>
    </row>
    <row r="1822" spans="1:1" x14ac:dyDescent="0.25">
      <c r="A1822" s="9"/>
    </row>
    <row r="1823" spans="1:1" x14ac:dyDescent="0.25">
      <c r="A1823" s="9"/>
    </row>
    <row r="1824" spans="1:1" x14ac:dyDescent="0.25">
      <c r="A1824" s="9"/>
    </row>
    <row r="1825" spans="1:1" x14ac:dyDescent="0.25">
      <c r="A1825" s="9"/>
    </row>
    <row r="1826" spans="1:1" x14ac:dyDescent="0.25">
      <c r="A1826" s="9"/>
    </row>
    <row r="1827" spans="1:1" x14ac:dyDescent="0.25">
      <c r="A1827" s="9"/>
    </row>
    <row r="1828" spans="1:1" x14ac:dyDescent="0.25">
      <c r="A1828" s="9"/>
    </row>
    <row r="1829" spans="1:1" x14ac:dyDescent="0.25">
      <c r="A1829" s="9"/>
    </row>
    <row r="1830" spans="1:1" x14ac:dyDescent="0.25">
      <c r="A1830" s="9"/>
    </row>
    <row r="1831" spans="1:1" x14ac:dyDescent="0.25">
      <c r="A1831" s="9"/>
    </row>
    <row r="1832" spans="1:1" x14ac:dyDescent="0.25">
      <c r="A1832" s="9"/>
    </row>
    <row r="1833" spans="1:1" x14ac:dyDescent="0.25">
      <c r="A1833" s="9"/>
    </row>
    <row r="1834" spans="1:1" x14ac:dyDescent="0.25">
      <c r="A1834" s="9"/>
    </row>
    <row r="1835" spans="1:1" x14ac:dyDescent="0.25">
      <c r="A1835" s="9"/>
    </row>
    <row r="1836" spans="1:1" x14ac:dyDescent="0.25">
      <c r="A1836" s="9"/>
    </row>
    <row r="1837" spans="1:1" x14ac:dyDescent="0.25">
      <c r="A1837" s="9"/>
    </row>
    <row r="1838" spans="1:1" x14ac:dyDescent="0.25">
      <c r="A1838" s="9"/>
    </row>
    <row r="1839" spans="1:1" x14ac:dyDescent="0.25">
      <c r="A1839" s="9"/>
    </row>
    <row r="1840" spans="1:1" x14ac:dyDescent="0.25">
      <c r="A1840" s="9"/>
    </row>
    <row r="1841" spans="1:1" x14ac:dyDescent="0.25">
      <c r="A1841" s="9"/>
    </row>
    <row r="1842" spans="1:1" x14ac:dyDescent="0.25">
      <c r="A1842" s="9"/>
    </row>
    <row r="1843" spans="1:1" x14ac:dyDescent="0.25">
      <c r="A1843" s="9"/>
    </row>
    <row r="1844" spans="1:1" x14ac:dyDescent="0.25">
      <c r="A1844" s="9"/>
    </row>
    <row r="1845" spans="1:1" x14ac:dyDescent="0.25">
      <c r="A1845" s="9"/>
    </row>
    <row r="1846" spans="1:1" x14ac:dyDescent="0.25">
      <c r="A1846" s="9"/>
    </row>
    <row r="1847" spans="1:1" x14ac:dyDescent="0.25">
      <c r="A1847" s="9"/>
    </row>
    <row r="1848" spans="1:1" x14ac:dyDescent="0.25">
      <c r="A1848" s="9"/>
    </row>
    <row r="1849" spans="1:1" x14ac:dyDescent="0.25">
      <c r="A1849" s="9"/>
    </row>
    <row r="1850" spans="1:1" x14ac:dyDescent="0.25">
      <c r="A1850" s="9"/>
    </row>
    <row r="1851" spans="1:1" x14ac:dyDescent="0.25">
      <c r="A1851" s="9"/>
    </row>
    <row r="1852" spans="1:1" x14ac:dyDescent="0.25">
      <c r="A1852" s="9"/>
    </row>
    <row r="1853" spans="1:1" x14ac:dyDescent="0.25">
      <c r="A1853" s="9"/>
    </row>
    <row r="1854" spans="1:1" x14ac:dyDescent="0.25">
      <c r="A1854" s="9"/>
    </row>
    <row r="1855" spans="1:1" x14ac:dyDescent="0.25">
      <c r="A1855" s="9"/>
    </row>
    <row r="1856" spans="1:1" x14ac:dyDescent="0.25">
      <c r="A1856" s="9"/>
    </row>
    <row r="1857" spans="1:1" x14ac:dyDescent="0.25">
      <c r="A1857" s="9"/>
    </row>
    <row r="1858" spans="1:1" x14ac:dyDescent="0.25">
      <c r="A1858" s="9"/>
    </row>
    <row r="1859" spans="1:1" x14ac:dyDescent="0.25">
      <c r="A1859" s="9"/>
    </row>
    <row r="1860" spans="1:1" x14ac:dyDescent="0.25">
      <c r="A1860" s="9"/>
    </row>
    <row r="1861" spans="1:1" x14ac:dyDescent="0.25">
      <c r="A1861" s="9"/>
    </row>
    <row r="1862" spans="1:1" x14ac:dyDescent="0.25">
      <c r="A1862" s="9"/>
    </row>
    <row r="1863" spans="1:1" x14ac:dyDescent="0.25">
      <c r="A1863" s="9"/>
    </row>
    <row r="1864" spans="1:1" x14ac:dyDescent="0.25">
      <c r="A1864" s="9"/>
    </row>
    <row r="1865" spans="1:1" x14ac:dyDescent="0.25">
      <c r="A1865" s="9"/>
    </row>
    <row r="1866" spans="1:1" x14ac:dyDescent="0.25">
      <c r="A1866" s="9"/>
    </row>
    <row r="1867" spans="1:1" x14ac:dyDescent="0.25">
      <c r="A1867" s="9"/>
    </row>
    <row r="1868" spans="1:1" x14ac:dyDescent="0.25">
      <c r="A1868" s="9"/>
    </row>
    <row r="1869" spans="1:1" x14ac:dyDescent="0.25">
      <c r="A1869" s="9"/>
    </row>
    <row r="1870" spans="1:1" x14ac:dyDescent="0.25">
      <c r="A1870" s="9"/>
    </row>
    <row r="1871" spans="1:1" x14ac:dyDescent="0.25">
      <c r="A1871" s="9"/>
    </row>
    <row r="1872" spans="1:1" x14ac:dyDescent="0.25">
      <c r="A1872" s="9"/>
    </row>
    <row r="1873" spans="1:1" x14ac:dyDescent="0.25">
      <c r="A1873" s="9"/>
    </row>
    <row r="1874" spans="1:1" x14ac:dyDescent="0.25">
      <c r="A1874" s="9"/>
    </row>
    <row r="1875" spans="1:1" x14ac:dyDescent="0.25">
      <c r="A1875" s="9"/>
    </row>
    <row r="1876" spans="1:1" x14ac:dyDescent="0.25">
      <c r="A1876" s="9"/>
    </row>
    <row r="1877" spans="1:1" x14ac:dyDescent="0.25">
      <c r="A1877" s="9"/>
    </row>
    <row r="1878" spans="1:1" x14ac:dyDescent="0.25">
      <c r="A1878" s="9"/>
    </row>
    <row r="1879" spans="1:1" x14ac:dyDescent="0.25">
      <c r="A1879" s="9"/>
    </row>
    <row r="1880" spans="1:1" x14ac:dyDescent="0.25">
      <c r="A1880" s="9"/>
    </row>
    <row r="1881" spans="1:1" x14ac:dyDescent="0.25">
      <c r="A1881" s="9"/>
    </row>
    <row r="1882" spans="1:1" x14ac:dyDescent="0.25">
      <c r="A1882" s="9"/>
    </row>
    <row r="1883" spans="1:1" x14ac:dyDescent="0.25">
      <c r="A1883" s="9"/>
    </row>
    <row r="1884" spans="1:1" x14ac:dyDescent="0.25">
      <c r="A1884" s="9"/>
    </row>
    <row r="1885" spans="1:1" x14ac:dyDescent="0.25">
      <c r="A1885" s="9"/>
    </row>
    <row r="1886" spans="1:1" x14ac:dyDescent="0.25">
      <c r="A1886" s="9"/>
    </row>
    <row r="1887" spans="1:1" x14ac:dyDescent="0.25">
      <c r="A1887" s="9"/>
    </row>
    <row r="1888" spans="1:1" x14ac:dyDescent="0.25">
      <c r="A1888" s="9"/>
    </row>
    <row r="1889" spans="1:1" x14ac:dyDescent="0.25">
      <c r="A1889" s="9"/>
    </row>
    <row r="1890" spans="1:1" x14ac:dyDescent="0.25">
      <c r="A1890" s="9"/>
    </row>
    <row r="1891" spans="1:1" x14ac:dyDescent="0.25">
      <c r="A1891" s="9"/>
    </row>
    <row r="1892" spans="1:1" x14ac:dyDescent="0.25">
      <c r="A1892" s="9"/>
    </row>
    <row r="1893" spans="1:1" x14ac:dyDescent="0.25">
      <c r="A1893" s="9"/>
    </row>
    <row r="1894" spans="1:1" x14ac:dyDescent="0.25">
      <c r="A1894" s="9"/>
    </row>
    <row r="1895" spans="1:1" x14ac:dyDescent="0.25">
      <c r="A1895" s="9"/>
    </row>
    <row r="1896" spans="1:1" x14ac:dyDescent="0.25">
      <c r="A1896" s="9"/>
    </row>
    <row r="1897" spans="1:1" x14ac:dyDescent="0.25">
      <c r="A1897" s="9"/>
    </row>
    <row r="1898" spans="1:1" x14ac:dyDescent="0.25">
      <c r="A1898" s="9"/>
    </row>
    <row r="1899" spans="1:1" x14ac:dyDescent="0.25">
      <c r="A1899" s="9"/>
    </row>
    <row r="1900" spans="1:1" x14ac:dyDescent="0.25">
      <c r="A1900" s="9"/>
    </row>
    <row r="1901" spans="1:1" x14ac:dyDescent="0.25">
      <c r="A1901" s="9"/>
    </row>
    <row r="1902" spans="1:1" x14ac:dyDescent="0.25">
      <c r="A1902" s="9"/>
    </row>
    <row r="1903" spans="1:1" x14ac:dyDescent="0.25">
      <c r="A1903" s="9"/>
    </row>
    <row r="1904" spans="1:1" x14ac:dyDescent="0.25">
      <c r="A1904" s="9"/>
    </row>
    <row r="1905" spans="1:1" x14ac:dyDescent="0.25">
      <c r="A1905" s="9"/>
    </row>
    <row r="1906" spans="1:1" x14ac:dyDescent="0.25">
      <c r="A1906" s="9"/>
    </row>
    <row r="1907" spans="1:1" x14ac:dyDescent="0.25">
      <c r="A1907" s="9"/>
    </row>
    <row r="1908" spans="1:1" x14ac:dyDescent="0.25">
      <c r="A1908" s="9"/>
    </row>
    <row r="1909" spans="1:1" x14ac:dyDescent="0.25">
      <c r="A1909" s="9"/>
    </row>
    <row r="1910" spans="1:1" x14ac:dyDescent="0.25">
      <c r="A1910" s="9"/>
    </row>
    <row r="1911" spans="1:1" x14ac:dyDescent="0.25">
      <c r="A1911" s="9"/>
    </row>
    <row r="1912" spans="1:1" x14ac:dyDescent="0.25">
      <c r="A1912" s="9"/>
    </row>
    <row r="1913" spans="1:1" x14ac:dyDescent="0.25">
      <c r="A1913" s="9"/>
    </row>
    <row r="1914" spans="1:1" x14ac:dyDescent="0.25">
      <c r="A1914" s="9"/>
    </row>
    <row r="1915" spans="1:1" x14ac:dyDescent="0.25">
      <c r="A1915" s="9"/>
    </row>
    <row r="1916" spans="1:1" x14ac:dyDescent="0.25">
      <c r="A1916" s="9"/>
    </row>
    <row r="1917" spans="1:1" x14ac:dyDescent="0.25">
      <c r="A1917" s="9"/>
    </row>
    <row r="1918" spans="1:1" x14ac:dyDescent="0.25">
      <c r="A1918" s="9"/>
    </row>
    <row r="1919" spans="1:1" x14ac:dyDescent="0.25">
      <c r="A1919" s="9"/>
    </row>
    <row r="1920" spans="1:1" x14ac:dyDescent="0.25">
      <c r="A1920" s="9"/>
    </row>
    <row r="1921" spans="1:1" x14ac:dyDescent="0.25">
      <c r="A1921" s="9"/>
    </row>
    <row r="1922" spans="1:1" x14ac:dyDescent="0.25">
      <c r="A1922" s="9"/>
    </row>
    <row r="1923" spans="1:1" x14ac:dyDescent="0.25">
      <c r="A1923" s="9"/>
    </row>
    <row r="1924" spans="1:1" x14ac:dyDescent="0.25">
      <c r="A1924" s="9"/>
    </row>
    <row r="1925" spans="1:1" x14ac:dyDescent="0.25">
      <c r="A1925" s="9"/>
    </row>
    <row r="1926" spans="1:1" x14ac:dyDescent="0.25">
      <c r="A1926" s="9"/>
    </row>
    <row r="1927" spans="1:1" x14ac:dyDescent="0.25">
      <c r="A1927" s="9"/>
    </row>
    <row r="1928" spans="1:1" x14ac:dyDescent="0.25">
      <c r="A1928" s="9"/>
    </row>
    <row r="1929" spans="1:1" x14ac:dyDescent="0.25">
      <c r="A1929" s="9"/>
    </row>
    <row r="1930" spans="1:1" x14ac:dyDescent="0.25">
      <c r="A1930" s="9"/>
    </row>
    <row r="1931" spans="1:1" x14ac:dyDescent="0.25">
      <c r="A1931" s="9"/>
    </row>
    <row r="1932" spans="1:1" x14ac:dyDescent="0.25">
      <c r="A1932" s="9"/>
    </row>
    <row r="1933" spans="1:1" x14ac:dyDescent="0.25">
      <c r="A1933" s="9"/>
    </row>
    <row r="1934" spans="1:1" x14ac:dyDescent="0.25">
      <c r="A1934" s="9"/>
    </row>
    <row r="1935" spans="1:1" x14ac:dyDescent="0.25">
      <c r="A1935" s="9"/>
    </row>
    <row r="1936" spans="1:1" x14ac:dyDescent="0.25">
      <c r="A1936" s="9"/>
    </row>
    <row r="1937" spans="1:1" x14ac:dyDescent="0.25">
      <c r="A1937" s="9"/>
    </row>
    <row r="1938" spans="1:1" x14ac:dyDescent="0.25">
      <c r="A1938" s="9"/>
    </row>
    <row r="1939" spans="1:1" x14ac:dyDescent="0.25">
      <c r="A1939" s="9"/>
    </row>
    <row r="1940" spans="1:1" x14ac:dyDescent="0.25">
      <c r="A1940" s="9"/>
    </row>
    <row r="1941" spans="1:1" x14ac:dyDescent="0.25">
      <c r="A1941" s="9"/>
    </row>
    <row r="1942" spans="1:1" x14ac:dyDescent="0.25">
      <c r="A1942" s="9"/>
    </row>
    <row r="1943" spans="1:1" x14ac:dyDescent="0.25">
      <c r="A1943" s="9"/>
    </row>
    <row r="1944" spans="1:1" x14ac:dyDescent="0.25">
      <c r="A1944" s="9"/>
    </row>
    <row r="1945" spans="1:1" x14ac:dyDescent="0.25">
      <c r="A1945" s="9"/>
    </row>
    <row r="1946" spans="1:1" x14ac:dyDescent="0.25">
      <c r="A1946" s="9"/>
    </row>
    <row r="1947" spans="1:1" x14ac:dyDescent="0.25">
      <c r="A1947" s="9"/>
    </row>
    <row r="1948" spans="1:1" x14ac:dyDescent="0.25">
      <c r="A1948" s="9"/>
    </row>
    <row r="1949" spans="1:1" x14ac:dyDescent="0.25">
      <c r="A1949" s="9"/>
    </row>
    <row r="1950" spans="1:1" x14ac:dyDescent="0.25">
      <c r="A1950" s="9"/>
    </row>
    <row r="1951" spans="1:1" x14ac:dyDescent="0.25">
      <c r="A1951" s="9"/>
    </row>
    <row r="1952" spans="1:1" x14ac:dyDescent="0.25">
      <c r="A1952" s="9"/>
    </row>
    <row r="1953" spans="1:1" x14ac:dyDescent="0.25">
      <c r="A1953" s="9"/>
    </row>
    <row r="1954" spans="1:1" x14ac:dyDescent="0.25">
      <c r="A1954" s="9"/>
    </row>
    <row r="1955" spans="1:1" x14ac:dyDescent="0.25">
      <c r="A1955" s="9"/>
    </row>
    <row r="1956" spans="1:1" x14ac:dyDescent="0.25">
      <c r="A1956" s="9"/>
    </row>
    <row r="1957" spans="1:1" x14ac:dyDescent="0.25">
      <c r="A1957" s="9"/>
    </row>
    <row r="1958" spans="1:1" x14ac:dyDescent="0.25">
      <c r="A1958" s="9"/>
    </row>
    <row r="1959" spans="1:1" x14ac:dyDescent="0.25">
      <c r="A1959" s="9"/>
    </row>
    <row r="1960" spans="1:1" x14ac:dyDescent="0.25">
      <c r="A1960" s="9"/>
    </row>
    <row r="1961" spans="1:1" x14ac:dyDescent="0.25">
      <c r="A1961" s="9"/>
    </row>
    <row r="1962" spans="1:1" x14ac:dyDescent="0.25">
      <c r="A1962" s="9"/>
    </row>
    <row r="1963" spans="1:1" x14ac:dyDescent="0.25">
      <c r="A1963" s="9"/>
    </row>
    <row r="1964" spans="1:1" x14ac:dyDescent="0.25">
      <c r="A1964" s="9"/>
    </row>
    <row r="1965" spans="1:1" x14ac:dyDescent="0.25">
      <c r="A1965" s="9"/>
    </row>
    <row r="1966" spans="1:1" x14ac:dyDescent="0.25">
      <c r="A1966" s="9"/>
    </row>
    <row r="1967" spans="1:1" x14ac:dyDescent="0.25">
      <c r="A1967" s="9"/>
    </row>
    <row r="1968" spans="1:1" x14ac:dyDescent="0.25">
      <c r="A1968" s="9"/>
    </row>
    <row r="1969" spans="1:1" x14ac:dyDescent="0.25">
      <c r="A1969" s="9"/>
    </row>
    <row r="1970" spans="1:1" x14ac:dyDescent="0.25">
      <c r="A1970" s="9"/>
    </row>
    <row r="1971" spans="1:1" x14ac:dyDescent="0.25">
      <c r="A1971" s="9"/>
    </row>
    <row r="1972" spans="1:1" x14ac:dyDescent="0.25">
      <c r="A1972" s="9"/>
    </row>
    <row r="1973" spans="1:1" x14ac:dyDescent="0.25">
      <c r="A1973" s="9"/>
    </row>
    <row r="1974" spans="1:1" x14ac:dyDescent="0.25">
      <c r="A1974" s="9"/>
    </row>
    <row r="1975" spans="1:1" x14ac:dyDescent="0.25">
      <c r="A1975" s="9"/>
    </row>
    <row r="1976" spans="1:1" x14ac:dyDescent="0.25">
      <c r="A1976" s="9"/>
    </row>
    <row r="1977" spans="1:1" x14ac:dyDescent="0.25">
      <c r="A1977" s="9"/>
    </row>
    <row r="1978" spans="1:1" x14ac:dyDescent="0.25">
      <c r="A1978" s="9"/>
    </row>
    <row r="1979" spans="1:1" x14ac:dyDescent="0.25">
      <c r="A1979" s="9"/>
    </row>
    <row r="1980" spans="1:1" x14ac:dyDescent="0.25">
      <c r="A1980" s="9"/>
    </row>
    <row r="1981" spans="1:1" x14ac:dyDescent="0.25">
      <c r="A1981" s="9"/>
    </row>
    <row r="1982" spans="1:1" x14ac:dyDescent="0.25">
      <c r="A1982" s="9"/>
    </row>
    <row r="1983" spans="1:1" x14ac:dyDescent="0.25">
      <c r="A1983" s="9"/>
    </row>
    <row r="1984" spans="1:1" x14ac:dyDescent="0.25">
      <c r="A1984" s="9"/>
    </row>
    <row r="1985" spans="1:1" x14ac:dyDescent="0.25">
      <c r="A1985" s="9"/>
    </row>
    <row r="1986" spans="1:1" x14ac:dyDescent="0.25">
      <c r="A1986" s="9"/>
    </row>
    <row r="1987" spans="1:1" x14ac:dyDescent="0.25">
      <c r="A1987" s="9"/>
    </row>
    <row r="1988" spans="1:1" x14ac:dyDescent="0.25">
      <c r="A1988" s="9"/>
    </row>
    <row r="1989" spans="1:1" x14ac:dyDescent="0.25">
      <c r="A1989" s="9"/>
    </row>
    <row r="1990" spans="1:1" x14ac:dyDescent="0.25">
      <c r="A1990" s="9"/>
    </row>
    <row r="1991" spans="1:1" x14ac:dyDescent="0.25">
      <c r="A1991" s="9"/>
    </row>
    <row r="1992" spans="1:1" x14ac:dyDescent="0.25">
      <c r="A1992" s="9"/>
    </row>
    <row r="1993" spans="1:1" x14ac:dyDescent="0.25">
      <c r="A1993" s="9"/>
    </row>
    <row r="1994" spans="1:1" x14ac:dyDescent="0.25">
      <c r="A1994" s="9"/>
    </row>
    <row r="1995" spans="1:1" x14ac:dyDescent="0.25">
      <c r="A1995" s="9"/>
    </row>
    <row r="1996" spans="1:1" x14ac:dyDescent="0.25">
      <c r="A1996" s="9"/>
    </row>
    <row r="1997" spans="1:1" x14ac:dyDescent="0.25">
      <c r="A1997" s="9"/>
    </row>
    <row r="1998" spans="1:1" x14ac:dyDescent="0.25">
      <c r="A1998" s="9"/>
    </row>
    <row r="1999" spans="1:1" x14ac:dyDescent="0.25">
      <c r="A1999" s="9"/>
    </row>
    <row r="2000" spans="1:1" x14ac:dyDescent="0.25">
      <c r="A2000" s="9"/>
    </row>
    <row r="2001" spans="1:1" x14ac:dyDescent="0.25">
      <c r="A2001" s="9"/>
    </row>
    <row r="2002" spans="1:1" x14ac:dyDescent="0.25">
      <c r="A2002" s="9"/>
    </row>
    <row r="2003" spans="1:1" x14ac:dyDescent="0.25">
      <c r="A2003" s="9"/>
    </row>
    <row r="2004" spans="1:1" x14ac:dyDescent="0.25">
      <c r="A2004" s="9"/>
    </row>
    <row r="2005" spans="1:1" x14ac:dyDescent="0.25">
      <c r="A2005" s="9"/>
    </row>
    <row r="2006" spans="1:1" x14ac:dyDescent="0.25">
      <c r="A2006" s="9"/>
    </row>
    <row r="2007" spans="1:1" x14ac:dyDescent="0.25">
      <c r="A2007" s="9"/>
    </row>
    <row r="2008" spans="1:1" x14ac:dyDescent="0.25">
      <c r="A2008" s="9"/>
    </row>
    <row r="2009" spans="1:1" x14ac:dyDescent="0.25">
      <c r="A2009" s="9"/>
    </row>
    <row r="2010" spans="1:1" x14ac:dyDescent="0.25">
      <c r="A2010" s="9"/>
    </row>
    <row r="2011" spans="1:1" x14ac:dyDescent="0.25">
      <c r="A2011" s="9"/>
    </row>
    <row r="2012" spans="1:1" x14ac:dyDescent="0.25">
      <c r="A2012" s="9"/>
    </row>
    <row r="2013" spans="1:1" x14ac:dyDescent="0.25">
      <c r="A2013" s="9"/>
    </row>
    <row r="2014" spans="1:1" x14ac:dyDescent="0.25">
      <c r="A2014" s="9"/>
    </row>
    <row r="2015" spans="1:1" x14ac:dyDescent="0.25">
      <c r="A2015" s="9"/>
    </row>
    <row r="2016" spans="1:1" x14ac:dyDescent="0.25">
      <c r="A2016" s="9"/>
    </row>
    <row r="2017" spans="1:1" x14ac:dyDescent="0.25">
      <c r="A2017" s="9"/>
    </row>
    <row r="2018" spans="1:1" x14ac:dyDescent="0.25">
      <c r="A2018" s="9"/>
    </row>
    <row r="2019" spans="1:1" x14ac:dyDescent="0.25">
      <c r="A2019" s="9"/>
    </row>
    <row r="2020" spans="1:1" x14ac:dyDescent="0.25">
      <c r="A2020" s="9"/>
    </row>
    <row r="2021" spans="1:1" x14ac:dyDescent="0.25">
      <c r="A2021" s="9"/>
    </row>
    <row r="2022" spans="1:1" x14ac:dyDescent="0.25">
      <c r="A2022" s="9"/>
    </row>
    <row r="2023" spans="1:1" x14ac:dyDescent="0.25">
      <c r="A2023" s="9"/>
    </row>
    <row r="2024" spans="1:1" x14ac:dyDescent="0.25">
      <c r="A2024" s="9"/>
    </row>
    <row r="2025" spans="1:1" x14ac:dyDescent="0.25">
      <c r="A2025" s="9"/>
    </row>
    <row r="2026" spans="1:1" x14ac:dyDescent="0.25">
      <c r="A2026" s="9"/>
    </row>
    <row r="2027" spans="1:1" x14ac:dyDescent="0.25">
      <c r="A2027" s="9"/>
    </row>
    <row r="2028" spans="1:1" x14ac:dyDescent="0.25">
      <c r="A2028" s="9"/>
    </row>
    <row r="2029" spans="1:1" x14ac:dyDescent="0.25">
      <c r="A2029" s="9"/>
    </row>
    <row r="2030" spans="1:1" x14ac:dyDescent="0.25">
      <c r="A2030" s="9"/>
    </row>
    <row r="2031" spans="1:1" x14ac:dyDescent="0.25">
      <c r="A2031" s="9"/>
    </row>
    <row r="2032" spans="1:1" x14ac:dyDescent="0.25">
      <c r="A2032" s="9"/>
    </row>
    <row r="2033" spans="1:1" x14ac:dyDescent="0.25">
      <c r="A2033" s="9"/>
    </row>
    <row r="2034" spans="1:1" x14ac:dyDescent="0.25">
      <c r="A2034" s="9"/>
    </row>
    <row r="2035" spans="1:1" x14ac:dyDescent="0.25">
      <c r="A2035" s="9"/>
    </row>
    <row r="2036" spans="1:1" x14ac:dyDescent="0.25">
      <c r="A2036" s="9"/>
    </row>
    <row r="2037" spans="1:1" x14ac:dyDescent="0.25">
      <c r="A2037" s="9"/>
    </row>
    <row r="2038" spans="1:1" x14ac:dyDescent="0.25">
      <c r="A2038" s="9"/>
    </row>
    <row r="2039" spans="1:1" x14ac:dyDescent="0.25">
      <c r="A2039" s="9"/>
    </row>
    <row r="2040" spans="1:1" x14ac:dyDescent="0.25">
      <c r="A2040" s="9"/>
    </row>
    <row r="2041" spans="1:1" x14ac:dyDescent="0.25">
      <c r="A2041" s="9"/>
    </row>
    <row r="2042" spans="1:1" x14ac:dyDescent="0.25">
      <c r="A2042" s="9"/>
    </row>
    <row r="2043" spans="1:1" x14ac:dyDescent="0.25">
      <c r="A2043" s="9"/>
    </row>
    <row r="2044" spans="1:1" x14ac:dyDescent="0.25">
      <c r="A2044" s="9"/>
    </row>
    <row r="2045" spans="1:1" x14ac:dyDescent="0.25">
      <c r="A2045" s="9"/>
    </row>
    <row r="2046" spans="1:1" x14ac:dyDescent="0.25">
      <c r="A2046" s="9"/>
    </row>
    <row r="2047" spans="1:1" x14ac:dyDescent="0.25">
      <c r="A2047" s="9"/>
    </row>
    <row r="2048" spans="1:1" x14ac:dyDescent="0.25">
      <c r="A2048" s="9"/>
    </row>
    <row r="2049" spans="1:1" x14ac:dyDescent="0.25">
      <c r="A2049" s="9"/>
    </row>
    <row r="2050" spans="1:1" x14ac:dyDescent="0.25">
      <c r="A2050" s="9"/>
    </row>
    <row r="2051" spans="1:1" x14ac:dyDescent="0.25">
      <c r="A2051" s="9"/>
    </row>
    <row r="2052" spans="1:1" x14ac:dyDescent="0.25">
      <c r="A2052" s="9"/>
    </row>
    <row r="2053" spans="1:1" x14ac:dyDescent="0.25">
      <c r="A2053" s="9"/>
    </row>
    <row r="2054" spans="1:1" x14ac:dyDescent="0.25">
      <c r="A2054" s="9"/>
    </row>
    <row r="2055" spans="1:1" x14ac:dyDescent="0.25">
      <c r="A2055" s="9"/>
    </row>
    <row r="2056" spans="1:1" x14ac:dyDescent="0.25">
      <c r="A2056" s="9"/>
    </row>
    <row r="2057" spans="1:1" x14ac:dyDescent="0.25">
      <c r="A2057" s="9"/>
    </row>
    <row r="2058" spans="1:1" x14ac:dyDescent="0.25">
      <c r="A2058" s="9"/>
    </row>
    <row r="2059" spans="1:1" x14ac:dyDescent="0.25">
      <c r="A2059" s="9"/>
    </row>
    <row r="2060" spans="1:1" x14ac:dyDescent="0.25">
      <c r="A2060" s="9"/>
    </row>
    <row r="2061" spans="1:1" x14ac:dyDescent="0.25">
      <c r="A2061" s="9"/>
    </row>
    <row r="2062" spans="1:1" x14ac:dyDescent="0.25">
      <c r="A2062" s="9"/>
    </row>
    <row r="2063" spans="1:1" x14ac:dyDescent="0.25">
      <c r="A2063" s="9"/>
    </row>
    <row r="2064" spans="1:1" x14ac:dyDescent="0.25">
      <c r="A2064" s="9"/>
    </row>
    <row r="2065" spans="1:2" x14ac:dyDescent="0.25">
      <c r="A2065" s="9"/>
    </row>
    <row r="2066" spans="1:2" x14ac:dyDescent="0.25">
      <c r="A2066" s="9"/>
    </row>
    <row r="2067" spans="1:2" x14ac:dyDescent="0.25">
      <c r="A2067" s="9"/>
    </row>
    <row r="2068" spans="1:2" x14ac:dyDescent="0.25">
      <c r="A2068" s="9"/>
    </row>
    <row r="2069" spans="1:2" x14ac:dyDescent="0.25">
      <c r="A2069" s="9"/>
    </row>
    <row r="2070" spans="1:2" x14ac:dyDescent="0.25">
      <c r="A2070" s="9"/>
    </row>
    <row r="2071" spans="1:2" x14ac:dyDescent="0.25">
      <c r="A2071" s="9"/>
    </row>
    <row r="2072" spans="1:2" x14ac:dyDescent="0.25">
      <c r="A2072" s="9"/>
    </row>
    <row r="2073" spans="1:2" x14ac:dyDescent="0.25">
      <c r="A2073" s="9"/>
    </row>
    <row r="2074" spans="1:2" x14ac:dyDescent="0.25">
      <c r="A2074" s="9"/>
    </row>
    <row r="2075" spans="1:2" x14ac:dyDescent="0.25">
      <c r="A2075" s="9"/>
    </row>
    <row r="2076" spans="1:2" x14ac:dyDescent="0.25">
      <c r="A2076" s="9"/>
    </row>
    <row r="2077" spans="1:2" x14ac:dyDescent="0.25">
      <c r="A2077" s="9"/>
    </row>
    <row r="2078" spans="1:2" x14ac:dyDescent="0.25">
      <c r="A2078" s="4"/>
      <c r="B2078" s="3"/>
    </row>
    <row r="2079" spans="1:2" x14ac:dyDescent="0.25">
      <c r="A2079" s="9"/>
    </row>
    <row r="2080" spans="1:2" x14ac:dyDescent="0.25">
      <c r="A2080" s="9"/>
    </row>
    <row r="2081" spans="1:1" x14ac:dyDescent="0.25">
      <c r="A2081" s="9"/>
    </row>
    <row r="2082" spans="1:1" x14ac:dyDescent="0.25">
      <c r="A2082" s="9"/>
    </row>
    <row r="2083" spans="1:1" x14ac:dyDescent="0.25">
      <c r="A2083" s="9"/>
    </row>
    <row r="2084" spans="1:1" x14ac:dyDescent="0.25">
      <c r="A2084" s="9"/>
    </row>
    <row r="2085" spans="1:1" x14ac:dyDescent="0.25">
      <c r="A2085" s="9"/>
    </row>
    <row r="2086" spans="1:1" x14ac:dyDescent="0.25">
      <c r="A2086" s="9"/>
    </row>
    <row r="2087" spans="1:1" x14ac:dyDescent="0.25">
      <c r="A2087" s="9"/>
    </row>
    <row r="2088" spans="1:1" x14ac:dyDescent="0.25">
      <c r="A2088" s="9"/>
    </row>
    <row r="2089" spans="1:1" x14ac:dyDescent="0.25">
      <c r="A2089" s="9"/>
    </row>
    <row r="2090" spans="1:1" x14ac:dyDescent="0.25">
      <c r="A2090" s="9"/>
    </row>
    <row r="2091" spans="1:1" x14ac:dyDescent="0.25">
      <c r="A2091" s="9"/>
    </row>
    <row r="2092" spans="1:1" x14ac:dyDescent="0.25">
      <c r="A2092" s="9"/>
    </row>
    <row r="2093" spans="1:1" x14ac:dyDescent="0.25">
      <c r="A2093" s="9"/>
    </row>
    <row r="2094" spans="1:1" x14ac:dyDescent="0.25">
      <c r="A2094" s="9"/>
    </row>
    <row r="2095" spans="1:1" x14ac:dyDescent="0.25">
      <c r="A2095" s="9"/>
    </row>
    <row r="2096" spans="1:1" x14ac:dyDescent="0.25">
      <c r="A2096" s="9"/>
    </row>
    <row r="2097" spans="1:1" x14ac:dyDescent="0.25">
      <c r="A2097" s="9"/>
    </row>
    <row r="2098" spans="1:1" x14ac:dyDescent="0.25">
      <c r="A2098" s="9"/>
    </row>
    <row r="2099" spans="1:1" x14ac:dyDescent="0.25">
      <c r="A2099" s="9"/>
    </row>
    <row r="2100" spans="1:1" x14ac:dyDescent="0.25">
      <c r="A2100" s="9"/>
    </row>
    <row r="2101" spans="1:1" x14ac:dyDescent="0.25">
      <c r="A2101" s="9"/>
    </row>
    <row r="2102" spans="1:1" x14ac:dyDescent="0.25">
      <c r="A2102" s="9"/>
    </row>
    <row r="2103" spans="1:1" x14ac:dyDescent="0.25">
      <c r="A2103" s="9"/>
    </row>
    <row r="2104" spans="1:1" x14ac:dyDescent="0.25">
      <c r="A2104" s="9"/>
    </row>
    <row r="2105" spans="1:1" x14ac:dyDescent="0.25">
      <c r="A2105" s="9"/>
    </row>
    <row r="2106" spans="1:1" x14ac:dyDescent="0.25">
      <c r="A2106" s="9"/>
    </row>
    <row r="2107" spans="1:1" x14ac:dyDescent="0.25">
      <c r="A2107" s="9"/>
    </row>
    <row r="2108" spans="1:1" x14ac:dyDescent="0.25">
      <c r="A2108" s="9"/>
    </row>
    <row r="2109" spans="1:1" x14ac:dyDescent="0.25">
      <c r="A2109" s="9"/>
    </row>
    <row r="2110" spans="1:1" x14ac:dyDescent="0.25">
      <c r="A2110" s="9"/>
    </row>
    <row r="2111" spans="1:1" x14ac:dyDescent="0.25">
      <c r="A2111" s="9"/>
    </row>
    <row r="2112" spans="1:1" x14ac:dyDescent="0.25">
      <c r="A2112" s="9"/>
    </row>
    <row r="2113" spans="1:1" x14ac:dyDescent="0.25">
      <c r="A2113" s="9"/>
    </row>
    <row r="2114" spans="1:1" x14ac:dyDescent="0.25">
      <c r="A2114" s="9"/>
    </row>
    <row r="2115" spans="1:1" x14ac:dyDescent="0.25">
      <c r="A2115" s="9"/>
    </row>
    <row r="2116" spans="1:1" x14ac:dyDescent="0.25">
      <c r="A2116" s="9"/>
    </row>
    <row r="2117" spans="1:1" x14ac:dyDescent="0.25">
      <c r="A2117" s="9"/>
    </row>
    <row r="2118" spans="1:1" x14ac:dyDescent="0.25">
      <c r="A2118" s="9"/>
    </row>
    <row r="2119" spans="1:1" x14ac:dyDescent="0.25">
      <c r="A2119" s="9"/>
    </row>
    <row r="2120" spans="1:1" x14ac:dyDescent="0.25">
      <c r="A2120" s="9"/>
    </row>
    <row r="2121" spans="1:1" x14ac:dyDescent="0.25">
      <c r="A2121" s="9"/>
    </row>
    <row r="2122" spans="1:1" x14ac:dyDescent="0.25">
      <c r="A2122" s="9"/>
    </row>
    <row r="2123" spans="1:1" x14ac:dyDescent="0.25">
      <c r="A2123" s="9"/>
    </row>
    <row r="2124" spans="1:1" x14ac:dyDescent="0.25">
      <c r="A2124" s="9"/>
    </row>
    <row r="2125" spans="1:1" x14ac:dyDescent="0.25">
      <c r="A2125" s="9"/>
    </row>
    <row r="2126" spans="1:1" x14ac:dyDescent="0.25">
      <c r="A2126" s="9"/>
    </row>
    <row r="2127" spans="1:1" x14ac:dyDescent="0.25">
      <c r="A2127" s="9"/>
    </row>
    <row r="2128" spans="1:1" x14ac:dyDescent="0.25">
      <c r="A2128" s="9"/>
    </row>
    <row r="2129" spans="1:1" x14ac:dyDescent="0.25">
      <c r="A2129" s="9"/>
    </row>
    <row r="2130" spans="1:1" x14ac:dyDescent="0.25">
      <c r="A2130" s="9"/>
    </row>
    <row r="2131" spans="1:1" x14ac:dyDescent="0.25">
      <c r="A2131" s="9"/>
    </row>
    <row r="2132" spans="1:1" x14ac:dyDescent="0.25">
      <c r="A2132" s="9"/>
    </row>
    <row r="2133" spans="1:1" x14ac:dyDescent="0.25">
      <c r="A2133" s="9"/>
    </row>
    <row r="2134" spans="1:1" x14ac:dyDescent="0.25">
      <c r="A2134" s="9"/>
    </row>
    <row r="2135" spans="1:1" x14ac:dyDescent="0.25">
      <c r="A2135" s="9"/>
    </row>
    <row r="2136" spans="1:1" x14ac:dyDescent="0.25">
      <c r="A2136" s="9"/>
    </row>
    <row r="2137" spans="1:1" x14ac:dyDescent="0.25">
      <c r="A2137" s="9"/>
    </row>
    <row r="2138" spans="1:1" x14ac:dyDescent="0.25">
      <c r="A2138" s="9"/>
    </row>
    <row r="2139" spans="1:1" x14ac:dyDescent="0.25">
      <c r="A2139" s="9"/>
    </row>
    <row r="2140" spans="1:1" x14ac:dyDescent="0.25">
      <c r="A2140" s="9"/>
    </row>
    <row r="2141" spans="1:1" x14ac:dyDescent="0.25">
      <c r="A2141" s="9"/>
    </row>
    <row r="2142" spans="1:1" x14ac:dyDescent="0.25">
      <c r="A2142" s="9"/>
    </row>
    <row r="2143" spans="1:1" x14ac:dyDescent="0.25">
      <c r="A2143" s="9"/>
    </row>
    <row r="2144" spans="1:1" x14ac:dyDescent="0.25">
      <c r="A2144" s="9"/>
    </row>
    <row r="2145" spans="1:1" x14ac:dyDescent="0.25">
      <c r="A2145" s="9"/>
    </row>
    <row r="2146" spans="1:1" x14ac:dyDescent="0.25">
      <c r="A2146" s="9"/>
    </row>
    <row r="2147" spans="1:1" x14ac:dyDescent="0.25">
      <c r="A2147" s="9"/>
    </row>
    <row r="2148" spans="1:1" x14ac:dyDescent="0.25">
      <c r="A2148" s="9"/>
    </row>
    <row r="2149" spans="1:1" x14ac:dyDescent="0.25">
      <c r="A2149" s="9"/>
    </row>
    <row r="2150" spans="1:1" x14ac:dyDescent="0.25">
      <c r="A2150" s="9"/>
    </row>
    <row r="2151" spans="1:1" x14ac:dyDescent="0.25">
      <c r="A2151" s="9"/>
    </row>
    <row r="2152" spans="1:1" x14ac:dyDescent="0.25">
      <c r="A2152" s="9"/>
    </row>
    <row r="2153" spans="1:1" x14ac:dyDescent="0.25">
      <c r="A2153" s="9"/>
    </row>
    <row r="2154" spans="1:1" x14ac:dyDescent="0.25">
      <c r="A2154" s="9"/>
    </row>
    <row r="2155" spans="1:1" x14ac:dyDescent="0.25">
      <c r="A2155" s="9"/>
    </row>
    <row r="2156" spans="1:1" x14ac:dyDescent="0.25">
      <c r="A2156" s="9"/>
    </row>
    <row r="2157" spans="1:1" x14ac:dyDescent="0.25">
      <c r="A2157" s="9"/>
    </row>
    <row r="2158" spans="1:1" x14ac:dyDescent="0.25">
      <c r="A2158" s="9"/>
    </row>
    <row r="2159" spans="1:1" x14ac:dyDescent="0.25">
      <c r="A2159" s="9"/>
    </row>
    <row r="2160" spans="1:1" x14ac:dyDescent="0.25">
      <c r="A2160" s="9"/>
    </row>
    <row r="2161" spans="1:1" x14ac:dyDescent="0.25">
      <c r="A2161" s="9"/>
    </row>
    <row r="2162" spans="1:1" x14ac:dyDescent="0.25">
      <c r="A2162" s="9"/>
    </row>
    <row r="2163" spans="1:1" x14ac:dyDescent="0.25">
      <c r="A2163" s="9"/>
    </row>
    <row r="2164" spans="1:1" x14ac:dyDescent="0.25">
      <c r="A2164" s="9"/>
    </row>
    <row r="2165" spans="1:1" x14ac:dyDescent="0.25">
      <c r="A2165" s="9"/>
    </row>
    <row r="2166" spans="1:1" x14ac:dyDescent="0.25">
      <c r="A2166" s="9"/>
    </row>
    <row r="2167" spans="1:1" x14ac:dyDescent="0.25">
      <c r="A2167" s="9"/>
    </row>
    <row r="2168" spans="1:1" x14ac:dyDescent="0.25">
      <c r="A2168" s="9"/>
    </row>
    <row r="2169" spans="1:1" x14ac:dyDescent="0.25">
      <c r="A2169" s="9"/>
    </row>
    <row r="2170" spans="1:1" x14ac:dyDescent="0.25">
      <c r="A2170" s="9"/>
    </row>
    <row r="2171" spans="1:1" x14ac:dyDescent="0.25">
      <c r="A2171" s="9"/>
    </row>
    <row r="2172" spans="1:1" x14ac:dyDescent="0.25">
      <c r="A2172" s="9"/>
    </row>
    <row r="2173" spans="1:1" x14ac:dyDescent="0.25">
      <c r="A2173" s="9"/>
    </row>
    <row r="2174" spans="1:1" x14ac:dyDescent="0.25">
      <c r="A2174" s="9"/>
    </row>
    <row r="2175" spans="1:1" x14ac:dyDescent="0.25">
      <c r="A2175" s="9"/>
    </row>
    <row r="2176" spans="1:1" x14ac:dyDescent="0.25">
      <c r="A2176" s="9"/>
    </row>
    <row r="2177" spans="1:1" x14ac:dyDescent="0.25">
      <c r="A2177" s="9"/>
    </row>
    <row r="2178" spans="1:1" x14ac:dyDescent="0.25">
      <c r="A2178" s="9"/>
    </row>
    <row r="2179" spans="1:1" x14ac:dyDescent="0.25">
      <c r="A2179" s="9"/>
    </row>
    <row r="2180" spans="1:1" x14ac:dyDescent="0.25">
      <c r="A2180" s="9"/>
    </row>
    <row r="2181" spans="1:1" x14ac:dyDescent="0.25">
      <c r="A2181" s="9"/>
    </row>
    <row r="2182" spans="1:1" x14ac:dyDescent="0.25">
      <c r="A2182" s="9"/>
    </row>
    <row r="2183" spans="1:1" x14ac:dyDescent="0.25">
      <c r="A2183" s="9"/>
    </row>
    <row r="2184" spans="1:1" x14ac:dyDescent="0.25">
      <c r="A2184" s="9"/>
    </row>
    <row r="2185" spans="1:1" x14ac:dyDescent="0.25">
      <c r="A2185" s="9"/>
    </row>
    <row r="2186" spans="1:1" x14ac:dyDescent="0.25">
      <c r="A2186" s="9"/>
    </row>
    <row r="2187" spans="1:1" x14ac:dyDescent="0.25">
      <c r="A2187" s="9"/>
    </row>
    <row r="2188" spans="1:1" x14ac:dyDescent="0.25">
      <c r="A2188" s="9"/>
    </row>
    <row r="2189" spans="1:1" x14ac:dyDescent="0.25">
      <c r="A2189" s="9"/>
    </row>
    <row r="2190" spans="1:1" x14ac:dyDescent="0.25">
      <c r="A2190" s="9"/>
    </row>
    <row r="2191" spans="1:1" x14ac:dyDescent="0.25">
      <c r="A2191" s="9"/>
    </row>
    <row r="2192" spans="1:1" x14ac:dyDescent="0.25">
      <c r="A2192" s="9"/>
    </row>
    <row r="2193" spans="1:1" x14ac:dyDescent="0.25">
      <c r="A2193" s="9"/>
    </row>
    <row r="2194" spans="1:1" x14ac:dyDescent="0.25">
      <c r="A2194" s="9"/>
    </row>
    <row r="2195" spans="1:1" x14ac:dyDescent="0.25">
      <c r="A2195" s="9"/>
    </row>
    <row r="2196" spans="1:1" x14ac:dyDescent="0.25">
      <c r="A2196" s="9"/>
    </row>
    <row r="2197" spans="1:1" x14ac:dyDescent="0.25">
      <c r="A2197" s="9"/>
    </row>
    <row r="2198" spans="1:1" x14ac:dyDescent="0.25">
      <c r="A2198" s="9"/>
    </row>
    <row r="2199" spans="1:1" x14ac:dyDescent="0.25">
      <c r="A2199" s="9"/>
    </row>
    <row r="2200" spans="1:1" x14ac:dyDescent="0.25">
      <c r="A2200" s="9"/>
    </row>
    <row r="2201" spans="1:1" x14ac:dyDescent="0.25">
      <c r="A2201" s="9"/>
    </row>
    <row r="2202" spans="1:1" x14ac:dyDescent="0.25">
      <c r="A2202" s="9"/>
    </row>
    <row r="2203" spans="1:1" x14ac:dyDescent="0.25">
      <c r="A2203" s="9"/>
    </row>
    <row r="2204" spans="1:1" x14ac:dyDescent="0.25">
      <c r="A2204" s="9"/>
    </row>
    <row r="2205" spans="1:1" x14ac:dyDescent="0.25">
      <c r="A2205" s="9"/>
    </row>
    <row r="2206" spans="1:1" x14ac:dyDescent="0.25">
      <c r="A2206" s="9"/>
    </row>
    <row r="2207" spans="1:1" x14ac:dyDescent="0.25">
      <c r="A2207" s="9"/>
    </row>
    <row r="2208" spans="1:1" x14ac:dyDescent="0.25">
      <c r="A2208" s="9"/>
    </row>
    <row r="2209" spans="1:1" x14ac:dyDescent="0.25">
      <c r="A2209" s="9"/>
    </row>
    <row r="2210" spans="1:1" x14ac:dyDescent="0.25">
      <c r="A2210" s="9"/>
    </row>
    <row r="2211" spans="1:1" x14ac:dyDescent="0.25">
      <c r="A2211" s="9"/>
    </row>
    <row r="2212" spans="1:1" x14ac:dyDescent="0.25">
      <c r="A2212" s="9"/>
    </row>
    <row r="2213" spans="1:1" x14ac:dyDescent="0.25">
      <c r="A2213" s="9"/>
    </row>
    <row r="2214" spans="1:1" x14ac:dyDescent="0.25">
      <c r="A2214" s="9"/>
    </row>
    <row r="2215" spans="1:1" x14ac:dyDescent="0.25">
      <c r="A2215" s="9"/>
    </row>
    <row r="2216" spans="1:1" x14ac:dyDescent="0.25">
      <c r="A2216" s="9"/>
    </row>
    <row r="2217" spans="1:1" x14ac:dyDescent="0.25">
      <c r="A2217" s="9"/>
    </row>
    <row r="2218" spans="1:1" x14ac:dyDescent="0.25">
      <c r="A2218" s="9"/>
    </row>
    <row r="2219" spans="1:1" x14ac:dyDescent="0.25">
      <c r="A2219" s="9"/>
    </row>
    <row r="2220" spans="1:1" x14ac:dyDescent="0.25">
      <c r="A2220" s="9"/>
    </row>
    <row r="2221" spans="1:1" x14ac:dyDescent="0.25">
      <c r="A2221" s="9"/>
    </row>
    <row r="2222" spans="1:1" x14ac:dyDescent="0.25">
      <c r="A2222" s="9"/>
    </row>
    <row r="2223" spans="1:1" x14ac:dyDescent="0.25">
      <c r="A2223" s="9"/>
    </row>
    <row r="2224" spans="1:1" x14ac:dyDescent="0.25">
      <c r="A2224" s="9"/>
    </row>
    <row r="2225" spans="1:1" x14ac:dyDescent="0.25">
      <c r="A2225" s="9"/>
    </row>
    <row r="2226" spans="1:1" x14ac:dyDescent="0.25">
      <c r="A2226" s="9"/>
    </row>
    <row r="2227" spans="1:1" x14ac:dyDescent="0.25">
      <c r="A2227" s="9"/>
    </row>
    <row r="2228" spans="1:1" x14ac:dyDescent="0.25">
      <c r="A2228" s="9"/>
    </row>
    <row r="2229" spans="1:1" x14ac:dyDescent="0.25">
      <c r="A2229" s="9"/>
    </row>
    <row r="2230" spans="1:1" x14ac:dyDescent="0.25">
      <c r="A2230" s="9"/>
    </row>
    <row r="2231" spans="1:1" x14ac:dyDescent="0.25">
      <c r="A2231" s="9"/>
    </row>
    <row r="2232" spans="1:1" x14ac:dyDescent="0.25">
      <c r="A2232" s="9"/>
    </row>
    <row r="2233" spans="1:1" x14ac:dyDescent="0.25">
      <c r="A2233" s="9"/>
    </row>
    <row r="2234" spans="1:1" x14ac:dyDescent="0.25">
      <c r="A2234" s="9"/>
    </row>
    <row r="2235" spans="1:1" x14ac:dyDescent="0.25">
      <c r="A2235" s="9"/>
    </row>
    <row r="2236" spans="1:1" x14ac:dyDescent="0.25">
      <c r="A2236" s="9"/>
    </row>
    <row r="2237" spans="1:1" x14ac:dyDescent="0.25">
      <c r="A2237" s="9"/>
    </row>
    <row r="2238" spans="1:1" x14ac:dyDescent="0.25">
      <c r="A2238" s="9"/>
    </row>
    <row r="2239" spans="1:1" x14ac:dyDescent="0.25">
      <c r="A2239" s="9"/>
    </row>
    <row r="2240" spans="1:1" x14ac:dyDescent="0.25">
      <c r="A2240" s="9"/>
    </row>
    <row r="2241" spans="1:1" x14ac:dyDescent="0.25">
      <c r="A2241" s="9"/>
    </row>
    <row r="2242" spans="1:1" x14ac:dyDescent="0.25">
      <c r="A2242" s="9"/>
    </row>
    <row r="2243" spans="1:1" x14ac:dyDescent="0.25">
      <c r="A2243" s="9"/>
    </row>
    <row r="2244" spans="1:1" x14ac:dyDescent="0.25">
      <c r="A2244" s="9"/>
    </row>
    <row r="2245" spans="1:1" x14ac:dyDescent="0.25">
      <c r="A2245" s="9"/>
    </row>
    <row r="2246" spans="1:1" x14ac:dyDescent="0.25">
      <c r="A2246" s="9"/>
    </row>
    <row r="2247" spans="1:1" x14ac:dyDescent="0.25">
      <c r="A2247" s="9"/>
    </row>
    <row r="2248" spans="1:1" x14ac:dyDescent="0.25">
      <c r="A2248" s="9"/>
    </row>
    <row r="2249" spans="1:1" x14ac:dyDescent="0.25">
      <c r="A2249" s="9"/>
    </row>
    <row r="2250" spans="1:1" x14ac:dyDescent="0.25">
      <c r="A2250" s="9"/>
    </row>
    <row r="2251" spans="1:1" x14ac:dyDescent="0.25">
      <c r="A2251" s="9"/>
    </row>
    <row r="2252" spans="1:1" x14ac:dyDescent="0.25">
      <c r="A2252" s="9"/>
    </row>
    <row r="2253" spans="1:1" x14ac:dyDescent="0.25">
      <c r="A2253" s="9"/>
    </row>
    <row r="2254" spans="1:1" x14ac:dyDescent="0.25">
      <c r="A2254" s="9"/>
    </row>
    <row r="2255" spans="1:1" x14ac:dyDescent="0.25">
      <c r="A2255" s="9"/>
    </row>
    <row r="2256" spans="1:1" x14ac:dyDescent="0.25">
      <c r="A2256" s="9"/>
    </row>
    <row r="2257" spans="1:1" x14ac:dyDescent="0.25">
      <c r="A2257" s="9"/>
    </row>
    <row r="2258" spans="1:1" x14ac:dyDescent="0.25">
      <c r="A2258" s="9"/>
    </row>
    <row r="2259" spans="1:1" x14ac:dyDescent="0.25">
      <c r="A2259" s="9"/>
    </row>
    <row r="2260" spans="1:1" x14ac:dyDescent="0.25">
      <c r="A2260" s="9"/>
    </row>
    <row r="2261" spans="1:1" x14ac:dyDescent="0.25">
      <c r="A2261" s="9"/>
    </row>
    <row r="2262" spans="1:1" x14ac:dyDescent="0.25">
      <c r="A2262" s="9"/>
    </row>
    <row r="2263" spans="1:1" x14ac:dyDescent="0.25">
      <c r="A2263" s="9"/>
    </row>
    <row r="2264" spans="1:1" x14ac:dyDescent="0.25">
      <c r="A2264" s="9"/>
    </row>
    <row r="2265" spans="1:1" x14ac:dyDescent="0.25">
      <c r="A2265" s="9"/>
    </row>
    <row r="2266" spans="1:1" x14ac:dyDescent="0.25">
      <c r="A2266" s="9"/>
    </row>
    <row r="2267" spans="1:1" x14ac:dyDescent="0.25">
      <c r="A2267" s="9"/>
    </row>
    <row r="2268" spans="1:1" x14ac:dyDescent="0.25">
      <c r="A2268" s="9"/>
    </row>
    <row r="2269" spans="1:1" x14ac:dyDescent="0.25">
      <c r="A2269" s="9"/>
    </row>
    <row r="2270" spans="1:1" x14ac:dyDescent="0.25">
      <c r="A2270" s="9"/>
    </row>
    <row r="2271" spans="1:1" x14ac:dyDescent="0.25">
      <c r="A2271" s="9"/>
    </row>
    <row r="2272" spans="1:1" x14ac:dyDescent="0.25">
      <c r="A2272" s="9"/>
    </row>
    <row r="2273" spans="1:1" x14ac:dyDescent="0.25">
      <c r="A2273" s="9"/>
    </row>
    <row r="2274" spans="1:1" x14ac:dyDescent="0.25">
      <c r="A2274" s="9"/>
    </row>
    <row r="2275" spans="1:1" x14ac:dyDescent="0.25">
      <c r="A2275" s="9"/>
    </row>
    <row r="2276" spans="1:1" x14ac:dyDescent="0.25">
      <c r="A2276" s="9"/>
    </row>
    <row r="2277" spans="1:1" x14ac:dyDescent="0.25">
      <c r="A2277" s="9"/>
    </row>
    <row r="2278" spans="1:1" x14ac:dyDescent="0.25">
      <c r="A2278" s="9"/>
    </row>
    <row r="2279" spans="1:1" x14ac:dyDescent="0.25">
      <c r="A2279" s="9"/>
    </row>
    <row r="2280" spans="1:1" x14ac:dyDescent="0.25">
      <c r="A2280" s="9"/>
    </row>
    <row r="2281" spans="1:1" x14ac:dyDescent="0.25">
      <c r="A2281" s="9"/>
    </row>
    <row r="2282" spans="1:1" x14ac:dyDescent="0.25">
      <c r="A2282" s="9"/>
    </row>
    <row r="2283" spans="1:1" x14ac:dyDescent="0.25">
      <c r="A2283" s="9"/>
    </row>
    <row r="2284" spans="1:1" x14ac:dyDescent="0.25">
      <c r="A2284" s="9"/>
    </row>
    <row r="2285" spans="1:1" x14ac:dyDescent="0.25">
      <c r="A2285" s="9"/>
    </row>
    <row r="2286" spans="1:1" x14ac:dyDescent="0.25">
      <c r="A2286" s="9"/>
    </row>
    <row r="2287" spans="1:1" x14ac:dyDescent="0.25">
      <c r="A2287" s="9"/>
    </row>
    <row r="2288" spans="1:1" x14ac:dyDescent="0.25">
      <c r="A2288" s="9"/>
    </row>
    <row r="2289" spans="1:1" x14ac:dyDescent="0.25">
      <c r="A2289" s="9"/>
    </row>
    <row r="2290" spans="1:1" x14ac:dyDescent="0.25">
      <c r="A2290" s="9"/>
    </row>
    <row r="2291" spans="1:1" x14ac:dyDescent="0.25">
      <c r="A2291" s="9"/>
    </row>
    <row r="2292" spans="1:1" x14ac:dyDescent="0.25">
      <c r="A2292" s="9"/>
    </row>
    <row r="2293" spans="1:1" x14ac:dyDescent="0.25">
      <c r="A2293" s="9"/>
    </row>
    <row r="2294" spans="1:1" x14ac:dyDescent="0.25">
      <c r="A2294" s="9"/>
    </row>
    <row r="2295" spans="1:1" x14ac:dyDescent="0.25">
      <c r="A2295" s="9"/>
    </row>
    <row r="2296" spans="1:1" x14ac:dyDescent="0.25">
      <c r="A2296" s="9"/>
    </row>
    <row r="2297" spans="1:1" x14ac:dyDescent="0.25">
      <c r="A2297" s="9"/>
    </row>
    <row r="2298" spans="1:1" x14ac:dyDescent="0.25">
      <c r="A2298" s="9"/>
    </row>
    <row r="2299" spans="1:1" x14ac:dyDescent="0.25">
      <c r="A2299" s="9"/>
    </row>
    <row r="2300" spans="1:1" x14ac:dyDescent="0.25">
      <c r="A2300" s="9"/>
    </row>
    <row r="2301" spans="1:1" x14ac:dyDescent="0.25">
      <c r="A2301" s="9"/>
    </row>
    <row r="2302" spans="1:1" x14ac:dyDescent="0.25">
      <c r="A2302" s="9"/>
    </row>
    <row r="2303" spans="1:1" x14ac:dyDescent="0.25">
      <c r="A2303" s="9"/>
    </row>
    <row r="2304" spans="1:1" x14ac:dyDescent="0.25">
      <c r="A2304" s="9"/>
    </row>
    <row r="2305" spans="1:1" x14ac:dyDescent="0.25">
      <c r="A2305" s="9"/>
    </row>
    <row r="2306" spans="1:1" x14ac:dyDescent="0.25">
      <c r="A2306" s="9"/>
    </row>
    <row r="2307" spans="1:1" x14ac:dyDescent="0.25">
      <c r="A2307" s="9"/>
    </row>
    <row r="2308" spans="1:1" x14ac:dyDescent="0.25">
      <c r="A2308" s="9"/>
    </row>
    <row r="2309" spans="1:1" x14ac:dyDescent="0.25">
      <c r="A2309" s="9"/>
    </row>
    <row r="2310" spans="1:1" x14ac:dyDescent="0.25">
      <c r="A2310" s="9"/>
    </row>
    <row r="2311" spans="1:1" x14ac:dyDescent="0.25">
      <c r="A2311" s="9"/>
    </row>
    <row r="2312" spans="1:1" x14ac:dyDescent="0.25">
      <c r="A2312" s="9"/>
    </row>
    <row r="2313" spans="1:1" x14ac:dyDescent="0.25">
      <c r="A2313" s="9"/>
    </row>
    <row r="2314" spans="1:1" x14ac:dyDescent="0.25">
      <c r="A2314" s="9"/>
    </row>
    <row r="2315" spans="1:1" x14ac:dyDescent="0.25">
      <c r="A2315" s="9"/>
    </row>
    <row r="2316" spans="1:1" x14ac:dyDescent="0.25">
      <c r="A2316" s="9"/>
    </row>
    <row r="2317" spans="1:1" x14ac:dyDescent="0.25">
      <c r="A2317" s="9"/>
    </row>
    <row r="2318" spans="1:1" x14ac:dyDescent="0.25">
      <c r="A2318" s="9"/>
    </row>
    <row r="2319" spans="1:1" x14ac:dyDescent="0.25">
      <c r="A2319" s="9"/>
    </row>
    <row r="2320" spans="1:1" x14ac:dyDescent="0.25">
      <c r="A2320" s="9"/>
    </row>
    <row r="2321" spans="1:1" x14ac:dyDescent="0.25">
      <c r="A2321" s="9"/>
    </row>
    <row r="2322" spans="1:1" x14ac:dyDescent="0.25">
      <c r="A2322" s="9"/>
    </row>
    <row r="2323" spans="1:1" x14ac:dyDescent="0.25">
      <c r="A2323" s="9"/>
    </row>
    <row r="2324" spans="1:1" x14ac:dyDescent="0.25">
      <c r="A2324" s="9"/>
    </row>
    <row r="2325" spans="1:1" x14ac:dyDescent="0.25">
      <c r="A2325" s="9"/>
    </row>
    <row r="2326" spans="1:1" x14ac:dyDescent="0.25">
      <c r="A2326" s="9"/>
    </row>
    <row r="2327" spans="1:1" x14ac:dyDescent="0.25">
      <c r="A2327" s="9"/>
    </row>
    <row r="2328" spans="1:1" x14ac:dyDescent="0.25">
      <c r="A2328" s="9"/>
    </row>
    <row r="2329" spans="1:1" x14ac:dyDescent="0.25">
      <c r="A2329" s="9"/>
    </row>
    <row r="2330" spans="1:1" x14ac:dyDescent="0.25">
      <c r="A2330" s="9"/>
    </row>
    <row r="2331" spans="1:1" x14ac:dyDescent="0.25">
      <c r="A2331" s="9"/>
    </row>
    <row r="2332" spans="1:1" x14ac:dyDescent="0.25">
      <c r="A2332" s="9"/>
    </row>
    <row r="2333" spans="1:1" x14ac:dyDescent="0.25">
      <c r="A2333" s="9"/>
    </row>
    <row r="2334" spans="1:1" x14ac:dyDescent="0.25">
      <c r="A2334" s="9"/>
    </row>
    <row r="2335" spans="1:1" x14ac:dyDescent="0.25">
      <c r="A2335" s="9"/>
    </row>
    <row r="2336" spans="1:1" x14ac:dyDescent="0.25">
      <c r="A2336" s="9"/>
    </row>
    <row r="2337" spans="1:1" x14ac:dyDescent="0.25">
      <c r="A2337" s="9"/>
    </row>
    <row r="2338" spans="1:1" x14ac:dyDescent="0.25">
      <c r="A2338" s="9"/>
    </row>
    <row r="2339" spans="1:1" x14ac:dyDescent="0.25">
      <c r="A2339" s="9"/>
    </row>
    <row r="2340" spans="1:1" x14ac:dyDescent="0.25">
      <c r="A2340" s="9"/>
    </row>
    <row r="2341" spans="1:1" x14ac:dyDescent="0.25">
      <c r="A2341" s="9"/>
    </row>
    <row r="2342" spans="1:1" x14ac:dyDescent="0.25">
      <c r="A2342" s="9"/>
    </row>
    <row r="2343" spans="1:1" x14ac:dyDescent="0.25">
      <c r="A2343" s="9"/>
    </row>
    <row r="2344" spans="1:1" x14ac:dyDescent="0.25">
      <c r="A2344" s="9"/>
    </row>
    <row r="2345" spans="1:1" x14ac:dyDescent="0.25">
      <c r="A2345" s="9"/>
    </row>
    <row r="2346" spans="1:1" x14ac:dyDescent="0.25">
      <c r="A2346" s="9"/>
    </row>
    <row r="2347" spans="1:1" x14ac:dyDescent="0.25">
      <c r="A2347" s="9"/>
    </row>
    <row r="2348" spans="1:1" x14ac:dyDescent="0.25">
      <c r="A2348" s="9"/>
    </row>
    <row r="2349" spans="1:1" x14ac:dyDescent="0.25">
      <c r="A2349" s="9"/>
    </row>
    <row r="2350" spans="1:1" x14ac:dyDescent="0.25">
      <c r="A2350" s="9"/>
    </row>
    <row r="2351" spans="1:1" x14ac:dyDescent="0.25">
      <c r="A2351" s="9"/>
    </row>
    <row r="2352" spans="1:1" x14ac:dyDescent="0.25">
      <c r="A2352" s="9"/>
    </row>
    <row r="2353" spans="1:1" x14ac:dyDescent="0.25">
      <c r="A2353" s="9"/>
    </row>
    <row r="2354" spans="1:1" x14ac:dyDescent="0.25">
      <c r="A2354" s="9"/>
    </row>
    <row r="2355" spans="1:1" x14ac:dyDescent="0.25">
      <c r="A2355" s="9"/>
    </row>
    <row r="2356" spans="1:1" x14ac:dyDescent="0.25">
      <c r="A2356" s="9"/>
    </row>
    <row r="2357" spans="1:1" x14ac:dyDescent="0.25">
      <c r="A2357" s="9"/>
    </row>
    <row r="2358" spans="1:1" x14ac:dyDescent="0.25">
      <c r="A2358" s="9"/>
    </row>
    <row r="2359" spans="1:1" x14ac:dyDescent="0.25">
      <c r="A2359" s="9"/>
    </row>
    <row r="2360" spans="1:1" x14ac:dyDescent="0.25">
      <c r="A2360" s="9"/>
    </row>
    <row r="2361" spans="1:1" x14ac:dyDescent="0.25">
      <c r="A2361" s="9"/>
    </row>
    <row r="2362" spans="1:1" x14ac:dyDescent="0.25">
      <c r="A2362" s="9"/>
    </row>
    <row r="2363" spans="1:1" x14ac:dyDescent="0.25">
      <c r="A2363" s="9"/>
    </row>
    <row r="2364" spans="1:1" x14ac:dyDescent="0.25">
      <c r="A2364" s="9"/>
    </row>
    <row r="2365" spans="1:1" x14ac:dyDescent="0.25">
      <c r="A2365" s="9"/>
    </row>
    <row r="2366" spans="1:1" x14ac:dyDescent="0.25">
      <c r="A2366" s="9"/>
    </row>
    <row r="2367" spans="1:1" x14ac:dyDescent="0.25">
      <c r="A2367" s="9"/>
    </row>
    <row r="2368" spans="1:1" x14ac:dyDescent="0.25">
      <c r="A2368" s="9"/>
    </row>
    <row r="2369" spans="1:1" x14ac:dyDescent="0.25">
      <c r="A2369" s="9"/>
    </row>
    <row r="2370" spans="1:1" x14ac:dyDescent="0.25">
      <c r="A2370" s="9"/>
    </row>
    <row r="2371" spans="1:1" x14ac:dyDescent="0.25">
      <c r="A2371" s="9"/>
    </row>
    <row r="2372" spans="1:1" x14ac:dyDescent="0.25">
      <c r="A2372" s="9"/>
    </row>
    <row r="2373" spans="1:1" x14ac:dyDescent="0.25">
      <c r="A2373" s="9"/>
    </row>
    <row r="2374" spans="1:1" x14ac:dyDescent="0.25">
      <c r="A2374" s="9"/>
    </row>
    <row r="2375" spans="1:1" x14ac:dyDescent="0.25">
      <c r="A2375" s="9"/>
    </row>
    <row r="2376" spans="1:1" x14ac:dyDescent="0.25">
      <c r="A2376" s="9"/>
    </row>
    <row r="2377" spans="1:1" x14ac:dyDescent="0.25">
      <c r="A2377" s="9"/>
    </row>
    <row r="2378" spans="1:1" x14ac:dyDescent="0.25">
      <c r="A2378" s="9"/>
    </row>
    <row r="2379" spans="1:1" x14ac:dyDescent="0.25">
      <c r="A2379" s="9"/>
    </row>
    <row r="2380" spans="1:1" x14ac:dyDescent="0.25">
      <c r="A2380" s="9"/>
    </row>
    <row r="2381" spans="1:1" x14ac:dyDescent="0.25">
      <c r="A2381" s="9"/>
    </row>
    <row r="2382" spans="1:1" x14ac:dyDescent="0.25">
      <c r="A2382" s="9"/>
    </row>
    <row r="2383" spans="1:1" x14ac:dyDescent="0.25">
      <c r="A2383" s="9"/>
    </row>
    <row r="2384" spans="1:1" x14ac:dyDescent="0.25">
      <c r="A2384" s="9"/>
    </row>
    <row r="2385" spans="1:1" x14ac:dyDescent="0.25">
      <c r="A2385" s="9"/>
    </row>
    <row r="2386" spans="1:1" x14ac:dyDescent="0.25">
      <c r="A2386" s="9"/>
    </row>
    <row r="2387" spans="1:1" x14ac:dyDescent="0.25">
      <c r="A2387" s="9"/>
    </row>
    <row r="2388" spans="1:1" x14ac:dyDescent="0.25">
      <c r="A2388" s="9"/>
    </row>
    <row r="2389" spans="1:1" x14ac:dyDescent="0.25">
      <c r="A2389" s="9"/>
    </row>
    <row r="2390" spans="1:1" x14ac:dyDescent="0.25">
      <c r="A2390" s="9"/>
    </row>
    <row r="2391" spans="1:1" x14ac:dyDescent="0.25">
      <c r="A2391" s="9"/>
    </row>
    <row r="2392" spans="1:1" x14ac:dyDescent="0.25">
      <c r="A2392" s="9"/>
    </row>
    <row r="2393" spans="1:1" x14ac:dyDescent="0.25">
      <c r="A2393" s="9"/>
    </row>
    <row r="2394" spans="1:1" x14ac:dyDescent="0.25">
      <c r="A2394" s="9"/>
    </row>
    <row r="2395" spans="1:1" x14ac:dyDescent="0.25">
      <c r="A2395" s="9"/>
    </row>
    <row r="2396" spans="1:1" x14ac:dyDescent="0.25">
      <c r="A2396" s="9"/>
    </row>
    <row r="2397" spans="1:1" x14ac:dyDescent="0.25">
      <c r="A2397" s="9"/>
    </row>
    <row r="2398" spans="1:1" x14ac:dyDescent="0.25">
      <c r="A2398" s="9"/>
    </row>
    <row r="2399" spans="1:1" x14ac:dyDescent="0.25">
      <c r="A2399" s="9"/>
    </row>
    <row r="2400" spans="1:1" x14ac:dyDescent="0.25">
      <c r="A2400" s="9"/>
    </row>
    <row r="2401" spans="1:1" x14ac:dyDescent="0.25">
      <c r="A2401" s="9"/>
    </row>
    <row r="2402" spans="1:1" x14ac:dyDescent="0.25">
      <c r="A2402" s="9"/>
    </row>
    <row r="2403" spans="1:1" x14ac:dyDescent="0.25">
      <c r="A2403" s="9"/>
    </row>
    <row r="2404" spans="1:1" x14ac:dyDescent="0.25">
      <c r="A2404" s="9"/>
    </row>
    <row r="2405" spans="1:1" x14ac:dyDescent="0.25">
      <c r="A2405" s="9"/>
    </row>
    <row r="2406" spans="1:1" x14ac:dyDescent="0.25">
      <c r="A2406" s="9"/>
    </row>
    <row r="2407" spans="1:1" x14ac:dyDescent="0.25">
      <c r="A2407" s="9"/>
    </row>
    <row r="2408" spans="1:1" x14ac:dyDescent="0.25">
      <c r="A2408" s="9"/>
    </row>
    <row r="2409" spans="1:1" x14ac:dyDescent="0.25">
      <c r="A2409" s="9"/>
    </row>
    <row r="2410" spans="1:1" x14ac:dyDescent="0.25">
      <c r="A2410" s="9"/>
    </row>
    <row r="2411" spans="1:1" x14ac:dyDescent="0.25">
      <c r="A2411" s="9"/>
    </row>
    <row r="2412" spans="1:1" x14ac:dyDescent="0.25">
      <c r="A2412" s="9"/>
    </row>
    <row r="2413" spans="1:1" x14ac:dyDescent="0.25">
      <c r="A2413" s="9"/>
    </row>
    <row r="2414" spans="1:1" x14ac:dyDescent="0.25">
      <c r="A2414" s="9"/>
    </row>
    <row r="2415" spans="1:1" x14ac:dyDescent="0.25">
      <c r="A2415" s="9"/>
    </row>
    <row r="2416" spans="1:1" x14ac:dyDescent="0.25">
      <c r="A2416" s="9"/>
    </row>
    <row r="2417" spans="1:1" x14ac:dyDescent="0.25">
      <c r="A2417" s="9"/>
    </row>
    <row r="2418" spans="1:1" x14ac:dyDescent="0.25">
      <c r="A2418" s="9"/>
    </row>
    <row r="2419" spans="1:1" x14ac:dyDescent="0.25">
      <c r="A2419" s="9"/>
    </row>
    <row r="2420" spans="1:1" x14ac:dyDescent="0.25">
      <c r="A2420" s="9"/>
    </row>
    <row r="2421" spans="1:1" x14ac:dyDescent="0.25">
      <c r="A2421" s="9"/>
    </row>
    <row r="2422" spans="1:1" x14ac:dyDescent="0.25">
      <c r="A2422" s="9"/>
    </row>
    <row r="2423" spans="1:1" x14ac:dyDescent="0.25">
      <c r="A2423" s="9"/>
    </row>
    <row r="2424" spans="1:1" x14ac:dyDescent="0.25">
      <c r="A2424" s="9"/>
    </row>
    <row r="2425" spans="1:1" x14ac:dyDescent="0.25">
      <c r="A2425" s="9"/>
    </row>
    <row r="2426" spans="1:1" x14ac:dyDescent="0.25">
      <c r="A2426" s="9"/>
    </row>
    <row r="2427" spans="1:1" x14ac:dyDescent="0.25">
      <c r="A2427" s="9"/>
    </row>
    <row r="2428" spans="1:1" x14ac:dyDescent="0.25">
      <c r="A2428" s="9"/>
    </row>
    <row r="2429" spans="1:1" x14ac:dyDescent="0.25">
      <c r="A2429" s="9"/>
    </row>
    <row r="2430" spans="1:1" x14ac:dyDescent="0.25">
      <c r="A2430" s="9"/>
    </row>
    <row r="2431" spans="1:1" x14ac:dyDescent="0.25">
      <c r="A2431" s="9"/>
    </row>
    <row r="2432" spans="1:1" x14ac:dyDescent="0.25">
      <c r="A2432" s="9"/>
    </row>
    <row r="2433" spans="1:1" x14ac:dyDescent="0.25">
      <c r="A2433" s="9"/>
    </row>
    <row r="2434" spans="1:1" x14ac:dyDescent="0.25">
      <c r="A2434" s="9"/>
    </row>
    <row r="2435" spans="1:1" x14ac:dyDescent="0.25">
      <c r="A2435" s="9"/>
    </row>
    <row r="2436" spans="1:1" x14ac:dyDescent="0.25">
      <c r="A2436" s="9"/>
    </row>
    <row r="2437" spans="1:1" x14ac:dyDescent="0.25">
      <c r="A2437" s="9"/>
    </row>
    <row r="2438" spans="1:1" x14ac:dyDescent="0.25">
      <c r="A2438" s="9"/>
    </row>
    <row r="2439" spans="1:1" x14ac:dyDescent="0.25">
      <c r="A2439" s="9"/>
    </row>
    <row r="2440" spans="1:1" x14ac:dyDescent="0.25">
      <c r="A2440" s="9"/>
    </row>
    <row r="2441" spans="1:1" x14ac:dyDescent="0.25">
      <c r="A2441" s="9"/>
    </row>
    <row r="2442" spans="1:1" x14ac:dyDescent="0.25">
      <c r="A2442" s="9"/>
    </row>
    <row r="2443" spans="1:1" x14ac:dyDescent="0.25">
      <c r="A2443" s="9"/>
    </row>
    <row r="2444" spans="1:1" x14ac:dyDescent="0.25">
      <c r="A2444" s="9"/>
    </row>
    <row r="2445" spans="1:1" x14ac:dyDescent="0.25">
      <c r="A2445" s="9"/>
    </row>
    <row r="2446" spans="1:1" x14ac:dyDescent="0.25">
      <c r="A2446" s="9"/>
    </row>
    <row r="2447" spans="1:1" x14ac:dyDescent="0.25">
      <c r="A2447" s="9"/>
    </row>
    <row r="2448" spans="1:1" x14ac:dyDescent="0.25">
      <c r="A2448" s="9"/>
    </row>
    <row r="2449" spans="1:1" x14ac:dyDescent="0.25">
      <c r="A2449" s="9"/>
    </row>
    <row r="2450" spans="1:1" x14ac:dyDescent="0.25">
      <c r="A2450" s="9"/>
    </row>
    <row r="2451" spans="1:1" x14ac:dyDescent="0.25">
      <c r="A2451" s="9"/>
    </row>
    <row r="2452" spans="1:1" x14ac:dyDescent="0.25">
      <c r="A2452" s="9"/>
    </row>
    <row r="2453" spans="1:1" x14ac:dyDescent="0.25">
      <c r="A2453" s="9"/>
    </row>
    <row r="2454" spans="1:1" x14ac:dyDescent="0.25">
      <c r="A2454" s="9"/>
    </row>
    <row r="2455" spans="1:1" x14ac:dyDescent="0.25">
      <c r="A2455" s="9"/>
    </row>
    <row r="2456" spans="1:1" x14ac:dyDescent="0.25">
      <c r="A2456" s="9"/>
    </row>
    <row r="2457" spans="1:1" x14ac:dyDescent="0.25">
      <c r="A2457" s="9"/>
    </row>
    <row r="2458" spans="1:1" x14ac:dyDescent="0.25">
      <c r="A2458" s="9"/>
    </row>
    <row r="2459" spans="1:1" x14ac:dyDescent="0.25">
      <c r="A2459" s="9"/>
    </row>
    <row r="2460" spans="1:1" x14ac:dyDescent="0.25">
      <c r="A2460" s="9"/>
    </row>
    <row r="2461" spans="1:1" x14ac:dyDescent="0.25">
      <c r="A2461" s="9"/>
    </row>
    <row r="2462" spans="1:1" x14ac:dyDescent="0.25">
      <c r="A2462" s="9"/>
    </row>
    <row r="2463" spans="1:1" x14ac:dyDescent="0.25">
      <c r="A2463" s="9"/>
    </row>
    <row r="2464" spans="1:1" x14ac:dyDescent="0.25">
      <c r="A2464" s="9"/>
    </row>
    <row r="2465" spans="1:1" x14ac:dyDescent="0.25">
      <c r="A2465" s="9"/>
    </row>
    <row r="2466" spans="1:1" x14ac:dyDescent="0.25">
      <c r="A2466" s="9"/>
    </row>
    <row r="2467" spans="1:1" x14ac:dyDescent="0.25">
      <c r="A2467" s="9"/>
    </row>
    <row r="2468" spans="1:1" x14ac:dyDescent="0.25">
      <c r="A2468" s="9"/>
    </row>
    <row r="2469" spans="1:1" x14ac:dyDescent="0.25">
      <c r="A2469" s="9"/>
    </row>
    <row r="2470" spans="1:1" x14ac:dyDescent="0.25">
      <c r="A2470" s="9"/>
    </row>
    <row r="2471" spans="1:1" x14ac:dyDescent="0.25">
      <c r="A2471" s="9"/>
    </row>
    <row r="2472" spans="1:1" x14ac:dyDescent="0.25">
      <c r="A2472" s="9"/>
    </row>
    <row r="2473" spans="1:1" x14ac:dyDescent="0.25">
      <c r="A2473" s="9"/>
    </row>
    <row r="2474" spans="1:1" x14ac:dyDescent="0.25">
      <c r="A2474" s="9"/>
    </row>
    <row r="2475" spans="1:1" x14ac:dyDescent="0.25">
      <c r="A2475" s="9"/>
    </row>
    <row r="2476" spans="1:1" x14ac:dyDescent="0.25">
      <c r="A2476" s="9"/>
    </row>
    <row r="2477" spans="1:1" x14ac:dyDescent="0.25">
      <c r="A2477" s="9"/>
    </row>
    <row r="2478" spans="1:1" x14ac:dyDescent="0.25">
      <c r="A2478" s="9"/>
    </row>
    <row r="2479" spans="1:1" x14ac:dyDescent="0.25">
      <c r="A2479" s="9"/>
    </row>
    <row r="2480" spans="1:1" x14ac:dyDescent="0.25">
      <c r="A2480" s="9"/>
    </row>
    <row r="2481" spans="1:1" x14ac:dyDescent="0.25">
      <c r="A2481" s="9"/>
    </row>
    <row r="2482" spans="1:1" x14ac:dyDescent="0.25">
      <c r="A2482" s="9"/>
    </row>
    <row r="2483" spans="1:1" x14ac:dyDescent="0.25">
      <c r="A2483" s="9"/>
    </row>
    <row r="2484" spans="1:1" x14ac:dyDescent="0.25">
      <c r="A2484" s="9"/>
    </row>
    <row r="2485" spans="1:1" x14ac:dyDescent="0.25">
      <c r="A2485" s="9"/>
    </row>
    <row r="2486" spans="1:1" x14ac:dyDescent="0.25">
      <c r="A2486" s="9"/>
    </row>
    <row r="2487" spans="1:1" x14ac:dyDescent="0.25">
      <c r="A2487" s="9"/>
    </row>
    <row r="2488" spans="1:1" x14ac:dyDescent="0.25">
      <c r="A2488" s="9"/>
    </row>
    <row r="2489" spans="1:1" x14ac:dyDescent="0.25">
      <c r="A2489" s="9"/>
    </row>
    <row r="2490" spans="1:1" x14ac:dyDescent="0.25">
      <c r="A2490" s="9"/>
    </row>
    <row r="2491" spans="1:1" x14ac:dyDescent="0.25">
      <c r="A2491" s="9"/>
    </row>
    <row r="2492" spans="1:1" x14ac:dyDescent="0.25">
      <c r="A2492" s="9"/>
    </row>
    <row r="2493" spans="1:1" x14ac:dyDescent="0.25">
      <c r="A2493" s="9"/>
    </row>
    <row r="2494" spans="1:1" x14ac:dyDescent="0.25">
      <c r="A2494" s="9"/>
    </row>
    <row r="2495" spans="1:1" x14ac:dyDescent="0.25">
      <c r="A2495" s="9"/>
    </row>
    <row r="2496" spans="1:1" x14ac:dyDescent="0.25">
      <c r="A2496" s="9"/>
    </row>
    <row r="2497" spans="1:1" x14ac:dyDescent="0.25">
      <c r="A2497" s="9"/>
    </row>
    <row r="2498" spans="1:1" x14ac:dyDescent="0.25">
      <c r="A2498" s="9"/>
    </row>
    <row r="2499" spans="1:1" x14ac:dyDescent="0.25">
      <c r="A2499" s="9"/>
    </row>
    <row r="2500" spans="1:1" x14ac:dyDescent="0.25">
      <c r="A2500" s="9"/>
    </row>
    <row r="2501" spans="1:1" x14ac:dyDescent="0.25">
      <c r="A2501" s="9"/>
    </row>
    <row r="2502" spans="1:1" x14ac:dyDescent="0.25">
      <c r="A2502" s="9"/>
    </row>
    <row r="2503" spans="1:1" x14ac:dyDescent="0.25">
      <c r="A2503" s="9"/>
    </row>
    <row r="2504" spans="1:1" x14ac:dyDescent="0.25">
      <c r="A2504" s="9"/>
    </row>
    <row r="2505" spans="1:1" x14ac:dyDescent="0.25">
      <c r="A2505" s="9"/>
    </row>
    <row r="2506" spans="1:1" x14ac:dyDescent="0.25">
      <c r="A2506" s="9"/>
    </row>
    <row r="2507" spans="1:1" x14ac:dyDescent="0.25">
      <c r="A2507" s="9"/>
    </row>
    <row r="2508" spans="1:1" x14ac:dyDescent="0.25">
      <c r="A2508" s="9"/>
    </row>
    <row r="2509" spans="1:1" x14ac:dyDescent="0.25">
      <c r="A2509" s="9"/>
    </row>
    <row r="2510" spans="1:1" x14ac:dyDescent="0.25">
      <c r="A2510" s="9"/>
    </row>
    <row r="2511" spans="1:1" x14ac:dyDescent="0.25">
      <c r="A2511" s="9"/>
    </row>
    <row r="2512" spans="1:1" x14ac:dyDescent="0.25">
      <c r="A2512" s="9"/>
    </row>
    <row r="2513" spans="1:1" x14ac:dyDescent="0.25">
      <c r="A2513" s="9"/>
    </row>
    <row r="2514" spans="1:1" x14ac:dyDescent="0.25">
      <c r="A2514" s="9"/>
    </row>
    <row r="2515" spans="1:1" x14ac:dyDescent="0.25">
      <c r="A2515" s="9"/>
    </row>
    <row r="2516" spans="1:1" x14ac:dyDescent="0.25">
      <c r="A2516" s="9"/>
    </row>
    <row r="2517" spans="1:1" x14ac:dyDescent="0.25">
      <c r="A2517" s="9"/>
    </row>
    <row r="2518" spans="1:1" x14ac:dyDescent="0.25">
      <c r="A2518" s="9"/>
    </row>
    <row r="2519" spans="1:1" x14ac:dyDescent="0.25">
      <c r="A2519" s="9"/>
    </row>
    <row r="2520" spans="1:1" x14ac:dyDescent="0.25">
      <c r="A2520" s="9"/>
    </row>
    <row r="2521" spans="1:1" x14ac:dyDescent="0.25">
      <c r="A2521" s="9"/>
    </row>
    <row r="2522" spans="1:1" x14ac:dyDescent="0.25">
      <c r="A2522" s="9"/>
    </row>
    <row r="2523" spans="1:1" x14ac:dyDescent="0.25">
      <c r="A2523" s="9"/>
    </row>
    <row r="2524" spans="1:1" x14ac:dyDescent="0.25">
      <c r="A2524" s="9"/>
    </row>
    <row r="2525" spans="1:1" x14ac:dyDescent="0.25">
      <c r="A2525" s="9"/>
    </row>
    <row r="2526" spans="1:1" x14ac:dyDescent="0.25">
      <c r="A2526" s="9"/>
    </row>
    <row r="2527" spans="1:1" x14ac:dyDescent="0.25">
      <c r="A2527" s="9"/>
    </row>
    <row r="2528" spans="1:1" x14ac:dyDescent="0.25">
      <c r="A2528" s="9"/>
    </row>
    <row r="2529" spans="1:1" x14ac:dyDescent="0.25">
      <c r="A2529" s="9"/>
    </row>
    <row r="2530" spans="1:1" x14ac:dyDescent="0.25">
      <c r="A2530" s="9"/>
    </row>
    <row r="2531" spans="1:1" x14ac:dyDescent="0.25">
      <c r="A2531" s="9"/>
    </row>
    <row r="2532" spans="1:1" x14ac:dyDescent="0.25">
      <c r="A2532" s="9"/>
    </row>
    <row r="2533" spans="1:1" x14ac:dyDescent="0.25">
      <c r="A2533" s="9"/>
    </row>
    <row r="2534" spans="1:1" x14ac:dyDescent="0.25">
      <c r="A2534" s="9"/>
    </row>
    <row r="2535" spans="1:1" x14ac:dyDescent="0.25">
      <c r="A2535" s="9"/>
    </row>
    <row r="2536" spans="1:1" x14ac:dyDescent="0.25">
      <c r="A2536" s="9"/>
    </row>
    <row r="2537" spans="1:1" x14ac:dyDescent="0.25">
      <c r="A2537" s="9"/>
    </row>
    <row r="2538" spans="1:1" x14ac:dyDescent="0.25">
      <c r="A2538" s="9"/>
    </row>
    <row r="2539" spans="1:1" x14ac:dyDescent="0.25">
      <c r="A2539" s="9"/>
    </row>
    <row r="2540" spans="1:1" x14ac:dyDescent="0.25">
      <c r="A2540" s="9"/>
    </row>
    <row r="2541" spans="1:1" x14ac:dyDescent="0.25">
      <c r="A2541" s="9"/>
    </row>
    <row r="2542" spans="1:1" x14ac:dyDescent="0.25">
      <c r="A2542" s="9"/>
    </row>
    <row r="2543" spans="1:1" x14ac:dyDescent="0.25">
      <c r="A2543" s="9"/>
    </row>
    <row r="2544" spans="1:1" x14ac:dyDescent="0.25">
      <c r="A2544" s="9"/>
    </row>
    <row r="2545" spans="1:1" x14ac:dyDescent="0.25">
      <c r="A2545" s="9"/>
    </row>
    <row r="2546" spans="1:1" x14ac:dyDescent="0.25">
      <c r="A2546" s="9"/>
    </row>
    <row r="2547" spans="1:1" x14ac:dyDescent="0.25">
      <c r="A2547" s="9"/>
    </row>
    <row r="2548" spans="1:1" x14ac:dyDescent="0.25">
      <c r="A2548" s="9"/>
    </row>
    <row r="2549" spans="1:1" x14ac:dyDescent="0.25">
      <c r="A2549" s="9"/>
    </row>
    <row r="2550" spans="1:1" x14ac:dyDescent="0.25">
      <c r="A2550" s="9"/>
    </row>
    <row r="2551" spans="1:1" x14ac:dyDescent="0.25">
      <c r="A2551" s="9"/>
    </row>
    <row r="2552" spans="1:1" x14ac:dyDescent="0.25">
      <c r="A2552" s="9"/>
    </row>
    <row r="2553" spans="1:1" x14ac:dyDescent="0.25">
      <c r="A2553" s="9"/>
    </row>
    <row r="2554" spans="1:1" x14ac:dyDescent="0.25">
      <c r="A2554" s="9"/>
    </row>
    <row r="2555" spans="1:1" x14ac:dyDescent="0.25">
      <c r="A2555" s="9"/>
    </row>
    <row r="2556" spans="1:1" x14ac:dyDescent="0.25">
      <c r="A2556" s="9"/>
    </row>
    <row r="2557" spans="1:1" x14ac:dyDescent="0.25">
      <c r="A2557" s="9"/>
    </row>
    <row r="2558" spans="1:1" x14ac:dyDescent="0.25">
      <c r="A2558" s="9"/>
    </row>
    <row r="2559" spans="1:1" x14ac:dyDescent="0.25">
      <c r="A2559" s="9"/>
    </row>
    <row r="2560" spans="1:1" x14ac:dyDescent="0.25">
      <c r="A2560" s="9"/>
    </row>
    <row r="2561" spans="1:1" x14ac:dyDescent="0.25">
      <c r="A2561" s="9"/>
    </row>
    <row r="2562" spans="1:1" x14ac:dyDescent="0.25">
      <c r="A2562" s="9"/>
    </row>
    <row r="2563" spans="1:1" x14ac:dyDescent="0.25">
      <c r="A2563" s="9"/>
    </row>
    <row r="2564" spans="1:1" x14ac:dyDescent="0.25">
      <c r="A2564" s="9"/>
    </row>
    <row r="2565" spans="1:1" x14ac:dyDescent="0.25">
      <c r="A2565" s="9"/>
    </row>
    <row r="2566" spans="1:1" x14ac:dyDescent="0.25">
      <c r="A2566" s="9"/>
    </row>
    <row r="2567" spans="1:1" x14ac:dyDescent="0.25">
      <c r="A2567" s="9"/>
    </row>
    <row r="2568" spans="1:1" x14ac:dyDescent="0.25">
      <c r="A2568" s="9"/>
    </row>
    <row r="2569" spans="1:1" x14ac:dyDescent="0.25">
      <c r="A2569" s="9"/>
    </row>
    <row r="2570" spans="1:1" x14ac:dyDescent="0.25">
      <c r="A2570" s="9"/>
    </row>
    <row r="2571" spans="1:1" x14ac:dyDescent="0.25">
      <c r="A2571" s="9"/>
    </row>
    <row r="2572" spans="1:1" x14ac:dyDescent="0.25">
      <c r="A2572" s="9"/>
    </row>
    <row r="2573" spans="1:1" x14ac:dyDescent="0.25">
      <c r="A2573" s="9"/>
    </row>
    <row r="2574" spans="1:1" x14ac:dyDescent="0.25">
      <c r="A2574" s="9"/>
    </row>
    <row r="2575" spans="1:1" x14ac:dyDescent="0.25">
      <c r="A2575" s="9"/>
    </row>
    <row r="2576" spans="1:1" x14ac:dyDescent="0.25">
      <c r="A2576" s="9"/>
    </row>
    <row r="2577" spans="1:1" x14ac:dyDescent="0.25">
      <c r="A2577" s="9"/>
    </row>
    <row r="2578" spans="1:1" x14ac:dyDescent="0.25">
      <c r="A2578" s="9"/>
    </row>
    <row r="2579" spans="1:1" x14ac:dyDescent="0.25">
      <c r="A2579" s="9"/>
    </row>
    <row r="2580" spans="1:1" x14ac:dyDescent="0.25">
      <c r="A2580" s="9"/>
    </row>
    <row r="2581" spans="1:1" x14ac:dyDescent="0.25">
      <c r="A2581" s="9"/>
    </row>
    <row r="2582" spans="1:1" x14ac:dyDescent="0.25">
      <c r="A2582" s="9"/>
    </row>
    <row r="2583" spans="1:1" x14ac:dyDescent="0.25">
      <c r="A2583" s="9"/>
    </row>
    <row r="2584" spans="1:1" x14ac:dyDescent="0.25">
      <c r="A2584" s="9"/>
    </row>
    <row r="2585" spans="1:1" x14ac:dyDescent="0.25">
      <c r="A2585" s="9"/>
    </row>
    <row r="2586" spans="1:1" x14ac:dyDescent="0.25">
      <c r="A2586" s="9"/>
    </row>
    <row r="2587" spans="1:1" x14ac:dyDescent="0.25">
      <c r="A2587" s="9"/>
    </row>
    <row r="2588" spans="1:1" x14ac:dyDescent="0.25">
      <c r="A2588" s="9"/>
    </row>
    <row r="2589" spans="1:1" x14ac:dyDescent="0.25">
      <c r="A2589" s="9"/>
    </row>
    <row r="2590" spans="1:1" x14ac:dyDescent="0.25">
      <c r="A2590" s="9"/>
    </row>
    <row r="2591" spans="1:1" x14ac:dyDescent="0.25">
      <c r="A2591" s="9"/>
    </row>
    <row r="2592" spans="1:1" x14ac:dyDescent="0.25">
      <c r="A2592" s="9"/>
    </row>
    <row r="2593" spans="1:1" x14ac:dyDescent="0.25">
      <c r="A2593" s="9"/>
    </row>
    <row r="2594" spans="1:1" x14ac:dyDescent="0.25">
      <c r="A2594" s="9"/>
    </row>
    <row r="2595" spans="1:1" x14ac:dyDescent="0.25">
      <c r="A2595" s="9"/>
    </row>
    <row r="2596" spans="1:1" x14ac:dyDescent="0.25">
      <c r="A2596" s="9"/>
    </row>
    <row r="2597" spans="1:1" x14ac:dyDescent="0.25">
      <c r="A2597" s="9"/>
    </row>
    <row r="2598" spans="1:1" x14ac:dyDescent="0.25">
      <c r="A2598" s="9"/>
    </row>
    <row r="2599" spans="1:1" x14ac:dyDescent="0.25">
      <c r="A2599" s="9"/>
    </row>
    <row r="2600" spans="1:1" x14ac:dyDescent="0.25">
      <c r="A2600" s="9"/>
    </row>
    <row r="2601" spans="1:1" x14ac:dyDescent="0.25">
      <c r="A2601" s="9"/>
    </row>
    <row r="2602" spans="1:1" x14ac:dyDescent="0.25">
      <c r="A2602" s="9"/>
    </row>
    <row r="2603" spans="1:1" x14ac:dyDescent="0.25">
      <c r="A2603" s="9"/>
    </row>
    <row r="2604" spans="1:1" x14ac:dyDescent="0.25">
      <c r="A2604" s="9"/>
    </row>
    <row r="2605" spans="1:1" x14ac:dyDescent="0.25">
      <c r="A2605" s="9"/>
    </row>
    <row r="2606" spans="1:1" x14ac:dyDescent="0.25">
      <c r="A2606" s="9"/>
    </row>
    <row r="2607" spans="1:1" x14ac:dyDescent="0.25">
      <c r="A2607" s="9"/>
    </row>
    <row r="2608" spans="1:1" x14ac:dyDescent="0.25">
      <c r="A2608" s="9"/>
    </row>
    <row r="2609" spans="1:1" x14ac:dyDescent="0.25">
      <c r="A2609" s="9"/>
    </row>
    <row r="2610" spans="1:1" x14ac:dyDescent="0.25">
      <c r="A2610" s="9"/>
    </row>
    <row r="2611" spans="1:1" x14ac:dyDescent="0.25">
      <c r="A2611" s="9"/>
    </row>
    <row r="2612" spans="1:1" x14ac:dyDescent="0.25">
      <c r="A2612" s="9"/>
    </row>
    <row r="2613" spans="1:1" x14ac:dyDescent="0.25">
      <c r="A2613" s="9"/>
    </row>
    <row r="2614" spans="1:1" x14ac:dyDescent="0.25">
      <c r="A2614" s="9"/>
    </row>
    <row r="2615" spans="1:1" x14ac:dyDescent="0.25">
      <c r="A2615" s="9"/>
    </row>
    <row r="2616" spans="1:1" x14ac:dyDescent="0.25">
      <c r="A2616" s="9"/>
    </row>
    <row r="2617" spans="1:1" x14ac:dyDescent="0.25">
      <c r="A2617" s="9"/>
    </row>
    <row r="2618" spans="1:1" x14ac:dyDescent="0.25">
      <c r="A2618" s="9"/>
    </row>
    <row r="2619" spans="1:1" x14ac:dyDescent="0.25">
      <c r="A2619" s="9"/>
    </row>
    <row r="2620" spans="1:1" x14ac:dyDescent="0.25">
      <c r="A2620" s="9"/>
    </row>
    <row r="2621" spans="1:1" x14ac:dyDescent="0.25">
      <c r="A2621" s="9"/>
    </row>
    <row r="2622" spans="1:1" x14ac:dyDescent="0.25">
      <c r="A2622" s="9"/>
    </row>
    <row r="2623" spans="1:1" x14ac:dyDescent="0.25">
      <c r="A2623" s="9"/>
    </row>
    <row r="2624" spans="1:1" x14ac:dyDescent="0.25">
      <c r="A2624" s="9"/>
    </row>
    <row r="2625" spans="1:1" x14ac:dyDescent="0.25">
      <c r="A2625" s="9"/>
    </row>
    <row r="2626" spans="1:1" x14ac:dyDescent="0.25">
      <c r="A2626" s="9"/>
    </row>
    <row r="2627" spans="1:1" x14ac:dyDescent="0.25">
      <c r="A2627" s="9"/>
    </row>
    <row r="2628" spans="1:1" x14ac:dyDescent="0.25">
      <c r="A2628" s="9"/>
    </row>
    <row r="2629" spans="1:1" x14ac:dyDescent="0.25">
      <c r="A2629" s="9"/>
    </row>
    <row r="2630" spans="1:1" x14ac:dyDescent="0.25">
      <c r="A2630" s="9"/>
    </row>
    <row r="2631" spans="1:1" x14ac:dyDescent="0.25">
      <c r="A2631" s="9"/>
    </row>
    <row r="2632" spans="1:1" x14ac:dyDescent="0.25">
      <c r="A2632" s="9"/>
    </row>
    <row r="2633" spans="1:1" x14ac:dyDescent="0.25">
      <c r="A2633" s="9"/>
    </row>
    <row r="2634" spans="1:1" x14ac:dyDescent="0.25">
      <c r="A2634" s="9"/>
    </row>
    <row r="2635" spans="1:1" x14ac:dyDescent="0.25">
      <c r="A2635" s="9"/>
    </row>
    <row r="2636" spans="1:1" x14ac:dyDescent="0.25">
      <c r="A2636" s="9"/>
    </row>
    <row r="2637" spans="1:1" x14ac:dyDescent="0.25">
      <c r="A2637" s="9"/>
    </row>
    <row r="2638" spans="1:1" x14ac:dyDescent="0.25">
      <c r="A2638" s="9"/>
    </row>
    <row r="2639" spans="1:1" x14ac:dyDescent="0.25">
      <c r="A2639" s="9"/>
    </row>
    <row r="2640" spans="1:1" x14ac:dyDescent="0.25">
      <c r="A2640" s="9"/>
    </row>
    <row r="2641" spans="1:1" x14ac:dyDescent="0.25">
      <c r="A2641" s="9"/>
    </row>
    <row r="2642" spans="1:1" x14ac:dyDescent="0.25">
      <c r="A2642" s="9"/>
    </row>
    <row r="2643" spans="1:1" x14ac:dyDescent="0.25">
      <c r="A2643" s="9"/>
    </row>
    <row r="2644" spans="1:1" x14ac:dyDescent="0.25">
      <c r="A2644" s="9"/>
    </row>
    <row r="2645" spans="1:1" x14ac:dyDescent="0.25">
      <c r="A2645" s="9"/>
    </row>
    <row r="2646" spans="1:1" x14ac:dyDescent="0.25">
      <c r="A2646" s="9"/>
    </row>
    <row r="2647" spans="1:1" x14ac:dyDescent="0.25">
      <c r="A2647" s="9"/>
    </row>
    <row r="2648" spans="1:1" x14ac:dyDescent="0.25">
      <c r="A2648" s="9"/>
    </row>
    <row r="2649" spans="1:1" x14ac:dyDescent="0.25">
      <c r="A2649" s="9"/>
    </row>
    <row r="2650" spans="1:1" x14ac:dyDescent="0.25">
      <c r="A2650" s="9"/>
    </row>
    <row r="2651" spans="1:1" x14ac:dyDescent="0.25">
      <c r="A2651" s="9"/>
    </row>
    <row r="2652" spans="1:1" x14ac:dyDescent="0.25">
      <c r="A2652" s="9"/>
    </row>
    <row r="2653" spans="1:1" x14ac:dyDescent="0.25">
      <c r="A2653" s="9"/>
    </row>
    <row r="2654" spans="1:1" x14ac:dyDescent="0.25">
      <c r="A2654" s="9"/>
    </row>
    <row r="2655" spans="1:1" x14ac:dyDescent="0.25">
      <c r="A2655" s="9"/>
    </row>
    <row r="2656" spans="1:1" x14ac:dyDescent="0.25">
      <c r="A2656" s="9"/>
    </row>
    <row r="2657" spans="1:1" x14ac:dyDescent="0.25">
      <c r="A2657" s="9"/>
    </row>
    <row r="2658" spans="1:1" x14ac:dyDescent="0.25">
      <c r="A2658" s="9"/>
    </row>
    <row r="2659" spans="1:1" x14ac:dyDescent="0.25">
      <c r="A2659" s="9"/>
    </row>
    <row r="2660" spans="1:1" x14ac:dyDescent="0.25">
      <c r="A2660" s="9"/>
    </row>
    <row r="2661" spans="1:1" x14ac:dyDescent="0.25">
      <c r="A2661" s="9"/>
    </row>
    <row r="2662" spans="1:1" x14ac:dyDescent="0.25">
      <c r="A2662" s="9"/>
    </row>
    <row r="2663" spans="1:1" x14ac:dyDescent="0.25">
      <c r="A2663" s="9"/>
    </row>
    <row r="2664" spans="1:1" x14ac:dyDescent="0.25">
      <c r="A2664" s="9"/>
    </row>
    <row r="2665" spans="1:1" x14ac:dyDescent="0.25">
      <c r="A2665" s="9"/>
    </row>
    <row r="2666" spans="1:1" x14ac:dyDescent="0.25">
      <c r="A2666" s="9"/>
    </row>
    <row r="2667" spans="1:1" x14ac:dyDescent="0.25">
      <c r="A2667" s="9"/>
    </row>
    <row r="2668" spans="1:1" x14ac:dyDescent="0.25">
      <c r="A2668" s="9"/>
    </row>
    <row r="2669" spans="1:1" x14ac:dyDescent="0.25">
      <c r="A2669" s="9"/>
    </row>
    <row r="2670" spans="1:1" x14ac:dyDescent="0.25">
      <c r="A2670" s="9"/>
    </row>
    <row r="2671" spans="1:1" x14ac:dyDescent="0.25">
      <c r="A2671" s="9"/>
    </row>
    <row r="2672" spans="1:1" x14ac:dyDescent="0.25">
      <c r="A2672" s="9"/>
    </row>
    <row r="2673" spans="1:1" x14ac:dyDescent="0.25">
      <c r="A2673" s="9"/>
    </row>
    <row r="2674" spans="1:1" x14ac:dyDescent="0.25">
      <c r="A2674" s="9"/>
    </row>
    <row r="2675" spans="1:1" x14ac:dyDescent="0.25">
      <c r="A2675" s="9"/>
    </row>
    <row r="2676" spans="1:1" x14ac:dyDescent="0.25">
      <c r="A2676" s="9"/>
    </row>
    <row r="2677" spans="1:1" x14ac:dyDescent="0.25">
      <c r="A2677" s="9"/>
    </row>
    <row r="2678" spans="1:1" x14ac:dyDescent="0.25">
      <c r="A2678" s="9"/>
    </row>
    <row r="2679" spans="1:1" x14ac:dyDescent="0.25">
      <c r="A2679" s="9"/>
    </row>
    <row r="2680" spans="1:1" x14ac:dyDescent="0.25">
      <c r="A2680" s="9"/>
    </row>
    <row r="2681" spans="1:1" x14ac:dyDescent="0.25">
      <c r="A2681" s="9"/>
    </row>
    <row r="2682" spans="1:1" x14ac:dyDescent="0.25">
      <c r="A2682" s="9"/>
    </row>
    <row r="2683" spans="1:1" x14ac:dyDescent="0.25">
      <c r="A2683" s="9"/>
    </row>
    <row r="2684" spans="1:1" x14ac:dyDescent="0.25">
      <c r="A2684" s="9"/>
    </row>
    <row r="2685" spans="1:1" x14ac:dyDescent="0.25">
      <c r="A2685" s="9"/>
    </row>
    <row r="2686" spans="1:1" x14ac:dyDescent="0.25">
      <c r="A2686" s="9"/>
    </row>
    <row r="2687" spans="1:1" x14ac:dyDescent="0.25">
      <c r="A2687" s="9"/>
    </row>
    <row r="2688" spans="1:1" x14ac:dyDescent="0.25">
      <c r="A2688" s="9"/>
    </row>
    <row r="2689" spans="1:1" x14ac:dyDescent="0.25">
      <c r="A2689" s="9"/>
    </row>
    <row r="2690" spans="1:1" x14ac:dyDescent="0.25">
      <c r="A2690" s="9"/>
    </row>
    <row r="2691" spans="1:1" x14ac:dyDescent="0.25">
      <c r="A2691" s="9"/>
    </row>
    <row r="2692" spans="1:1" x14ac:dyDescent="0.25">
      <c r="A2692" s="9"/>
    </row>
    <row r="2693" spans="1:1" x14ac:dyDescent="0.25">
      <c r="A2693" s="9"/>
    </row>
    <row r="2694" spans="1:1" x14ac:dyDescent="0.25">
      <c r="A2694" s="9"/>
    </row>
    <row r="2695" spans="1:1" x14ac:dyDescent="0.25">
      <c r="A2695" s="9"/>
    </row>
    <row r="2696" spans="1:1" x14ac:dyDescent="0.25">
      <c r="A2696" s="9"/>
    </row>
    <row r="2697" spans="1:1" x14ac:dyDescent="0.25">
      <c r="A2697" s="9"/>
    </row>
    <row r="2698" spans="1:1" x14ac:dyDescent="0.25">
      <c r="A2698" s="9"/>
    </row>
    <row r="2699" spans="1:1" x14ac:dyDescent="0.25">
      <c r="A2699" s="9"/>
    </row>
    <row r="2700" spans="1:1" x14ac:dyDescent="0.25">
      <c r="A2700" s="9"/>
    </row>
    <row r="2701" spans="1:1" x14ac:dyDescent="0.25">
      <c r="A2701" s="9"/>
    </row>
    <row r="2702" spans="1:1" x14ac:dyDescent="0.25">
      <c r="A2702" s="9"/>
    </row>
    <row r="2703" spans="1:1" x14ac:dyDescent="0.25">
      <c r="A2703" s="9"/>
    </row>
    <row r="2704" spans="1:1" x14ac:dyDescent="0.25">
      <c r="A2704" s="9"/>
    </row>
    <row r="2705" spans="1:1" x14ac:dyDescent="0.25">
      <c r="A2705" s="9"/>
    </row>
    <row r="2706" spans="1:1" x14ac:dyDescent="0.25">
      <c r="A2706" s="9"/>
    </row>
    <row r="2707" spans="1:1" x14ac:dyDescent="0.25">
      <c r="A2707" s="9"/>
    </row>
    <row r="2708" spans="1:1" x14ac:dyDescent="0.25">
      <c r="A2708" s="9"/>
    </row>
    <row r="2709" spans="1:1" x14ac:dyDescent="0.25">
      <c r="A2709" s="9"/>
    </row>
    <row r="2710" spans="1:1" x14ac:dyDescent="0.25">
      <c r="A2710" s="9"/>
    </row>
    <row r="2711" spans="1:1" x14ac:dyDescent="0.25">
      <c r="A2711" s="9"/>
    </row>
    <row r="2712" spans="1:1" x14ac:dyDescent="0.25">
      <c r="A2712" s="9"/>
    </row>
    <row r="2713" spans="1:1" x14ac:dyDescent="0.25">
      <c r="A2713" s="9"/>
    </row>
    <row r="2714" spans="1:1" x14ac:dyDescent="0.25">
      <c r="A2714" s="9"/>
    </row>
    <row r="2715" spans="1:1" x14ac:dyDescent="0.25">
      <c r="A2715" s="9"/>
    </row>
    <row r="2716" spans="1:1" x14ac:dyDescent="0.25">
      <c r="A2716" s="9"/>
    </row>
    <row r="2717" spans="1:1" x14ac:dyDescent="0.25">
      <c r="A2717" s="9"/>
    </row>
    <row r="2718" spans="1:1" x14ac:dyDescent="0.25">
      <c r="A2718" s="9"/>
    </row>
    <row r="2719" spans="1:1" x14ac:dyDescent="0.25">
      <c r="A2719" s="9"/>
    </row>
    <row r="2720" spans="1:1" x14ac:dyDescent="0.25">
      <c r="A2720" s="9"/>
    </row>
    <row r="2721" spans="1:1" x14ac:dyDescent="0.25">
      <c r="A2721" s="9"/>
    </row>
    <row r="2722" spans="1:1" x14ac:dyDescent="0.25">
      <c r="A2722" s="9"/>
    </row>
    <row r="2723" spans="1:1" x14ac:dyDescent="0.25">
      <c r="A2723" s="9"/>
    </row>
    <row r="2724" spans="1:1" x14ac:dyDescent="0.25">
      <c r="A2724" s="9"/>
    </row>
    <row r="2725" spans="1:1" x14ac:dyDescent="0.25">
      <c r="A2725" s="9"/>
    </row>
    <row r="2726" spans="1:1" x14ac:dyDescent="0.25">
      <c r="A2726" s="9"/>
    </row>
    <row r="2727" spans="1:1" x14ac:dyDescent="0.25">
      <c r="A2727" s="9"/>
    </row>
    <row r="2728" spans="1:1" x14ac:dyDescent="0.25">
      <c r="A2728" s="9"/>
    </row>
    <row r="2729" spans="1:1" x14ac:dyDescent="0.25">
      <c r="A2729" s="9"/>
    </row>
    <row r="2730" spans="1:1" x14ac:dyDescent="0.25">
      <c r="A2730" s="9"/>
    </row>
    <row r="2731" spans="1:1" x14ac:dyDescent="0.25">
      <c r="A2731" s="9"/>
    </row>
    <row r="2732" spans="1:1" x14ac:dyDescent="0.25">
      <c r="A2732" s="9"/>
    </row>
    <row r="2733" spans="1:1" x14ac:dyDescent="0.25">
      <c r="A2733" s="9"/>
    </row>
    <row r="2734" spans="1:1" x14ac:dyDescent="0.25">
      <c r="A2734" s="9"/>
    </row>
    <row r="2735" spans="1:1" x14ac:dyDescent="0.25">
      <c r="A2735" s="9"/>
    </row>
    <row r="2736" spans="1:1" x14ac:dyDescent="0.25">
      <c r="A2736" s="9"/>
    </row>
    <row r="2737" spans="1:1" x14ac:dyDescent="0.25">
      <c r="A2737" s="9"/>
    </row>
    <row r="2738" spans="1:1" x14ac:dyDescent="0.25">
      <c r="A2738" s="9"/>
    </row>
    <row r="2739" spans="1:1" x14ac:dyDescent="0.25">
      <c r="A2739" s="9"/>
    </row>
    <row r="2740" spans="1:1" x14ac:dyDescent="0.25">
      <c r="A2740" s="9"/>
    </row>
    <row r="2741" spans="1:1" x14ac:dyDescent="0.25">
      <c r="A2741" s="9"/>
    </row>
    <row r="2742" spans="1:1" x14ac:dyDescent="0.25">
      <c r="A2742" s="9"/>
    </row>
    <row r="2743" spans="1:1" x14ac:dyDescent="0.25">
      <c r="A2743" s="9"/>
    </row>
    <row r="2744" spans="1:1" x14ac:dyDescent="0.25">
      <c r="A2744" s="9"/>
    </row>
    <row r="2745" spans="1:1" x14ac:dyDescent="0.25">
      <c r="A2745" s="9"/>
    </row>
    <row r="2746" spans="1:1" x14ac:dyDescent="0.25">
      <c r="A2746" s="9"/>
    </row>
    <row r="2747" spans="1:1" x14ac:dyDescent="0.25">
      <c r="A2747" s="9"/>
    </row>
    <row r="2748" spans="1:1" x14ac:dyDescent="0.25">
      <c r="A2748" s="9"/>
    </row>
    <row r="2749" spans="1:1" x14ac:dyDescent="0.25">
      <c r="A2749" s="9"/>
    </row>
    <row r="2750" spans="1:1" x14ac:dyDescent="0.25">
      <c r="A2750" s="9"/>
    </row>
    <row r="2751" spans="1:1" x14ac:dyDescent="0.25">
      <c r="A2751" s="9"/>
    </row>
    <row r="2752" spans="1:1" x14ac:dyDescent="0.25">
      <c r="A2752" s="9"/>
    </row>
    <row r="2753" spans="1:1" x14ac:dyDescent="0.25">
      <c r="A2753" s="9"/>
    </row>
    <row r="2754" spans="1:1" x14ac:dyDescent="0.25">
      <c r="A2754" s="9"/>
    </row>
    <row r="2755" spans="1:1" x14ac:dyDescent="0.25">
      <c r="A2755" s="9"/>
    </row>
    <row r="2756" spans="1:1" x14ac:dyDescent="0.25">
      <c r="A2756" s="9"/>
    </row>
    <row r="2757" spans="1:1" x14ac:dyDescent="0.25">
      <c r="A2757" s="9"/>
    </row>
    <row r="2758" spans="1:1" x14ac:dyDescent="0.25">
      <c r="A2758" s="9"/>
    </row>
    <row r="2759" spans="1:1" x14ac:dyDescent="0.25">
      <c r="A2759" s="9"/>
    </row>
    <row r="2760" spans="1:1" x14ac:dyDescent="0.25">
      <c r="A2760" s="9"/>
    </row>
    <row r="2761" spans="1:1" x14ac:dyDescent="0.25">
      <c r="A2761" s="9"/>
    </row>
    <row r="2762" spans="1:1" x14ac:dyDescent="0.25">
      <c r="A2762" s="9"/>
    </row>
    <row r="2763" spans="1:1" x14ac:dyDescent="0.25">
      <c r="A2763" s="9"/>
    </row>
    <row r="2764" spans="1:1" x14ac:dyDescent="0.25">
      <c r="A2764" s="9"/>
    </row>
    <row r="2765" spans="1:1" x14ac:dyDescent="0.25">
      <c r="A2765" s="9"/>
    </row>
    <row r="2766" spans="1:1" x14ac:dyDescent="0.25">
      <c r="A2766" s="9"/>
    </row>
    <row r="2767" spans="1:1" x14ac:dyDescent="0.25">
      <c r="A2767" s="9"/>
    </row>
    <row r="2768" spans="1:1" x14ac:dyDescent="0.25">
      <c r="A2768" s="9"/>
    </row>
    <row r="2769" spans="1:1" x14ac:dyDescent="0.25">
      <c r="A2769" s="9"/>
    </row>
    <row r="2770" spans="1:1" x14ac:dyDescent="0.25">
      <c r="A2770" s="9"/>
    </row>
    <row r="2771" spans="1:1" x14ac:dyDescent="0.25">
      <c r="A2771" s="9"/>
    </row>
    <row r="2772" spans="1:1" x14ac:dyDescent="0.25">
      <c r="A2772" s="9"/>
    </row>
    <row r="2773" spans="1:1" x14ac:dyDescent="0.25">
      <c r="A2773" s="9"/>
    </row>
    <row r="2774" spans="1:1" x14ac:dyDescent="0.25">
      <c r="A2774" s="9"/>
    </row>
    <row r="2775" spans="1:1" x14ac:dyDescent="0.25">
      <c r="A2775" s="9"/>
    </row>
    <row r="2776" spans="1:1" x14ac:dyDescent="0.25">
      <c r="A2776" s="9"/>
    </row>
    <row r="2777" spans="1:1" x14ac:dyDescent="0.25">
      <c r="A2777" s="9"/>
    </row>
    <row r="2778" spans="1:1" x14ac:dyDescent="0.25">
      <c r="A2778" s="9"/>
    </row>
    <row r="2779" spans="1:1" x14ac:dyDescent="0.25">
      <c r="A2779" s="9"/>
    </row>
    <row r="2780" spans="1:1" x14ac:dyDescent="0.25">
      <c r="A2780" s="9"/>
    </row>
    <row r="2781" spans="1:1" x14ac:dyDescent="0.25">
      <c r="A2781" s="9"/>
    </row>
    <row r="2782" spans="1:1" x14ac:dyDescent="0.25">
      <c r="A2782" s="9"/>
    </row>
    <row r="2783" spans="1:1" x14ac:dyDescent="0.25">
      <c r="A2783" s="9"/>
    </row>
    <row r="2784" spans="1:1" x14ac:dyDescent="0.25">
      <c r="A2784" s="9"/>
    </row>
    <row r="2785" spans="1:1" x14ac:dyDescent="0.25">
      <c r="A2785" s="9"/>
    </row>
    <row r="2786" spans="1:1" x14ac:dyDescent="0.25">
      <c r="A2786" s="9"/>
    </row>
    <row r="2787" spans="1:1" x14ac:dyDescent="0.25">
      <c r="A2787" s="9"/>
    </row>
    <row r="2788" spans="1:1" x14ac:dyDescent="0.25">
      <c r="A2788" s="9"/>
    </row>
    <row r="2789" spans="1:1" x14ac:dyDescent="0.25">
      <c r="A2789" s="9"/>
    </row>
    <row r="2790" spans="1:1" x14ac:dyDescent="0.25">
      <c r="A2790" s="9"/>
    </row>
    <row r="2791" spans="1:1" x14ac:dyDescent="0.25">
      <c r="A2791" s="9"/>
    </row>
    <row r="2792" spans="1:1" x14ac:dyDescent="0.25">
      <c r="A2792" s="9"/>
    </row>
    <row r="2793" spans="1:1" x14ac:dyDescent="0.25">
      <c r="A2793" s="9"/>
    </row>
    <row r="2794" spans="1:1" x14ac:dyDescent="0.25">
      <c r="A2794" s="9"/>
    </row>
    <row r="2795" spans="1:1" x14ac:dyDescent="0.25">
      <c r="A2795" s="9"/>
    </row>
    <row r="2796" spans="1:1" x14ac:dyDescent="0.25">
      <c r="A2796" s="9"/>
    </row>
    <row r="2797" spans="1:1" x14ac:dyDescent="0.25">
      <c r="A2797" s="9"/>
    </row>
    <row r="2798" spans="1:1" x14ac:dyDescent="0.25">
      <c r="A2798" s="9"/>
    </row>
    <row r="2799" spans="1:1" x14ac:dyDescent="0.25">
      <c r="A2799" s="9"/>
    </row>
    <row r="2800" spans="1:1" x14ac:dyDescent="0.25">
      <c r="A2800" s="9"/>
    </row>
    <row r="2801" spans="1:1" x14ac:dyDescent="0.25">
      <c r="A2801" s="9"/>
    </row>
    <row r="2802" spans="1:1" x14ac:dyDescent="0.25">
      <c r="A2802" s="9"/>
    </row>
    <row r="2803" spans="1:1" x14ac:dyDescent="0.25">
      <c r="A2803" s="9"/>
    </row>
    <row r="2804" spans="1:1" x14ac:dyDescent="0.25">
      <c r="A2804" s="9"/>
    </row>
    <row r="2805" spans="1:1" x14ac:dyDescent="0.25">
      <c r="A2805" s="9"/>
    </row>
    <row r="2806" spans="1:1" x14ac:dyDescent="0.25">
      <c r="A2806" s="9"/>
    </row>
    <row r="2807" spans="1:1" x14ac:dyDescent="0.25">
      <c r="A2807" s="9"/>
    </row>
    <row r="2808" spans="1:1" x14ac:dyDescent="0.25">
      <c r="A2808" s="9"/>
    </row>
    <row r="2809" spans="1:1" x14ac:dyDescent="0.25">
      <c r="A2809" s="9"/>
    </row>
    <row r="2810" spans="1:1" x14ac:dyDescent="0.25">
      <c r="A2810" s="9"/>
    </row>
    <row r="2811" spans="1:1" x14ac:dyDescent="0.25">
      <c r="A2811" s="9"/>
    </row>
    <row r="2812" spans="1:1" x14ac:dyDescent="0.25">
      <c r="A2812" s="9"/>
    </row>
    <row r="2813" spans="1:1" x14ac:dyDescent="0.25">
      <c r="A2813" s="9"/>
    </row>
    <row r="2814" spans="1:1" x14ac:dyDescent="0.25">
      <c r="A2814" s="9"/>
    </row>
    <row r="2815" spans="1:1" x14ac:dyDescent="0.25">
      <c r="A2815" s="9"/>
    </row>
    <row r="2816" spans="1:1" x14ac:dyDescent="0.25">
      <c r="A2816" s="9"/>
    </row>
    <row r="2817" spans="1:1" x14ac:dyDescent="0.25">
      <c r="A2817" s="9"/>
    </row>
    <row r="2818" spans="1:1" x14ac:dyDescent="0.25">
      <c r="A2818" s="9"/>
    </row>
    <row r="2819" spans="1:1" x14ac:dyDescent="0.25">
      <c r="A2819" s="9"/>
    </row>
    <row r="2820" spans="1:1" x14ac:dyDescent="0.25">
      <c r="A2820" s="9"/>
    </row>
    <row r="2821" spans="1:1" x14ac:dyDescent="0.25">
      <c r="A2821" s="9"/>
    </row>
    <row r="2822" spans="1:1" x14ac:dyDescent="0.25">
      <c r="A2822" s="9"/>
    </row>
    <row r="2823" spans="1:1" x14ac:dyDescent="0.25">
      <c r="A2823" s="9"/>
    </row>
    <row r="2824" spans="1:1" x14ac:dyDescent="0.25">
      <c r="A2824" s="9"/>
    </row>
    <row r="2825" spans="1:1" x14ac:dyDescent="0.25">
      <c r="A2825" s="9"/>
    </row>
    <row r="2826" spans="1:1" x14ac:dyDescent="0.25">
      <c r="A2826" s="9"/>
    </row>
    <row r="2827" spans="1:1" x14ac:dyDescent="0.25">
      <c r="A2827" s="9"/>
    </row>
    <row r="2828" spans="1:1" x14ac:dyDescent="0.25">
      <c r="A2828" s="9"/>
    </row>
    <row r="2829" spans="1:1" x14ac:dyDescent="0.25">
      <c r="A2829" s="9"/>
    </row>
    <row r="2830" spans="1:1" x14ac:dyDescent="0.25">
      <c r="A2830" s="9"/>
    </row>
    <row r="2831" spans="1:1" x14ac:dyDescent="0.25">
      <c r="A2831" s="9"/>
    </row>
    <row r="2832" spans="1:1" x14ac:dyDescent="0.25">
      <c r="A2832" s="9"/>
    </row>
    <row r="2833" spans="1:1" x14ac:dyDescent="0.25">
      <c r="A2833" s="9"/>
    </row>
    <row r="2834" spans="1:1" x14ac:dyDescent="0.25">
      <c r="A2834" s="9"/>
    </row>
    <row r="2835" spans="1:1" x14ac:dyDescent="0.25">
      <c r="A2835" s="9"/>
    </row>
    <row r="2836" spans="1:1" x14ac:dyDescent="0.25">
      <c r="A2836" s="9"/>
    </row>
    <row r="2837" spans="1:1" x14ac:dyDescent="0.25">
      <c r="A2837" s="9"/>
    </row>
    <row r="2838" spans="1:1" x14ac:dyDescent="0.25">
      <c r="A2838" s="9"/>
    </row>
    <row r="2839" spans="1:1" x14ac:dyDescent="0.25">
      <c r="A2839" s="9"/>
    </row>
    <row r="2840" spans="1:1" x14ac:dyDescent="0.25">
      <c r="A2840" s="9"/>
    </row>
    <row r="2841" spans="1:1" x14ac:dyDescent="0.25">
      <c r="A2841" s="9"/>
    </row>
    <row r="2842" spans="1:1" x14ac:dyDescent="0.25">
      <c r="A2842" s="9"/>
    </row>
    <row r="2843" spans="1:1" x14ac:dyDescent="0.25">
      <c r="A2843" s="9"/>
    </row>
    <row r="2844" spans="1:1" x14ac:dyDescent="0.25">
      <c r="A2844" s="9"/>
    </row>
    <row r="2845" spans="1:1" x14ac:dyDescent="0.25">
      <c r="A2845" s="9"/>
    </row>
    <row r="2846" spans="1:1" x14ac:dyDescent="0.25">
      <c r="A2846" s="9"/>
    </row>
    <row r="2847" spans="1:1" x14ac:dyDescent="0.25">
      <c r="A2847" s="9"/>
    </row>
    <row r="2848" spans="1:1" x14ac:dyDescent="0.25">
      <c r="A2848" s="9"/>
    </row>
    <row r="2849" spans="1:1" x14ac:dyDescent="0.25">
      <c r="A2849" s="9"/>
    </row>
    <row r="2850" spans="1:1" x14ac:dyDescent="0.25">
      <c r="A2850" s="9"/>
    </row>
    <row r="2851" spans="1:1" x14ac:dyDescent="0.25">
      <c r="A2851" s="9"/>
    </row>
    <row r="2852" spans="1:1" x14ac:dyDescent="0.25">
      <c r="A2852" s="9"/>
    </row>
    <row r="2853" spans="1:1" x14ac:dyDescent="0.25">
      <c r="A2853" s="9"/>
    </row>
    <row r="2854" spans="1:1" x14ac:dyDescent="0.25">
      <c r="A2854" s="9"/>
    </row>
    <row r="2855" spans="1:1" x14ac:dyDescent="0.25">
      <c r="A2855" s="9"/>
    </row>
    <row r="2856" spans="1:1" x14ac:dyDescent="0.25">
      <c r="A2856" s="9"/>
    </row>
    <row r="2857" spans="1:1" x14ac:dyDescent="0.25">
      <c r="A2857" s="9"/>
    </row>
    <row r="2858" spans="1:1" x14ac:dyDescent="0.25">
      <c r="A2858" s="9"/>
    </row>
    <row r="2859" spans="1:1" x14ac:dyDescent="0.25">
      <c r="A2859" s="9"/>
    </row>
    <row r="2860" spans="1:1" x14ac:dyDescent="0.25">
      <c r="A2860" s="9"/>
    </row>
    <row r="2861" spans="1:1" x14ac:dyDescent="0.25">
      <c r="A2861" s="9"/>
    </row>
    <row r="2862" spans="1:1" x14ac:dyDescent="0.25">
      <c r="A2862" s="9"/>
    </row>
    <row r="2863" spans="1:1" x14ac:dyDescent="0.25">
      <c r="A2863" s="9"/>
    </row>
    <row r="2864" spans="1:1" x14ac:dyDescent="0.25">
      <c r="A2864" s="9"/>
    </row>
    <row r="2865" spans="1:1" x14ac:dyDescent="0.25">
      <c r="A2865" s="9"/>
    </row>
    <row r="2866" spans="1:1" x14ac:dyDescent="0.25">
      <c r="A2866" s="9"/>
    </row>
    <row r="2867" spans="1:1" x14ac:dyDescent="0.25">
      <c r="A2867" s="9"/>
    </row>
    <row r="2868" spans="1:1" x14ac:dyDescent="0.25">
      <c r="A2868" s="9"/>
    </row>
    <row r="2869" spans="1:1" x14ac:dyDescent="0.25">
      <c r="A2869" s="9"/>
    </row>
    <row r="2870" spans="1:1" x14ac:dyDescent="0.25">
      <c r="A2870" s="9"/>
    </row>
    <row r="2871" spans="1:1" x14ac:dyDescent="0.25">
      <c r="A2871" s="9"/>
    </row>
    <row r="2872" spans="1:1" x14ac:dyDescent="0.25">
      <c r="A2872" s="9"/>
    </row>
    <row r="2873" spans="1:1" x14ac:dyDescent="0.25">
      <c r="A2873" s="9"/>
    </row>
    <row r="2874" spans="1:1" x14ac:dyDescent="0.25">
      <c r="A2874" s="9"/>
    </row>
    <row r="2875" spans="1:1" x14ac:dyDescent="0.25">
      <c r="A2875" s="9"/>
    </row>
    <row r="2876" spans="1:1" x14ac:dyDescent="0.25">
      <c r="A2876" s="9"/>
    </row>
    <row r="2877" spans="1:1" x14ac:dyDescent="0.25">
      <c r="A2877" s="9"/>
    </row>
    <row r="2878" spans="1:1" x14ac:dyDescent="0.25">
      <c r="A2878" s="9"/>
    </row>
    <row r="2879" spans="1:1" x14ac:dyDescent="0.25">
      <c r="A2879" s="9"/>
    </row>
    <row r="2880" spans="1:1" x14ac:dyDescent="0.25">
      <c r="A2880" s="9"/>
    </row>
    <row r="2881" spans="1:1" x14ac:dyDescent="0.25">
      <c r="A2881" s="9"/>
    </row>
    <row r="2882" spans="1:1" x14ac:dyDescent="0.25">
      <c r="A2882" s="9"/>
    </row>
    <row r="2883" spans="1:1" x14ac:dyDescent="0.25">
      <c r="A2883" s="9"/>
    </row>
    <row r="2884" spans="1:1" x14ac:dyDescent="0.25">
      <c r="A2884" s="9"/>
    </row>
    <row r="2885" spans="1:1" x14ac:dyDescent="0.25">
      <c r="A2885" s="9"/>
    </row>
    <row r="2886" spans="1:1" x14ac:dyDescent="0.25">
      <c r="A2886" s="9"/>
    </row>
    <row r="2887" spans="1:1" x14ac:dyDescent="0.25">
      <c r="A2887" s="9"/>
    </row>
    <row r="2888" spans="1:1" x14ac:dyDescent="0.25">
      <c r="A2888" s="9"/>
    </row>
    <row r="2889" spans="1:1" x14ac:dyDescent="0.25">
      <c r="A2889" s="9"/>
    </row>
    <row r="2890" spans="1:1" x14ac:dyDescent="0.25">
      <c r="A2890" s="9"/>
    </row>
    <row r="2891" spans="1:1" x14ac:dyDescent="0.25">
      <c r="A2891" s="9"/>
    </row>
    <row r="2892" spans="1:1" x14ac:dyDescent="0.25">
      <c r="A2892" s="9"/>
    </row>
    <row r="2893" spans="1:1" x14ac:dyDescent="0.25">
      <c r="A2893" s="9"/>
    </row>
    <row r="2894" spans="1:1" x14ac:dyDescent="0.25">
      <c r="A2894" s="9"/>
    </row>
    <row r="2895" spans="1:1" x14ac:dyDescent="0.25">
      <c r="A2895" s="9"/>
    </row>
    <row r="2896" spans="1:1" x14ac:dyDescent="0.25">
      <c r="A2896" s="9"/>
    </row>
    <row r="2897" spans="1:1" x14ac:dyDescent="0.25">
      <c r="A2897" s="9"/>
    </row>
    <row r="2898" spans="1:1" x14ac:dyDescent="0.25">
      <c r="A2898" s="9"/>
    </row>
    <row r="2899" spans="1:1" x14ac:dyDescent="0.25">
      <c r="A2899" s="9"/>
    </row>
    <row r="2900" spans="1:1" x14ac:dyDescent="0.25">
      <c r="A2900" s="9"/>
    </row>
    <row r="2901" spans="1:1" x14ac:dyDescent="0.25">
      <c r="A2901" s="9"/>
    </row>
    <row r="2902" spans="1:1" x14ac:dyDescent="0.25">
      <c r="A2902" s="9"/>
    </row>
    <row r="2903" spans="1:1" x14ac:dyDescent="0.25">
      <c r="A2903" s="9"/>
    </row>
    <row r="2904" spans="1:1" x14ac:dyDescent="0.25">
      <c r="A2904" s="9"/>
    </row>
    <row r="2905" spans="1:1" x14ac:dyDescent="0.25">
      <c r="A2905" s="9"/>
    </row>
    <row r="2906" spans="1:1" x14ac:dyDescent="0.25">
      <c r="A2906" s="9"/>
    </row>
    <row r="2907" spans="1:1" x14ac:dyDescent="0.25">
      <c r="A2907" s="9"/>
    </row>
    <row r="2908" spans="1:1" x14ac:dyDescent="0.25">
      <c r="A2908" s="9"/>
    </row>
    <row r="2909" spans="1:1" x14ac:dyDescent="0.25">
      <c r="A2909" s="9"/>
    </row>
    <row r="2910" spans="1:1" x14ac:dyDescent="0.25">
      <c r="A2910" s="9"/>
    </row>
    <row r="2911" spans="1:1" x14ac:dyDescent="0.25">
      <c r="A2911" s="9"/>
    </row>
    <row r="2912" spans="1:1" x14ac:dyDescent="0.25">
      <c r="A2912" s="9"/>
    </row>
    <row r="2913" spans="1:1" x14ac:dyDescent="0.25">
      <c r="A2913" s="9"/>
    </row>
    <row r="2914" spans="1:1" x14ac:dyDescent="0.25">
      <c r="A2914" s="9"/>
    </row>
    <row r="2915" spans="1:1" x14ac:dyDescent="0.25">
      <c r="A2915" s="9"/>
    </row>
    <row r="2916" spans="1:1" x14ac:dyDescent="0.25">
      <c r="A2916" s="9"/>
    </row>
    <row r="2917" spans="1:1" x14ac:dyDescent="0.25">
      <c r="A2917" s="9"/>
    </row>
    <row r="2918" spans="1:1" x14ac:dyDescent="0.25">
      <c r="A2918" s="9"/>
    </row>
    <row r="2919" spans="1:1" x14ac:dyDescent="0.25">
      <c r="A2919" s="9"/>
    </row>
    <row r="2920" spans="1:1" x14ac:dyDescent="0.25">
      <c r="A2920" s="9"/>
    </row>
    <row r="2921" spans="1:1" x14ac:dyDescent="0.25">
      <c r="A2921" s="9"/>
    </row>
    <row r="2922" spans="1:1" x14ac:dyDescent="0.25">
      <c r="A2922" s="9"/>
    </row>
    <row r="2923" spans="1:1" x14ac:dyDescent="0.25">
      <c r="A2923" s="9"/>
    </row>
    <row r="2924" spans="1:1" x14ac:dyDescent="0.25">
      <c r="A2924" s="9"/>
    </row>
    <row r="2925" spans="1:1" x14ac:dyDescent="0.25">
      <c r="A2925" s="9"/>
    </row>
    <row r="2926" spans="1:1" x14ac:dyDescent="0.25">
      <c r="A2926" s="9"/>
    </row>
    <row r="2927" spans="1:1" x14ac:dyDescent="0.25">
      <c r="A2927" s="9"/>
    </row>
    <row r="2928" spans="1:1" x14ac:dyDescent="0.25">
      <c r="A2928" s="9"/>
    </row>
    <row r="2929" spans="1:1" x14ac:dyDescent="0.25">
      <c r="A2929" s="9"/>
    </row>
    <row r="2930" spans="1:1" x14ac:dyDescent="0.25">
      <c r="A2930" s="9"/>
    </row>
    <row r="2931" spans="1:1" x14ac:dyDescent="0.25">
      <c r="A2931" s="9"/>
    </row>
    <row r="2932" spans="1:1" x14ac:dyDescent="0.25">
      <c r="A2932" s="9"/>
    </row>
    <row r="2933" spans="1:1" x14ac:dyDescent="0.25">
      <c r="A2933" s="9"/>
    </row>
    <row r="2934" spans="1:1" x14ac:dyDescent="0.25">
      <c r="A2934" s="9"/>
    </row>
    <row r="2935" spans="1:1" x14ac:dyDescent="0.25">
      <c r="A2935" s="9"/>
    </row>
    <row r="2936" spans="1:1" x14ac:dyDescent="0.25">
      <c r="A2936" s="9"/>
    </row>
    <row r="2937" spans="1:1" x14ac:dyDescent="0.25">
      <c r="A2937" s="9"/>
    </row>
    <row r="2938" spans="1:1" x14ac:dyDescent="0.25">
      <c r="A2938" s="9"/>
    </row>
    <row r="2939" spans="1:1" x14ac:dyDescent="0.25">
      <c r="A2939" s="9"/>
    </row>
    <row r="2940" spans="1:1" x14ac:dyDescent="0.25">
      <c r="A2940" s="9"/>
    </row>
    <row r="2941" spans="1:1" x14ac:dyDescent="0.25">
      <c r="A2941" s="9"/>
    </row>
    <row r="2942" spans="1:1" x14ac:dyDescent="0.25">
      <c r="A2942" s="9"/>
    </row>
    <row r="2943" spans="1:1" x14ac:dyDescent="0.25">
      <c r="A2943" s="9"/>
    </row>
    <row r="2944" spans="1:1" x14ac:dyDescent="0.25">
      <c r="A2944" s="9"/>
    </row>
    <row r="2945" spans="1:1" x14ac:dyDescent="0.25">
      <c r="A2945" s="9"/>
    </row>
    <row r="2946" spans="1:1" x14ac:dyDescent="0.25">
      <c r="A2946" s="9"/>
    </row>
    <row r="2947" spans="1:1" x14ac:dyDescent="0.25">
      <c r="A2947" s="9"/>
    </row>
    <row r="2948" spans="1:1" x14ac:dyDescent="0.25">
      <c r="A2948" s="9"/>
    </row>
    <row r="2949" spans="1:1" x14ac:dyDescent="0.25">
      <c r="A2949" s="9"/>
    </row>
    <row r="2950" spans="1:1" x14ac:dyDescent="0.25">
      <c r="A2950" s="9"/>
    </row>
    <row r="2951" spans="1:1" x14ac:dyDescent="0.25">
      <c r="A2951" s="9"/>
    </row>
    <row r="2952" spans="1:1" x14ac:dyDescent="0.25">
      <c r="A2952" s="9"/>
    </row>
    <row r="2953" spans="1:1" x14ac:dyDescent="0.25">
      <c r="A2953" s="9"/>
    </row>
    <row r="2954" spans="1:1" x14ac:dyDescent="0.25">
      <c r="A2954" s="9"/>
    </row>
    <row r="2955" spans="1:1" x14ac:dyDescent="0.25">
      <c r="A2955" s="9"/>
    </row>
    <row r="2956" spans="1:1" x14ac:dyDescent="0.25">
      <c r="A2956" s="9"/>
    </row>
    <row r="2957" spans="1:1" x14ac:dyDescent="0.25">
      <c r="A2957" s="9"/>
    </row>
    <row r="2958" spans="1:1" x14ac:dyDescent="0.25">
      <c r="A2958" s="9"/>
    </row>
    <row r="2959" spans="1:1" x14ac:dyDescent="0.25">
      <c r="A2959" s="9"/>
    </row>
    <row r="2960" spans="1:1" x14ac:dyDescent="0.25">
      <c r="A2960" s="9"/>
    </row>
    <row r="2961" spans="1:1" x14ac:dyDescent="0.25">
      <c r="A2961" s="9"/>
    </row>
    <row r="2962" spans="1:1" x14ac:dyDescent="0.25">
      <c r="A2962" s="9"/>
    </row>
    <row r="2963" spans="1:1" x14ac:dyDescent="0.25">
      <c r="A2963" s="9"/>
    </row>
    <row r="2964" spans="1:1" x14ac:dyDescent="0.25">
      <c r="A2964" s="9"/>
    </row>
    <row r="2965" spans="1:1" x14ac:dyDescent="0.25">
      <c r="A2965" s="9"/>
    </row>
    <row r="2966" spans="1:1" x14ac:dyDescent="0.25">
      <c r="A2966" s="9"/>
    </row>
    <row r="2967" spans="1:1" x14ac:dyDescent="0.25">
      <c r="A2967" s="9"/>
    </row>
    <row r="2968" spans="1:1" x14ac:dyDescent="0.25">
      <c r="A2968" s="9"/>
    </row>
    <row r="2969" spans="1:1" x14ac:dyDescent="0.25">
      <c r="A2969" s="9"/>
    </row>
    <row r="2970" spans="1:1" x14ac:dyDescent="0.25">
      <c r="A2970" s="9"/>
    </row>
    <row r="2971" spans="1:1" x14ac:dyDescent="0.25">
      <c r="A2971" s="9"/>
    </row>
    <row r="2972" spans="1:1" x14ac:dyDescent="0.25">
      <c r="A2972" s="9"/>
    </row>
    <row r="2973" spans="1:1" x14ac:dyDescent="0.25">
      <c r="A2973" s="9"/>
    </row>
    <row r="2974" spans="1:1" x14ac:dyDescent="0.25">
      <c r="A2974" s="9"/>
    </row>
    <row r="2975" spans="1:1" x14ac:dyDescent="0.25">
      <c r="A2975" s="9"/>
    </row>
    <row r="2976" spans="1:1" x14ac:dyDescent="0.25">
      <c r="A2976" s="9"/>
    </row>
    <row r="2977" spans="1:1" x14ac:dyDescent="0.25">
      <c r="A2977" s="9"/>
    </row>
    <row r="2978" spans="1:1" x14ac:dyDescent="0.25">
      <c r="A2978" s="9"/>
    </row>
    <row r="2979" spans="1:1" x14ac:dyDescent="0.25">
      <c r="A2979" s="9"/>
    </row>
    <row r="2980" spans="1:1" x14ac:dyDescent="0.25">
      <c r="A2980" s="9"/>
    </row>
    <row r="2981" spans="1:1" x14ac:dyDescent="0.25">
      <c r="A2981" s="9"/>
    </row>
    <row r="2982" spans="1:1" x14ac:dyDescent="0.25">
      <c r="A2982" s="9"/>
    </row>
    <row r="2983" spans="1:1" x14ac:dyDescent="0.25">
      <c r="A2983" s="9"/>
    </row>
    <row r="2984" spans="1:1" x14ac:dyDescent="0.25">
      <c r="A2984" s="9"/>
    </row>
    <row r="2985" spans="1:1" x14ac:dyDescent="0.25">
      <c r="A2985" s="9"/>
    </row>
    <row r="2986" spans="1:1" x14ac:dyDescent="0.25">
      <c r="A2986" s="9"/>
    </row>
    <row r="2987" spans="1:1" x14ac:dyDescent="0.25">
      <c r="A2987" s="9"/>
    </row>
    <row r="2988" spans="1:1" x14ac:dyDescent="0.25">
      <c r="A2988" s="9"/>
    </row>
    <row r="2989" spans="1:1" x14ac:dyDescent="0.25">
      <c r="A2989" s="9"/>
    </row>
    <row r="2990" spans="1:1" x14ac:dyDescent="0.25">
      <c r="A2990" s="9"/>
    </row>
    <row r="2991" spans="1:1" x14ac:dyDescent="0.25">
      <c r="A2991" s="9"/>
    </row>
    <row r="2992" spans="1:1" x14ac:dyDescent="0.25">
      <c r="A2992" s="9"/>
    </row>
    <row r="2993" spans="1:1" x14ac:dyDescent="0.25">
      <c r="A2993" s="9"/>
    </row>
    <row r="2994" spans="1:1" x14ac:dyDescent="0.25">
      <c r="A2994" s="9"/>
    </row>
    <row r="2995" spans="1:1" x14ac:dyDescent="0.25">
      <c r="A2995" s="9"/>
    </row>
    <row r="2996" spans="1:1" x14ac:dyDescent="0.25">
      <c r="A2996" s="9"/>
    </row>
    <row r="2997" spans="1:1" x14ac:dyDescent="0.25">
      <c r="A2997" s="9"/>
    </row>
    <row r="2998" spans="1:1" x14ac:dyDescent="0.25">
      <c r="A2998" s="9"/>
    </row>
    <row r="2999" spans="1:1" x14ac:dyDescent="0.25">
      <c r="A2999" s="9"/>
    </row>
    <row r="3000" spans="1:1" x14ac:dyDescent="0.25">
      <c r="A3000" s="9"/>
    </row>
    <row r="3001" spans="1:1" x14ac:dyDescent="0.25">
      <c r="A3001" s="9"/>
    </row>
    <row r="3002" spans="1:1" x14ac:dyDescent="0.25">
      <c r="A3002" s="9"/>
    </row>
    <row r="3003" spans="1:1" x14ac:dyDescent="0.25">
      <c r="A3003" s="9"/>
    </row>
    <row r="3004" spans="1:1" x14ac:dyDescent="0.25">
      <c r="A3004" s="9"/>
    </row>
    <row r="3005" spans="1:1" x14ac:dyDescent="0.25">
      <c r="A3005" s="9"/>
    </row>
    <row r="3006" spans="1:1" x14ac:dyDescent="0.25">
      <c r="A3006" s="9"/>
    </row>
    <row r="3007" spans="1:1" x14ac:dyDescent="0.25">
      <c r="A3007" s="9"/>
    </row>
    <row r="3008" spans="1:1" x14ac:dyDescent="0.25">
      <c r="A3008" s="9"/>
    </row>
    <row r="3009" spans="1:1" x14ac:dyDescent="0.25">
      <c r="A3009" s="9"/>
    </row>
    <row r="3010" spans="1:1" x14ac:dyDescent="0.25">
      <c r="A3010" s="9"/>
    </row>
    <row r="3011" spans="1:1" x14ac:dyDescent="0.25">
      <c r="A3011" s="9"/>
    </row>
    <row r="3012" spans="1:1" x14ac:dyDescent="0.25">
      <c r="A3012" s="9"/>
    </row>
    <row r="3013" spans="1:1" x14ac:dyDescent="0.25">
      <c r="A3013" s="9"/>
    </row>
    <row r="3014" spans="1:1" x14ac:dyDescent="0.25">
      <c r="A3014" s="9"/>
    </row>
    <row r="3015" spans="1:1" x14ac:dyDescent="0.25">
      <c r="A3015" s="9"/>
    </row>
    <row r="3016" spans="1:1" x14ac:dyDescent="0.25">
      <c r="A3016" s="9"/>
    </row>
    <row r="3017" spans="1:1" x14ac:dyDescent="0.25">
      <c r="A3017" s="9"/>
    </row>
    <row r="3018" spans="1:1" x14ac:dyDescent="0.25">
      <c r="A3018" s="9"/>
    </row>
    <row r="3019" spans="1:1" x14ac:dyDescent="0.25">
      <c r="A3019" s="9"/>
    </row>
    <row r="3020" spans="1:1" x14ac:dyDescent="0.25">
      <c r="A3020" s="9"/>
    </row>
    <row r="3021" spans="1:1" x14ac:dyDescent="0.25">
      <c r="A3021" s="9"/>
    </row>
    <row r="3022" spans="1:1" x14ac:dyDescent="0.25">
      <c r="A3022" s="9"/>
    </row>
    <row r="3023" spans="1:1" x14ac:dyDescent="0.25">
      <c r="A3023" s="9"/>
    </row>
    <row r="3024" spans="1:1" x14ac:dyDescent="0.25">
      <c r="A3024" s="9"/>
    </row>
    <row r="3025" spans="1:1" x14ac:dyDescent="0.25">
      <c r="A3025" s="9"/>
    </row>
    <row r="3026" spans="1:1" x14ac:dyDescent="0.25">
      <c r="A3026" s="9"/>
    </row>
    <row r="3027" spans="1:1" x14ac:dyDescent="0.25">
      <c r="A3027" s="9"/>
    </row>
    <row r="3028" spans="1:1" x14ac:dyDescent="0.25">
      <c r="A3028" s="9"/>
    </row>
    <row r="3029" spans="1:1" x14ac:dyDescent="0.25">
      <c r="A3029" s="9"/>
    </row>
    <row r="3030" spans="1:1" x14ac:dyDescent="0.25">
      <c r="A3030" s="9"/>
    </row>
    <row r="3031" spans="1:1" x14ac:dyDescent="0.25">
      <c r="A3031" s="9"/>
    </row>
    <row r="3032" spans="1:1" x14ac:dyDescent="0.25">
      <c r="A3032" s="9"/>
    </row>
    <row r="3033" spans="1:1" x14ac:dyDescent="0.25">
      <c r="A3033" s="9"/>
    </row>
    <row r="3034" spans="1:1" x14ac:dyDescent="0.25">
      <c r="A3034" s="9"/>
    </row>
    <row r="3035" spans="1:1" x14ac:dyDescent="0.25">
      <c r="A3035" s="9"/>
    </row>
    <row r="3036" spans="1:1" x14ac:dyDescent="0.25">
      <c r="A3036" s="9"/>
    </row>
    <row r="3037" spans="1:1" x14ac:dyDescent="0.25">
      <c r="A3037" s="9"/>
    </row>
    <row r="3038" spans="1:1" x14ac:dyDescent="0.25">
      <c r="A3038" s="9"/>
    </row>
    <row r="3039" spans="1:1" x14ac:dyDescent="0.25">
      <c r="A3039" s="9"/>
    </row>
    <row r="3040" spans="1:1" x14ac:dyDescent="0.25">
      <c r="A3040" s="9"/>
    </row>
    <row r="3041" spans="1:1" x14ac:dyDescent="0.25">
      <c r="A3041" s="9"/>
    </row>
    <row r="3042" spans="1:1" x14ac:dyDescent="0.25">
      <c r="A3042" s="9"/>
    </row>
    <row r="3043" spans="1:1" x14ac:dyDescent="0.25">
      <c r="A3043" s="9"/>
    </row>
    <row r="3044" spans="1:1" x14ac:dyDescent="0.25">
      <c r="A3044" s="9"/>
    </row>
    <row r="3045" spans="1:1" x14ac:dyDescent="0.25">
      <c r="A3045" s="9"/>
    </row>
    <row r="3046" spans="1:1" x14ac:dyDescent="0.25">
      <c r="A3046" s="9"/>
    </row>
    <row r="3047" spans="1:1" x14ac:dyDescent="0.25">
      <c r="A3047" s="9"/>
    </row>
    <row r="3048" spans="1:1" x14ac:dyDescent="0.25">
      <c r="A3048" s="9"/>
    </row>
    <row r="3049" spans="1:1" x14ac:dyDescent="0.25">
      <c r="A3049" s="9"/>
    </row>
    <row r="3050" spans="1:1" x14ac:dyDescent="0.25">
      <c r="A3050" s="9"/>
    </row>
    <row r="3051" spans="1:1" x14ac:dyDescent="0.25">
      <c r="A3051" s="9"/>
    </row>
    <row r="3052" spans="1:1" x14ac:dyDescent="0.25">
      <c r="A3052" s="9"/>
    </row>
    <row r="3053" spans="1:1" x14ac:dyDescent="0.25">
      <c r="A3053" s="9"/>
    </row>
    <row r="3054" spans="1:1" x14ac:dyDescent="0.25">
      <c r="A3054" s="9"/>
    </row>
    <row r="3055" spans="1:1" x14ac:dyDescent="0.25">
      <c r="A3055" s="9"/>
    </row>
    <row r="3056" spans="1:1" x14ac:dyDescent="0.25">
      <c r="A3056" s="9"/>
    </row>
    <row r="3057" spans="1:1" x14ac:dyDescent="0.25">
      <c r="A3057" s="9"/>
    </row>
    <row r="3058" spans="1:1" x14ac:dyDescent="0.25">
      <c r="A3058" s="9"/>
    </row>
    <row r="3059" spans="1:1" x14ac:dyDescent="0.25">
      <c r="A3059" s="9"/>
    </row>
    <row r="3060" spans="1:1" x14ac:dyDescent="0.25">
      <c r="A3060" s="9"/>
    </row>
    <row r="3061" spans="1:1" x14ac:dyDescent="0.25">
      <c r="A3061" s="9"/>
    </row>
    <row r="3062" spans="1:1" x14ac:dyDescent="0.25">
      <c r="A3062" s="9"/>
    </row>
    <row r="3063" spans="1:1" x14ac:dyDescent="0.25">
      <c r="A3063" s="9"/>
    </row>
    <row r="3064" spans="1:1" x14ac:dyDescent="0.25">
      <c r="A3064" s="9"/>
    </row>
    <row r="3065" spans="1:1" x14ac:dyDescent="0.25">
      <c r="A3065" s="9"/>
    </row>
    <row r="3066" spans="1:1" x14ac:dyDescent="0.25">
      <c r="A3066" s="9"/>
    </row>
    <row r="3067" spans="1:1" x14ac:dyDescent="0.25">
      <c r="A3067" s="9"/>
    </row>
    <row r="3068" spans="1:1" x14ac:dyDescent="0.25">
      <c r="A3068" s="9"/>
    </row>
    <row r="3069" spans="1:1" x14ac:dyDescent="0.25">
      <c r="A3069" s="9"/>
    </row>
    <row r="3070" spans="1:1" x14ac:dyDescent="0.25">
      <c r="A3070" s="9"/>
    </row>
    <row r="3071" spans="1:1" x14ac:dyDescent="0.25">
      <c r="A3071" s="9"/>
    </row>
    <row r="3072" spans="1:1" x14ac:dyDescent="0.25">
      <c r="A3072" s="9"/>
    </row>
    <row r="3073" spans="1:1" x14ac:dyDescent="0.25">
      <c r="A3073" s="9"/>
    </row>
    <row r="3074" spans="1:1" x14ac:dyDescent="0.25">
      <c r="A3074" s="9"/>
    </row>
    <row r="3075" spans="1:1" x14ac:dyDescent="0.25">
      <c r="A3075" s="9"/>
    </row>
    <row r="3076" spans="1:1" x14ac:dyDescent="0.25">
      <c r="A3076" s="9"/>
    </row>
    <row r="3077" spans="1:1" x14ac:dyDescent="0.25">
      <c r="A3077" s="9"/>
    </row>
    <row r="3078" spans="1:1" x14ac:dyDescent="0.25">
      <c r="A3078" s="9"/>
    </row>
    <row r="3079" spans="1:1" x14ac:dyDescent="0.25">
      <c r="A3079" s="9"/>
    </row>
    <row r="3080" spans="1:1" x14ac:dyDescent="0.25">
      <c r="A3080" s="9"/>
    </row>
    <row r="3081" spans="1:1" x14ac:dyDescent="0.25">
      <c r="A3081" s="9"/>
    </row>
    <row r="3082" spans="1:1" x14ac:dyDescent="0.25">
      <c r="A3082" s="9"/>
    </row>
    <row r="3083" spans="1:1" x14ac:dyDescent="0.25">
      <c r="A3083" s="9"/>
    </row>
    <row r="3084" spans="1:1" x14ac:dyDescent="0.25">
      <c r="A3084" s="9"/>
    </row>
    <row r="3085" spans="1:1" x14ac:dyDescent="0.25">
      <c r="A3085" s="9"/>
    </row>
    <row r="3086" spans="1:1" x14ac:dyDescent="0.25">
      <c r="A3086" s="9"/>
    </row>
    <row r="3087" spans="1:1" x14ac:dyDescent="0.25">
      <c r="A3087" s="9"/>
    </row>
    <row r="3088" spans="1:1" x14ac:dyDescent="0.25">
      <c r="A3088" s="9"/>
    </row>
    <row r="3089" spans="1:1" x14ac:dyDescent="0.25">
      <c r="A3089" s="9"/>
    </row>
    <row r="3090" spans="1:1" x14ac:dyDescent="0.25">
      <c r="A3090" s="9"/>
    </row>
    <row r="3091" spans="1:1" x14ac:dyDescent="0.25">
      <c r="A3091" s="9"/>
    </row>
    <row r="3092" spans="1:1" x14ac:dyDescent="0.25">
      <c r="A3092" s="9"/>
    </row>
    <row r="3093" spans="1:1" x14ac:dyDescent="0.25">
      <c r="A3093" s="9"/>
    </row>
    <row r="3094" spans="1:1" x14ac:dyDescent="0.25">
      <c r="A3094" s="9"/>
    </row>
    <row r="3095" spans="1:1" x14ac:dyDescent="0.25">
      <c r="A3095" s="9"/>
    </row>
    <row r="3096" spans="1:1" x14ac:dyDescent="0.25">
      <c r="A3096" s="9"/>
    </row>
    <row r="3097" spans="1:1" x14ac:dyDescent="0.25">
      <c r="A3097" s="9"/>
    </row>
    <row r="3098" spans="1:1" x14ac:dyDescent="0.25">
      <c r="A3098" s="9"/>
    </row>
    <row r="3099" spans="1:1" x14ac:dyDescent="0.25">
      <c r="A3099" s="9"/>
    </row>
    <row r="3100" spans="1:1" x14ac:dyDescent="0.25">
      <c r="A3100" s="9"/>
    </row>
    <row r="3101" spans="1:1" x14ac:dyDescent="0.25">
      <c r="A3101" s="9"/>
    </row>
    <row r="3102" spans="1:1" x14ac:dyDescent="0.25">
      <c r="A3102" s="9"/>
    </row>
    <row r="3103" spans="1:1" x14ac:dyDescent="0.25">
      <c r="A3103" s="9"/>
    </row>
    <row r="3104" spans="1:1" x14ac:dyDescent="0.25">
      <c r="A3104" s="9"/>
    </row>
    <row r="3105" spans="1:1" x14ac:dyDescent="0.25">
      <c r="A3105" s="9"/>
    </row>
    <row r="3106" spans="1:1" x14ac:dyDescent="0.25">
      <c r="A3106" s="9"/>
    </row>
    <row r="3107" spans="1:1" x14ac:dyDescent="0.25">
      <c r="A3107" s="9"/>
    </row>
    <row r="3108" spans="1:1" x14ac:dyDescent="0.25">
      <c r="A3108" s="9"/>
    </row>
    <row r="3109" spans="1:1" x14ac:dyDescent="0.25">
      <c r="A3109" s="9"/>
    </row>
    <row r="3110" spans="1:1" x14ac:dyDescent="0.25">
      <c r="A3110" s="9"/>
    </row>
    <row r="3111" spans="1:1" x14ac:dyDescent="0.25">
      <c r="A3111" s="9"/>
    </row>
    <row r="3112" spans="1:1" x14ac:dyDescent="0.25">
      <c r="A3112" s="9"/>
    </row>
    <row r="3113" spans="1:1" x14ac:dyDescent="0.25">
      <c r="A3113" s="9"/>
    </row>
    <row r="3114" spans="1:1" x14ac:dyDescent="0.25">
      <c r="A3114" s="9"/>
    </row>
    <row r="3115" spans="1:1" x14ac:dyDescent="0.25">
      <c r="A3115" s="9"/>
    </row>
    <row r="3116" spans="1:1" x14ac:dyDescent="0.25">
      <c r="A3116" s="9"/>
    </row>
    <row r="3117" spans="1:1" x14ac:dyDescent="0.25">
      <c r="A3117" s="9"/>
    </row>
    <row r="3118" spans="1:1" x14ac:dyDescent="0.25">
      <c r="A3118" s="9"/>
    </row>
    <row r="3119" spans="1:1" x14ac:dyDescent="0.25">
      <c r="A3119" s="9"/>
    </row>
    <row r="3120" spans="1:1" x14ac:dyDescent="0.25">
      <c r="A3120" s="9"/>
    </row>
    <row r="3121" spans="1:1" x14ac:dyDescent="0.25">
      <c r="A3121" s="9"/>
    </row>
    <row r="3122" spans="1:1" x14ac:dyDescent="0.25">
      <c r="A3122" s="9"/>
    </row>
    <row r="3123" spans="1:1" x14ac:dyDescent="0.25">
      <c r="A3123" s="9"/>
    </row>
    <row r="3124" spans="1:1" x14ac:dyDescent="0.25">
      <c r="A3124" s="9"/>
    </row>
    <row r="3125" spans="1:1" x14ac:dyDescent="0.25">
      <c r="A3125" s="9"/>
    </row>
    <row r="3126" spans="1:1" x14ac:dyDescent="0.25">
      <c r="A3126" s="9"/>
    </row>
    <row r="3127" spans="1:1" x14ac:dyDescent="0.25">
      <c r="A3127" s="9"/>
    </row>
    <row r="3128" spans="1:1" x14ac:dyDescent="0.25">
      <c r="A3128" s="9"/>
    </row>
    <row r="3129" spans="1:1" x14ac:dyDescent="0.25">
      <c r="A3129" s="9"/>
    </row>
    <row r="3130" spans="1:1" x14ac:dyDescent="0.25">
      <c r="A3130" s="9"/>
    </row>
    <row r="3131" spans="1:1" x14ac:dyDescent="0.25">
      <c r="A3131" s="9"/>
    </row>
    <row r="3132" spans="1:1" x14ac:dyDescent="0.25">
      <c r="A3132" s="9"/>
    </row>
    <row r="3133" spans="1:1" x14ac:dyDescent="0.25">
      <c r="A3133" s="9"/>
    </row>
    <row r="3134" spans="1:1" x14ac:dyDescent="0.25">
      <c r="A3134" s="9"/>
    </row>
    <row r="3135" spans="1:1" x14ac:dyDescent="0.25">
      <c r="A3135" s="9"/>
    </row>
    <row r="3136" spans="1:1" x14ac:dyDescent="0.25">
      <c r="A3136" s="9"/>
    </row>
    <row r="3137" spans="1:1" x14ac:dyDescent="0.25">
      <c r="A3137" s="9"/>
    </row>
    <row r="3138" spans="1:1" x14ac:dyDescent="0.25">
      <c r="A3138" s="9"/>
    </row>
    <row r="3139" spans="1:1" x14ac:dyDescent="0.25">
      <c r="A3139" s="9"/>
    </row>
    <row r="3140" spans="1:1" x14ac:dyDescent="0.25">
      <c r="A3140" s="9"/>
    </row>
    <row r="3141" spans="1:1" x14ac:dyDescent="0.25">
      <c r="A3141" s="9"/>
    </row>
    <row r="3142" spans="1:1" x14ac:dyDescent="0.25">
      <c r="A3142" s="9"/>
    </row>
    <row r="3143" spans="1:1" x14ac:dyDescent="0.25">
      <c r="A3143" s="9"/>
    </row>
    <row r="3144" spans="1:1" x14ac:dyDescent="0.25">
      <c r="A3144" s="9"/>
    </row>
    <row r="3145" spans="1:1" x14ac:dyDescent="0.25">
      <c r="A3145" s="9"/>
    </row>
    <row r="3146" spans="1:1" x14ac:dyDescent="0.25">
      <c r="A3146" s="9"/>
    </row>
    <row r="3147" spans="1:1" x14ac:dyDescent="0.25">
      <c r="A3147" s="9"/>
    </row>
    <row r="3148" spans="1:1" x14ac:dyDescent="0.25">
      <c r="A3148" s="9"/>
    </row>
    <row r="3149" spans="1:1" x14ac:dyDescent="0.25">
      <c r="A3149" s="9"/>
    </row>
    <row r="3150" spans="1:1" x14ac:dyDescent="0.25">
      <c r="A3150" s="9"/>
    </row>
    <row r="3151" spans="1:1" x14ac:dyDescent="0.25">
      <c r="A3151" s="9"/>
    </row>
    <row r="3152" spans="1:1" x14ac:dyDescent="0.25">
      <c r="A3152" s="9"/>
    </row>
    <row r="3153" spans="1:1" x14ac:dyDescent="0.25">
      <c r="A3153" s="9"/>
    </row>
    <row r="3154" spans="1:1" x14ac:dyDescent="0.25">
      <c r="A3154" s="9"/>
    </row>
    <row r="3155" spans="1:1" x14ac:dyDescent="0.25">
      <c r="A3155" s="9"/>
    </row>
    <row r="3156" spans="1:1" x14ac:dyDescent="0.25">
      <c r="A3156" s="9"/>
    </row>
    <row r="3157" spans="1:1" x14ac:dyDescent="0.25">
      <c r="A3157" s="9"/>
    </row>
    <row r="3158" spans="1:1" x14ac:dyDescent="0.25">
      <c r="A3158" s="9"/>
    </row>
    <row r="3159" spans="1:1" x14ac:dyDescent="0.25">
      <c r="A3159" s="9"/>
    </row>
    <row r="3160" spans="1:1" x14ac:dyDescent="0.25">
      <c r="A3160" s="9"/>
    </row>
    <row r="3161" spans="1:1" x14ac:dyDescent="0.25">
      <c r="A3161" s="9"/>
    </row>
    <row r="3162" spans="1:1" x14ac:dyDescent="0.25">
      <c r="A3162" s="9"/>
    </row>
    <row r="3163" spans="1:1" x14ac:dyDescent="0.25">
      <c r="A3163" s="9"/>
    </row>
    <row r="3164" spans="1:1" x14ac:dyDescent="0.25">
      <c r="A3164" s="9"/>
    </row>
    <row r="3165" spans="1:1" x14ac:dyDescent="0.25">
      <c r="A3165" s="9"/>
    </row>
    <row r="3166" spans="1:1" x14ac:dyDescent="0.25">
      <c r="A3166" s="9"/>
    </row>
    <row r="3167" spans="1:1" x14ac:dyDescent="0.25">
      <c r="A3167" s="9"/>
    </row>
    <row r="3168" spans="1:1" x14ac:dyDescent="0.25">
      <c r="A3168" s="9"/>
    </row>
    <row r="3169" spans="1:1" x14ac:dyDescent="0.25">
      <c r="A3169" s="9"/>
    </row>
    <row r="3170" spans="1:1" x14ac:dyDescent="0.25">
      <c r="A3170" s="9"/>
    </row>
    <row r="3171" spans="1:1" x14ac:dyDescent="0.25">
      <c r="A3171" s="9"/>
    </row>
    <row r="3172" spans="1:1" x14ac:dyDescent="0.25">
      <c r="A3172" s="9"/>
    </row>
    <row r="3173" spans="1:1" x14ac:dyDescent="0.25">
      <c r="A3173" s="9"/>
    </row>
    <row r="3174" spans="1:1" x14ac:dyDescent="0.25">
      <c r="A3174" s="9"/>
    </row>
    <row r="3175" spans="1:1" x14ac:dyDescent="0.25">
      <c r="A3175" s="9"/>
    </row>
    <row r="3176" spans="1:1" x14ac:dyDescent="0.25">
      <c r="A3176" s="9"/>
    </row>
    <row r="3177" spans="1:1" x14ac:dyDescent="0.25">
      <c r="A3177" s="9"/>
    </row>
    <row r="3178" spans="1:1" x14ac:dyDescent="0.25">
      <c r="A3178" s="9"/>
    </row>
    <row r="3179" spans="1:1" x14ac:dyDescent="0.25">
      <c r="A3179" s="9"/>
    </row>
    <row r="3180" spans="1:1" x14ac:dyDescent="0.25">
      <c r="A3180" s="9"/>
    </row>
    <row r="3181" spans="1:1" x14ac:dyDescent="0.25">
      <c r="A3181" s="9"/>
    </row>
    <row r="3182" spans="1:1" x14ac:dyDescent="0.25">
      <c r="A3182" s="9"/>
    </row>
    <row r="3183" spans="1:1" x14ac:dyDescent="0.25">
      <c r="A3183" s="9"/>
    </row>
    <row r="3184" spans="1:1" x14ac:dyDescent="0.25">
      <c r="A3184" s="9"/>
    </row>
    <row r="3185" spans="1:1" x14ac:dyDescent="0.25">
      <c r="A3185" s="9"/>
    </row>
    <row r="3186" spans="1:1" x14ac:dyDescent="0.25">
      <c r="A3186" s="9"/>
    </row>
    <row r="3187" spans="1:1" x14ac:dyDescent="0.25">
      <c r="A3187" s="9"/>
    </row>
    <row r="3188" spans="1:1" x14ac:dyDescent="0.25">
      <c r="A3188" s="9"/>
    </row>
    <row r="3189" spans="1:1" x14ac:dyDescent="0.25">
      <c r="A3189" s="9"/>
    </row>
    <row r="3190" spans="1:1" x14ac:dyDescent="0.25">
      <c r="A3190" s="9"/>
    </row>
    <row r="3191" spans="1:1" x14ac:dyDescent="0.25">
      <c r="A3191" s="9"/>
    </row>
    <row r="3192" spans="1:1" x14ac:dyDescent="0.25">
      <c r="A3192" s="9"/>
    </row>
    <row r="3193" spans="1:1" x14ac:dyDescent="0.25">
      <c r="A3193" s="9"/>
    </row>
    <row r="3194" spans="1:1" x14ac:dyDescent="0.25">
      <c r="A3194" s="9"/>
    </row>
    <row r="3195" spans="1:1" x14ac:dyDescent="0.25">
      <c r="A3195" s="9"/>
    </row>
    <row r="3196" spans="1:1" x14ac:dyDescent="0.25">
      <c r="A3196" s="9"/>
    </row>
    <row r="3197" spans="1:1" x14ac:dyDescent="0.25">
      <c r="A3197" s="9"/>
    </row>
    <row r="3198" spans="1:1" x14ac:dyDescent="0.25">
      <c r="A3198" s="9"/>
    </row>
    <row r="3199" spans="1:1" x14ac:dyDescent="0.25">
      <c r="A3199" s="9"/>
    </row>
    <row r="3200" spans="1:1" x14ac:dyDescent="0.25">
      <c r="A3200" s="9"/>
    </row>
    <row r="3201" spans="1:1" x14ac:dyDescent="0.25">
      <c r="A3201" s="9"/>
    </row>
    <row r="3202" spans="1:1" x14ac:dyDescent="0.25">
      <c r="A3202" s="9"/>
    </row>
    <row r="3203" spans="1:1" x14ac:dyDescent="0.25">
      <c r="A3203" s="9"/>
    </row>
    <row r="3204" spans="1:1" x14ac:dyDescent="0.25">
      <c r="A3204" s="9"/>
    </row>
    <row r="3205" spans="1:1" x14ac:dyDescent="0.25">
      <c r="A3205" s="9"/>
    </row>
    <row r="3206" spans="1:1" x14ac:dyDescent="0.25">
      <c r="A3206" s="9"/>
    </row>
    <row r="3207" spans="1:1" x14ac:dyDescent="0.25">
      <c r="A3207" s="9"/>
    </row>
    <row r="3208" spans="1:1" x14ac:dyDescent="0.25">
      <c r="A3208" s="9"/>
    </row>
    <row r="3209" spans="1:1" x14ac:dyDescent="0.25">
      <c r="A3209" s="9"/>
    </row>
    <row r="3210" spans="1:1" x14ac:dyDescent="0.25">
      <c r="A3210" s="9"/>
    </row>
    <row r="3211" spans="1:1" x14ac:dyDescent="0.25">
      <c r="A3211" s="9"/>
    </row>
    <row r="3212" spans="1:1" x14ac:dyDescent="0.25">
      <c r="A3212" s="9"/>
    </row>
    <row r="3213" spans="1:1" x14ac:dyDescent="0.25">
      <c r="A3213" s="9"/>
    </row>
    <row r="3214" spans="1:1" x14ac:dyDescent="0.25">
      <c r="A3214" s="9"/>
    </row>
    <row r="3215" spans="1:1" x14ac:dyDescent="0.25">
      <c r="A3215" s="9"/>
    </row>
    <row r="3216" spans="1:1" x14ac:dyDescent="0.25">
      <c r="A3216" s="9"/>
    </row>
    <row r="3217" spans="1:1" x14ac:dyDescent="0.25">
      <c r="A3217" s="9"/>
    </row>
    <row r="3218" spans="1:1" x14ac:dyDescent="0.25">
      <c r="A3218" s="9"/>
    </row>
    <row r="3219" spans="1:1" x14ac:dyDescent="0.25">
      <c r="A3219" s="9"/>
    </row>
    <row r="3220" spans="1:1" x14ac:dyDescent="0.25">
      <c r="A3220" s="9"/>
    </row>
    <row r="3221" spans="1:1" x14ac:dyDescent="0.25">
      <c r="A3221" s="9"/>
    </row>
    <row r="3222" spans="1:1" x14ac:dyDescent="0.25">
      <c r="A3222" s="9"/>
    </row>
    <row r="3223" spans="1:1" x14ac:dyDescent="0.25">
      <c r="A3223" s="9"/>
    </row>
    <row r="3224" spans="1:1" x14ac:dyDescent="0.25">
      <c r="A3224" s="9"/>
    </row>
    <row r="3225" spans="1:1" x14ac:dyDescent="0.25">
      <c r="A3225" s="9"/>
    </row>
    <row r="3226" spans="1:1" x14ac:dyDescent="0.25">
      <c r="A3226" s="9"/>
    </row>
    <row r="3227" spans="1:1" x14ac:dyDescent="0.25">
      <c r="A3227" s="9"/>
    </row>
    <row r="3228" spans="1:1" x14ac:dyDescent="0.25">
      <c r="A3228" s="9"/>
    </row>
    <row r="3229" spans="1:1" x14ac:dyDescent="0.25">
      <c r="A3229" s="9"/>
    </row>
    <row r="3230" spans="1:1" x14ac:dyDescent="0.25">
      <c r="A3230" s="9"/>
    </row>
    <row r="3231" spans="1:1" x14ac:dyDescent="0.25">
      <c r="A3231" s="9"/>
    </row>
    <row r="3232" spans="1:1" x14ac:dyDescent="0.25">
      <c r="A3232" s="9"/>
    </row>
    <row r="3233" spans="1:1" x14ac:dyDescent="0.25">
      <c r="A3233" s="9"/>
    </row>
    <row r="3234" spans="1:1" x14ac:dyDescent="0.25">
      <c r="A3234" s="9"/>
    </row>
    <row r="3235" spans="1:1" x14ac:dyDescent="0.25">
      <c r="A3235" s="9"/>
    </row>
    <row r="3236" spans="1:1" x14ac:dyDescent="0.25">
      <c r="A3236" s="9"/>
    </row>
    <row r="3237" spans="1:1" x14ac:dyDescent="0.25">
      <c r="A3237" s="9"/>
    </row>
    <row r="3238" spans="1:1" x14ac:dyDescent="0.25">
      <c r="A3238" s="9"/>
    </row>
    <row r="3239" spans="1:1" x14ac:dyDescent="0.25">
      <c r="A3239" s="9"/>
    </row>
    <row r="3240" spans="1:1" x14ac:dyDescent="0.25">
      <c r="A3240" s="9"/>
    </row>
    <row r="3241" spans="1:1" x14ac:dyDescent="0.25">
      <c r="A3241" s="9"/>
    </row>
    <row r="3242" spans="1:1" x14ac:dyDescent="0.25">
      <c r="A3242" s="9"/>
    </row>
    <row r="3243" spans="1:1" x14ac:dyDescent="0.25">
      <c r="A3243" s="9"/>
    </row>
    <row r="3244" spans="1:1" x14ac:dyDescent="0.25">
      <c r="A3244" s="9"/>
    </row>
    <row r="3245" spans="1:1" x14ac:dyDescent="0.25">
      <c r="A3245" s="9"/>
    </row>
    <row r="3246" spans="1:1" x14ac:dyDescent="0.25">
      <c r="A3246" s="9"/>
    </row>
    <row r="3247" spans="1:1" x14ac:dyDescent="0.25">
      <c r="A3247" s="9"/>
    </row>
    <row r="3248" spans="1:1" x14ac:dyDescent="0.25">
      <c r="A3248" s="9"/>
    </row>
    <row r="3249" spans="1:1" x14ac:dyDescent="0.25">
      <c r="A3249" s="9"/>
    </row>
    <row r="3250" spans="1:1" x14ac:dyDescent="0.25">
      <c r="A3250" s="9"/>
    </row>
    <row r="3251" spans="1:1" x14ac:dyDescent="0.25">
      <c r="A3251" s="9"/>
    </row>
    <row r="3252" spans="1:1" x14ac:dyDescent="0.25">
      <c r="A3252" s="9"/>
    </row>
    <row r="3253" spans="1:1" x14ac:dyDescent="0.25">
      <c r="A3253" s="9"/>
    </row>
    <row r="3254" spans="1:1" x14ac:dyDescent="0.25">
      <c r="A3254" s="9"/>
    </row>
    <row r="3255" spans="1:1" x14ac:dyDescent="0.25">
      <c r="A3255" s="9"/>
    </row>
    <row r="3256" spans="1:1" x14ac:dyDescent="0.25">
      <c r="A3256" s="9"/>
    </row>
    <row r="3257" spans="1:1" x14ac:dyDescent="0.25">
      <c r="A3257" s="9"/>
    </row>
    <row r="3258" spans="1:1" x14ac:dyDescent="0.25">
      <c r="A3258" s="9"/>
    </row>
    <row r="3259" spans="1:1" x14ac:dyDescent="0.25">
      <c r="A3259" s="9"/>
    </row>
    <row r="3260" spans="1:1" x14ac:dyDescent="0.25">
      <c r="A3260" s="9"/>
    </row>
    <row r="3261" spans="1:1" x14ac:dyDescent="0.25">
      <c r="A3261" s="9"/>
    </row>
    <row r="3262" spans="1:1" x14ac:dyDescent="0.25">
      <c r="A3262" s="9"/>
    </row>
    <row r="3263" spans="1:1" x14ac:dyDescent="0.25">
      <c r="A3263" s="9"/>
    </row>
    <row r="3264" spans="1:1" x14ac:dyDescent="0.25">
      <c r="A3264" s="9"/>
    </row>
    <row r="3265" spans="1:1" x14ac:dyDescent="0.25">
      <c r="A3265" s="9"/>
    </row>
    <row r="3266" spans="1:1" x14ac:dyDescent="0.25">
      <c r="A3266" s="9"/>
    </row>
    <row r="3267" spans="1:1" x14ac:dyDescent="0.25">
      <c r="A3267" s="9"/>
    </row>
    <row r="3268" spans="1:1" x14ac:dyDescent="0.25">
      <c r="A3268" s="9"/>
    </row>
    <row r="3269" spans="1:1" x14ac:dyDescent="0.25">
      <c r="A3269" s="9"/>
    </row>
    <row r="3270" spans="1:1" x14ac:dyDescent="0.25">
      <c r="A3270" s="9"/>
    </row>
    <row r="3271" spans="1:1" x14ac:dyDescent="0.25">
      <c r="A3271" s="9"/>
    </row>
    <row r="3272" spans="1:1" x14ac:dyDescent="0.25">
      <c r="A3272" s="9"/>
    </row>
    <row r="3273" spans="1:1" x14ac:dyDescent="0.25">
      <c r="A3273" s="9"/>
    </row>
    <row r="3274" spans="1:1" x14ac:dyDescent="0.25">
      <c r="A3274" s="9"/>
    </row>
    <row r="3275" spans="1:1" x14ac:dyDescent="0.25">
      <c r="A3275" s="9"/>
    </row>
    <row r="3276" spans="1:1" x14ac:dyDescent="0.25">
      <c r="A3276" s="9"/>
    </row>
    <row r="3277" spans="1:1" x14ac:dyDescent="0.25">
      <c r="A3277" s="9"/>
    </row>
    <row r="3278" spans="1:1" x14ac:dyDescent="0.25">
      <c r="A3278" s="9"/>
    </row>
    <row r="3279" spans="1:1" x14ac:dyDescent="0.25">
      <c r="A3279" s="9"/>
    </row>
    <row r="3280" spans="1:1" x14ac:dyDescent="0.25">
      <c r="A3280" s="9"/>
    </row>
    <row r="3281" spans="1:1" x14ac:dyDescent="0.25">
      <c r="A3281" s="9"/>
    </row>
    <row r="3282" spans="1:1" x14ac:dyDescent="0.25">
      <c r="A3282" s="9"/>
    </row>
    <row r="3283" spans="1:1" x14ac:dyDescent="0.25">
      <c r="A3283" s="9"/>
    </row>
    <row r="3284" spans="1:1" x14ac:dyDescent="0.25">
      <c r="A3284" s="9"/>
    </row>
    <row r="3285" spans="1:1" x14ac:dyDescent="0.25">
      <c r="A3285" s="9"/>
    </row>
    <row r="3286" spans="1:1" x14ac:dyDescent="0.25">
      <c r="A3286" s="9"/>
    </row>
    <row r="3287" spans="1:1" x14ac:dyDescent="0.25">
      <c r="A3287" s="9"/>
    </row>
    <row r="3288" spans="1:1" x14ac:dyDescent="0.25">
      <c r="A3288" s="9"/>
    </row>
    <row r="3289" spans="1:1" x14ac:dyDescent="0.25">
      <c r="A3289" s="9"/>
    </row>
    <row r="3290" spans="1:1" x14ac:dyDescent="0.25">
      <c r="A3290" s="9"/>
    </row>
    <row r="3291" spans="1:1" x14ac:dyDescent="0.25">
      <c r="A3291" s="9"/>
    </row>
    <row r="3292" spans="1:1" x14ac:dyDescent="0.25">
      <c r="A3292" s="9"/>
    </row>
    <row r="3293" spans="1:1" x14ac:dyDescent="0.25">
      <c r="A3293" s="9"/>
    </row>
    <row r="3294" spans="1:1" x14ac:dyDescent="0.25">
      <c r="A3294" s="9"/>
    </row>
    <row r="3295" spans="1:1" x14ac:dyDescent="0.25">
      <c r="A3295" s="9"/>
    </row>
    <row r="3296" spans="1:1" x14ac:dyDescent="0.25">
      <c r="A3296" s="9"/>
    </row>
    <row r="3297" spans="1:1" x14ac:dyDescent="0.25">
      <c r="A3297" s="9"/>
    </row>
    <row r="3298" spans="1:1" x14ac:dyDescent="0.25">
      <c r="A3298" s="9"/>
    </row>
    <row r="3299" spans="1:1" x14ac:dyDescent="0.25">
      <c r="A3299" s="9"/>
    </row>
    <row r="3300" spans="1:1" x14ac:dyDescent="0.25">
      <c r="A3300" s="9"/>
    </row>
    <row r="3301" spans="1:1" x14ac:dyDescent="0.25">
      <c r="A3301" s="9"/>
    </row>
    <row r="3302" spans="1:1" x14ac:dyDescent="0.25">
      <c r="A3302" s="9"/>
    </row>
    <row r="3303" spans="1:1" x14ac:dyDescent="0.25">
      <c r="A3303" s="9"/>
    </row>
    <row r="3304" spans="1:1" x14ac:dyDescent="0.25">
      <c r="A3304" s="9"/>
    </row>
    <row r="3305" spans="1:1" x14ac:dyDescent="0.25">
      <c r="A3305" s="9"/>
    </row>
    <row r="3306" spans="1:1" x14ac:dyDescent="0.25">
      <c r="A3306" s="9"/>
    </row>
    <row r="3307" spans="1:1" x14ac:dyDescent="0.25">
      <c r="A3307" s="9"/>
    </row>
    <row r="3308" spans="1:1" x14ac:dyDescent="0.25">
      <c r="A3308" s="9"/>
    </row>
    <row r="3309" spans="1:1" x14ac:dyDescent="0.25">
      <c r="A3309" s="9"/>
    </row>
    <row r="3310" spans="1:1" x14ac:dyDescent="0.25">
      <c r="A3310" s="9"/>
    </row>
    <row r="3311" spans="1:1" x14ac:dyDescent="0.25">
      <c r="A3311" s="9"/>
    </row>
    <row r="3312" spans="1:1" x14ac:dyDescent="0.25">
      <c r="A3312" s="9"/>
    </row>
    <row r="3313" spans="1:1" x14ac:dyDescent="0.25">
      <c r="A3313" s="9"/>
    </row>
    <row r="3314" spans="1:1" x14ac:dyDescent="0.25">
      <c r="A3314" s="9"/>
    </row>
    <row r="3315" spans="1:1" x14ac:dyDescent="0.25">
      <c r="A3315" s="9"/>
    </row>
    <row r="3316" spans="1:1" x14ac:dyDescent="0.25">
      <c r="A3316" s="9"/>
    </row>
    <row r="3317" spans="1:1" x14ac:dyDescent="0.25">
      <c r="A3317" s="9"/>
    </row>
    <row r="3318" spans="1:1" x14ac:dyDescent="0.25">
      <c r="A3318" s="9"/>
    </row>
    <row r="3319" spans="1:1" x14ac:dyDescent="0.25">
      <c r="A3319" s="9"/>
    </row>
    <row r="3320" spans="1:1" x14ac:dyDescent="0.25">
      <c r="A3320" s="9"/>
    </row>
    <row r="3321" spans="1:1" x14ac:dyDescent="0.25">
      <c r="A3321" s="9"/>
    </row>
    <row r="3322" spans="1:1" x14ac:dyDescent="0.25">
      <c r="A3322" s="9"/>
    </row>
    <row r="3323" spans="1:1" x14ac:dyDescent="0.25">
      <c r="A3323" s="9"/>
    </row>
    <row r="3324" spans="1:1" x14ac:dyDescent="0.25">
      <c r="A3324" s="9"/>
    </row>
    <row r="3325" spans="1:1" x14ac:dyDescent="0.25">
      <c r="A3325" s="9"/>
    </row>
    <row r="3326" spans="1:1" x14ac:dyDescent="0.25">
      <c r="A3326" s="9"/>
    </row>
    <row r="3327" spans="1:1" x14ac:dyDescent="0.25">
      <c r="A3327" s="9"/>
    </row>
    <row r="3328" spans="1:1" x14ac:dyDescent="0.25">
      <c r="A3328" s="9"/>
    </row>
    <row r="3329" spans="1:1" x14ac:dyDescent="0.25">
      <c r="A3329" s="9"/>
    </row>
    <row r="3330" spans="1:1" x14ac:dyDescent="0.25">
      <c r="A3330" s="9"/>
    </row>
    <row r="3331" spans="1:1" x14ac:dyDescent="0.25">
      <c r="A3331" s="9"/>
    </row>
    <row r="3332" spans="1:1" x14ac:dyDescent="0.25">
      <c r="A3332" s="9"/>
    </row>
    <row r="3333" spans="1:1" x14ac:dyDescent="0.25">
      <c r="A3333" s="9"/>
    </row>
    <row r="3334" spans="1:1" x14ac:dyDescent="0.25">
      <c r="A3334" s="9"/>
    </row>
    <row r="3335" spans="1:1" x14ac:dyDescent="0.25">
      <c r="A3335" s="9"/>
    </row>
    <row r="3336" spans="1:1" x14ac:dyDescent="0.25">
      <c r="A3336" s="9"/>
    </row>
    <row r="3337" spans="1:1" x14ac:dyDescent="0.25">
      <c r="A3337" s="9"/>
    </row>
    <row r="3338" spans="1:1" x14ac:dyDescent="0.25">
      <c r="A3338" s="9"/>
    </row>
    <row r="3339" spans="1:1" x14ac:dyDescent="0.25">
      <c r="A3339" s="9"/>
    </row>
    <row r="3340" spans="1:1" x14ac:dyDescent="0.25">
      <c r="A3340" s="9"/>
    </row>
    <row r="3341" spans="1:1" x14ac:dyDescent="0.25">
      <c r="A3341" s="9"/>
    </row>
    <row r="3342" spans="1:1" x14ac:dyDescent="0.25">
      <c r="A3342" s="9"/>
    </row>
    <row r="3343" spans="1:1" x14ac:dyDescent="0.25">
      <c r="A3343" s="9"/>
    </row>
    <row r="3344" spans="1:1" x14ac:dyDescent="0.25">
      <c r="A3344" s="9"/>
    </row>
    <row r="3345" spans="1:1" x14ac:dyDescent="0.25">
      <c r="A3345" s="9"/>
    </row>
    <row r="3346" spans="1:1" x14ac:dyDescent="0.25">
      <c r="A3346" s="9"/>
    </row>
    <row r="3347" spans="1:1" x14ac:dyDescent="0.25">
      <c r="A3347" s="9"/>
    </row>
    <row r="3348" spans="1:1" x14ac:dyDescent="0.25">
      <c r="A3348" s="9"/>
    </row>
    <row r="3349" spans="1:1" x14ac:dyDescent="0.25">
      <c r="A3349" s="9"/>
    </row>
    <row r="3350" spans="1:1" x14ac:dyDescent="0.25">
      <c r="A3350" s="9"/>
    </row>
    <row r="3351" spans="1:1" x14ac:dyDescent="0.25">
      <c r="A3351" s="9"/>
    </row>
    <row r="3352" spans="1:1" x14ac:dyDescent="0.25">
      <c r="A3352" s="9"/>
    </row>
    <row r="3353" spans="1:1" x14ac:dyDescent="0.25">
      <c r="A3353" s="9"/>
    </row>
    <row r="3354" spans="1:1" x14ac:dyDescent="0.25">
      <c r="A3354" s="9"/>
    </row>
    <row r="3355" spans="1:1" x14ac:dyDescent="0.25">
      <c r="A3355" s="9"/>
    </row>
    <row r="3356" spans="1:1" x14ac:dyDescent="0.25">
      <c r="A3356" s="9"/>
    </row>
    <row r="3357" spans="1:1" x14ac:dyDescent="0.25">
      <c r="A3357" s="9"/>
    </row>
    <row r="3358" spans="1:1" x14ac:dyDescent="0.25">
      <c r="A3358" s="9"/>
    </row>
    <row r="3359" spans="1:1" x14ac:dyDescent="0.25">
      <c r="A3359" s="9"/>
    </row>
    <row r="3360" spans="1:1" x14ac:dyDescent="0.25">
      <c r="A3360" s="9"/>
    </row>
    <row r="3361" spans="1:1" x14ac:dyDescent="0.25">
      <c r="A3361" s="9"/>
    </row>
    <row r="3362" spans="1:1" x14ac:dyDescent="0.25">
      <c r="A3362" s="9"/>
    </row>
    <row r="3363" spans="1:1" x14ac:dyDescent="0.25">
      <c r="A3363" s="9"/>
    </row>
    <row r="3364" spans="1:1" x14ac:dyDescent="0.25">
      <c r="A3364" s="9"/>
    </row>
    <row r="3365" spans="1:1" x14ac:dyDescent="0.25">
      <c r="A3365" s="9"/>
    </row>
    <row r="3366" spans="1:1" x14ac:dyDescent="0.25">
      <c r="A3366" s="9"/>
    </row>
    <row r="3367" spans="1:1" x14ac:dyDescent="0.25">
      <c r="A3367" s="9"/>
    </row>
    <row r="3368" spans="1:1" x14ac:dyDescent="0.25">
      <c r="A3368" s="9"/>
    </row>
    <row r="3369" spans="1:1" x14ac:dyDescent="0.25">
      <c r="A3369" s="9"/>
    </row>
    <row r="3370" spans="1:1" x14ac:dyDescent="0.25">
      <c r="A3370" s="9"/>
    </row>
    <row r="3371" spans="1:1" x14ac:dyDescent="0.25">
      <c r="A3371" s="9"/>
    </row>
    <row r="3372" spans="1:1" x14ac:dyDescent="0.25">
      <c r="A3372" s="9"/>
    </row>
    <row r="3373" spans="1:1" x14ac:dyDescent="0.25">
      <c r="A3373" s="9"/>
    </row>
    <row r="3374" spans="1:1" x14ac:dyDescent="0.25">
      <c r="A3374" s="9"/>
    </row>
    <row r="3375" spans="1:1" x14ac:dyDescent="0.25">
      <c r="A3375" s="9"/>
    </row>
    <row r="3376" spans="1:1" x14ac:dyDescent="0.25">
      <c r="A3376" s="9"/>
    </row>
    <row r="3377" spans="1:1" x14ac:dyDescent="0.25">
      <c r="A3377" s="9"/>
    </row>
    <row r="3378" spans="1:1" x14ac:dyDescent="0.25">
      <c r="A3378" s="9"/>
    </row>
    <row r="3379" spans="1:1" x14ac:dyDescent="0.25">
      <c r="A3379" s="9"/>
    </row>
    <row r="3380" spans="1:1" x14ac:dyDescent="0.25">
      <c r="A3380" s="9"/>
    </row>
    <row r="3381" spans="1:1" x14ac:dyDescent="0.25">
      <c r="A3381" s="9"/>
    </row>
    <row r="3382" spans="1:1" x14ac:dyDescent="0.25">
      <c r="A3382" s="9"/>
    </row>
    <row r="3383" spans="1:1" x14ac:dyDescent="0.25">
      <c r="A3383" s="9"/>
    </row>
    <row r="3384" spans="1:1" x14ac:dyDescent="0.25">
      <c r="A3384" s="9"/>
    </row>
    <row r="3385" spans="1:1" x14ac:dyDescent="0.25">
      <c r="A3385" s="9"/>
    </row>
    <row r="3386" spans="1:1" x14ac:dyDescent="0.25">
      <c r="A3386" s="9"/>
    </row>
    <row r="3387" spans="1:1" x14ac:dyDescent="0.25">
      <c r="A3387" s="9"/>
    </row>
    <row r="3388" spans="1:1" x14ac:dyDescent="0.25">
      <c r="A3388" s="9"/>
    </row>
    <row r="3389" spans="1:1" x14ac:dyDescent="0.25">
      <c r="A3389" s="9"/>
    </row>
    <row r="3390" spans="1:1" x14ac:dyDescent="0.25">
      <c r="A3390" s="9"/>
    </row>
    <row r="3391" spans="1:1" x14ac:dyDescent="0.25">
      <c r="A3391" s="9"/>
    </row>
    <row r="3392" spans="1:1" x14ac:dyDescent="0.25">
      <c r="A3392" s="9"/>
    </row>
    <row r="3393" spans="1:1" x14ac:dyDescent="0.25">
      <c r="A3393" s="9"/>
    </row>
    <row r="3394" spans="1:1" x14ac:dyDescent="0.25">
      <c r="A3394" s="9"/>
    </row>
    <row r="3395" spans="1:1" x14ac:dyDescent="0.25">
      <c r="A3395" s="9"/>
    </row>
    <row r="3396" spans="1:1" x14ac:dyDescent="0.25">
      <c r="A3396" s="9"/>
    </row>
    <row r="3397" spans="1:1" x14ac:dyDescent="0.25">
      <c r="A3397" s="9"/>
    </row>
    <row r="3398" spans="1:1" x14ac:dyDescent="0.25">
      <c r="A3398" s="9"/>
    </row>
    <row r="3399" spans="1:1" x14ac:dyDescent="0.25">
      <c r="A3399" s="9"/>
    </row>
    <row r="3400" spans="1:1" x14ac:dyDescent="0.25">
      <c r="A3400" s="9"/>
    </row>
    <row r="3401" spans="1:1" x14ac:dyDescent="0.25">
      <c r="A3401" s="9"/>
    </row>
    <row r="3402" spans="1:1" x14ac:dyDescent="0.25">
      <c r="A3402" s="9"/>
    </row>
    <row r="3403" spans="1:1" x14ac:dyDescent="0.25">
      <c r="A3403" s="9"/>
    </row>
    <row r="3404" spans="1:1" x14ac:dyDescent="0.25">
      <c r="A3404" s="9"/>
    </row>
    <row r="3405" spans="1:1" x14ac:dyDescent="0.25">
      <c r="A3405" s="9"/>
    </row>
    <row r="3406" spans="1:1" x14ac:dyDescent="0.25">
      <c r="A3406" s="9"/>
    </row>
    <row r="3407" spans="1:1" x14ac:dyDescent="0.25">
      <c r="A3407" s="9"/>
    </row>
    <row r="3408" spans="1:1" x14ac:dyDescent="0.25">
      <c r="A3408" s="9"/>
    </row>
    <row r="3409" spans="1:1" x14ac:dyDescent="0.25">
      <c r="A3409" s="9"/>
    </row>
    <row r="3410" spans="1:1" x14ac:dyDescent="0.25">
      <c r="A3410" s="9"/>
    </row>
    <row r="3411" spans="1:1" x14ac:dyDescent="0.25">
      <c r="A3411" s="9"/>
    </row>
    <row r="3412" spans="1:1" x14ac:dyDescent="0.25">
      <c r="A3412" s="9"/>
    </row>
    <row r="3413" spans="1:1" x14ac:dyDescent="0.25">
      <c r="A3413" s="9"/>
    </row>
    <row r="3414" spans="1:1" x14ac:dyDescent="0.25">
      <c r="A3414" s="9"/>
    </row>
    <row r="3415" spans="1:1" x14ac:dyDescent="0.25">
      <c r="A3415" s="9"/>
    </row>
    <row r="3416" spans="1:1" x14ac:dyDescent="0.25">
      <c r="A3416" s="9"/>
    </row>
    <row r="3417" spans="1:1" x14ac:dyDescent="0.25">
      <c r="A3417" s="9"/>
    </row>
    <row r="3418" spans="1:1" x14ac:dyDescent="0.25">
      <c r="A3418" s="9"/>
    </row>
    <row r="3419" spans="1:1" x14ac:dyDescent="0.25">
      <c r="A3419" s="9"/>
    </row>
    <row r="3420" spans="1:1" x14ac:dyDescent="0.25">
      <c r="A3420" s="9"/>
    </row>
    <row r="3421" spans="1:1" x14ac:dyDescent="0.25">
      <c r="A3421" s="9"/>
    </row>
    <row r="3422" spans="1:1" x14ac:dyDescent="0.25">
      <c r="A3422" s="9"/>
    </row>
    <row r="3423" spans="1:1" x14ac:dyDescent="0.25">
      <c r="A3423" s="9"/>
    </row>
    <row r="3424" spans="1:1" x14ac:dyDescent="0.25">
      <c r="A3424" s="9"/>
    </row>
    <row r="3425" spans="1:1" x14ac:dyDescent="0.25">
      <c r="A3425" s="9"/>
    </row>
    <row r="3426" spans="1:1" x14ac:dyDescent="0.25">
      <c r="A3426" s="9"/>
    </row>
    <row r="3427" spans="1:1" x14ac:dyDescent="0.25">
      <c r="A3427" s="9"/>
    </row>
    <row r="3428" spans="1:1" x14ac:dyDescent="0.25">
      <c r="A3428" s="9"/>
    </row>
    <row r="3429" spans="1:1" x14ac:dyDescent="0.25">
      <c r="A3429" s="9"/>
    </row>
    <row r="3430" spans="1:1" x14ac:dyDescent="0.25">
      <c r="A3430" s="9"/>
    </row>
    <row r="3431" spans="1:1" x14ac:dyDescent="0.25">
      <c r="A3431" s="9"/>
    </row>
    <row r="3432" spans="1:1" x14ac:dyDescent="0.25">
      <c r="A3432" s="9"/>
    </row>
    <row r="3433" spans="1:1" x14ac:dyDescent="0.25">
      <c r="A3433" s="9"/>
    </row>
    <row r="3434" spans="1:1" x14ac:dyDescent="0.25">
      <c r="A3434" s="9"/>
    </row>
    <row r="3435" spans="1:1" x14ac:dyDescent="0.25">
      <c r="A3435" s="9"/>
    </row>
    <row r="3436" spans="1:1" x14ac:dyDescent="0.25">
      <c r="A3436" s="9"/>
    </row>
    <row r="3437" spans="1:1" x14ac:dyDescent="0.25">
      <c r="A3437" s="9"/>
    </row>
    <row r="3438" spans="1:1" x14ac:dyDescent="0.25">
      <c r="A3438" s="9"/>
    </row>
    <row r="3439" spans="1:1" x14ac:dyDescent="0.25">
      <c r="A3439" s="9"/>
    </row>
    <row r="3440" spans="1:1" x14ac:dyDescent="0.25">
      <c r="A3440" s="9"/>
    </row>
    <row r="3441" spans="1:1" x14ac:dyDescent="0.25">
      <c r="A3441" s="9"/>
    </row>
    <row r="3442" spans="1:1" x14ac:dyDescent="0.25">
      <c r="A3442" s="9"/>
    </row>
    <row r="3443" spans="1:1" x14ac:dyDescent="0.25">
      <c r="A3443" s="9"/>
    </row>
    <row r="3444" spans="1:1" x14ac:dyDescent="0.25">
      <c r="A3444" s="9"/>
    </row>
    <row r="3445" spans="1:1" x14ac:dyDescent="0.25">
      <c r="A3445" s="9"/>
    </row>
    <row r="3446" spans="1:1" x14ac:dyDescent="0.25">
      <c r="A3446" s="9"/>
    </row>
    <row r="3447" spans="1:1" x14ac:dyDescent="0.25">
      <c r="A3447" s="9"/>
    </row>
    <row r="3448" spans="1:1" x14ac:dyDescent="0.25">
      <c r="A3448" s="9"/>
    </row>
    <row r="3449" spans="1:1" x14ac:dyDescent="0.25">
      <c r="A3449" s="9"/>
    </row>
    <row r="3450" spans="1:1" x14ac:dyDescent="0.25">
      <c r="A3450" s="9"/>
    </row>
    <row r="3451" spans="1:1" x14ac:dyDescent="0.25">
      <c r="A3451" s="9"/>
    </row>
    <row r="3452" spans="1:1" x14ac:dyDescent="0.25">
      <c r="A3452" s="9"/>
    </row>
    <row r="3453" spans="1:1" x14ac:dyDescent="0.25">
      <c r="A3453" s="9"/>
    </row>
    <row r="3454" spans="1:1" x14ac:dyDescent="0.25">
      <c r="A3454" s="9"/>
    </row>
    <row r="3455" spans="1:1" x14ac:dyDescent="0.25">
      <c r="A3455" s="9"/>
    </row>
    <row r="3456" spans="1:1" x14ac:dyDescent="0.25">
      <c r="A3456" s="9"/>
    </row>
    <row r="3457" spans="1:1" x14ac:dyDescent="0.25">
      <c r="A3457" s="9"/>
    </row>
    <row r="3458" spans="1:1" x14ac:dyDescent="0.25">
      <c r="A3458" s="9"/>
    </row>
    <row r="3459" spans="1:1" x14ac:dyDescent="0.25">
      <c r="A3459" s="9"/>
    </row>
    <row r="3460" spans="1:1" x14ac:dyDescent="0.25">
      <c r="A3460" s="9"/>
    </row>
    <row r="3461" spans="1:1" x14ac:dyDescent="0.25">
      <c r="A3461" s="9"/>
    </row>
    <row r="3462" spans="1:1" x14ac:dyDescent="0.25">
      <c r="A3462" s="9"/>
    </row>
    <row r="3463" spans="1:1" x14ac:dyDescent="0.25">
      <c r="A3463" s="9"/>
    </row>
    <row r="3464" spans="1:1" x14ac:dyDescent="0.25">
      <c r="A3464" s="9"/>
    </row>
    <row r="3465" spans="1:1" x14ac:dyDescent="0.25">
      <c r="A3465" s="9"/>
    </row>
    <row r="3466" spans="1:1" x14ac:dyDescent="0.25">
      <c r="A3466" s="9"/>
    </row>
    <row r="3467" spans="1:1" x14ac:dyDescent="0.25">
      <c r="A3467" s="9"/>
    </row>
    <row r="3468" spans="1:1" x14ac:dyDescent="0.25">
      <c r="A3468" s="9"/>
    </row>
    <row r="3469" spans="1:1" x14ac:dyDescent="0.25">
      <c r="A3469" s="9"/>
    </row>
    <row r="3470" spans="1:1" x14ac:dyDescent="0.25">
      <c r="A3470" s="9"/>
    </row>
    <row r="3471" spans="1:1" x14ac:dyDescent="0.25">
      <c r="A3471" s="9"/>
    </row>
    <row r="3472" spans="1:1" x14ac:dyDescent="0.25">
      <c r="A3472" s="9"/>
    </row>
    <row r="3473" spans="1:1" x14ac:dyDescent="0.25">
      <c r="A3473" s="9"/>
    </row>
    <row r="3474" spans="1:1" x14ac:dyDescent="0.25">
      <c r="A3474" s="9"/>
    </row>
    <row r="3475" spans="1:1" x14ac:dyDescent="0.25">
      <c r="A3475" s="9"/>
    </row>
    <row r="3476" spans="1:1" x14ac:dyDescent="0.25">
      <c r="A3476" s="9"/>
    </row>
    <row r="3477" spans="1:1" x14ac:dyDescent="0.25">
      <c r="A3477" s="9"/>
    </row>
    <row r="3478" spans="1:1" x14ac:dyDescent="0.25">
      <c r="A3478" s="9"/>
    </row>
    <row r="3479" spans="1:1" x14ac:dyDescent="0.25">
      <c r="A3479" s="9"/>
    </row>
    <row r="3480" spans="1:1" x14ac:dyDescent="0.25">
      <c r="A3480" s="9"/>
    </row>
    <row r="3481" spans="1:1" x14ac:dyDescent="0.25">
      <c r="A3481" s="9"/>
    </row>
    <row r="3482" spans="1:1" x14ac:dyDescent="0.25">
      <c r="A3482" s="9"/>
    </row>
    <row r="3483" spans="1:1" x14ac:dyDescent="0.25">
      <c r="A3483" s="9"/>
    </row>
    <row r="3484" spans="1:1" x14ac:dyDescent="0.25">
      <c r="A3484" s="9"/>
    </row>
    <row r="3485" spans="1:1" x14ac:dyDescent="0.25">
      <c r="A3485" s="9"/>
    </row>
    <row r="3486" spans="1:1" x14ac:dyDescent="0.25">
      <c r="A3486" s="9"/>
    </row>
    <row r="3487" spans="1:1" x14ac:dyDescent="0.25">
      <c r="A3487" s="9"/>
    </row>
    <row r="3488" spans="1:1" x14ac:dyDescent="0.25">
      <c r="A3488" s="9"/>
    </row>
    <row r="3489" spans="1:1" x14ac:dyDescent="0.25">
      <c r="A3489" s="9"/>
    </row>
    <row r="3490" spans="1:1" x14ac:dyDescent="0.25">
      <c r="A3490" s="9"/>
    </row>
    <row r="3491" spans="1:1" x14ac:dyDescent="0.25">
      <c r="A3491" s="9"/>
    </row>
    <row r="3492" spans="1:1" x14ac:dyDescent="0.25">
      <c r="A3492" s="9"/>
    </row>
    <row r="3493" spans="1:1" x14ac:dyDescent="0.25">
      <c r="A3493" s="9"/>
    </row>
    <row r="3494" spans="1:1" x14ac:dyDescent="0.25">
      <c r="A3494" s="9"/>
    </row>
    <row r="3495" spans="1:1" x14ac:dyDescent="0.25">
      <c r="A3495" s="9"/>
    </row>
    <row r="3496" spans="1:1" x14ac:dyDescent="0.25">
      <c r="A3496" s="9"/>
    </row>
    <row r="3497" spans="1:1" x14ac:dyDescent="0.25">
      <c r="A3497" s="9"/>
    </row>
    <row r="3498" spans="1:1" x14ac:dyDescent="0.25">
      <c r="A3498" s="9"/>
    </row>
    <row r="3499" spans="1:1" x14ac:dyDescent="0.25">
      <c r="A3499" s="9"/>
    </row>
    <row r="3500" spans="1:1" x14ac:dyDescent="0.25">
      <c r="A3500" s="9"/>
    </row>
    <row r="3501" spans="1:1" x14ac:dyDescent="0.25">
      <c r="A3501" s="9"/>
    </row>
    <row r="3502" spans="1:1" x14ac:dyDescent="0.25">
      <c r="A3502" s="9"/>
    </row>
    <row r="3503" spans="1:1" x14ac:dyDescent="0.25">
      <c r="A3503" s="9"/>
    </row>
    <row r="3504" spans="1:1" x14ac:dyDescent="0.25">
      <c r="A3504" s="9"/>
    </row>
    <row r="3505" spans="1:1" x14ac:dyDescent="0.25">
      <c r="A3505" s="9"/>
    </row>
    <row r="3506" spans="1:1" x14ac:dyDescent="0.25">
      <c r="A3506" s="9"/>
    </row>
    <row r="3507" spans="1:1" x14ac:dyDescent="0.25">
      <c r="A3507" s="9"/>
    </row>
    <row r="3508" spans="1:1" x14ac:dyDescent="0.25">
      <c r="A3508" s="9"/>
    </row>
    <row r="3509" spans="1:1" x14ac:dyDescent="0.25">
      <c r="A3509" s="9"/>
    </row>
    <row r="3510" spans="1:1" x14ac:dyDescent="0.25">
      <c r="A3510" s="9"/>
    </row>
    <row r="3511" spans="1:1" x14ac:dyDescent="0.25">
      <c r="A3511" s="9"/>
    </row>
    <row r="3512" spans="1:1" x14ac:dyDescent="0.25">
      <c r="A3512" s="9"/>
    </row>
    <row r="3513" spans="1:1" x14ac:dyDescent="0.25">
      <c r="A3513" s="9"/>
    </row>
    <row r="3514" spans="1:1" x14ac:dyDescent="0.25">
      <c r="A3514" s="9"/>
    </row>
    <row r="3515" spans="1:1" x14ac:dyDescent="0.25">
      <c r="A3515" s="9"/>
    </row>
    <row r="3516" spans="1:1" x14ac:dyDescent="0.25">
      <c r="A3516" s="9"/>
    </row>
    <row r="3517" spans="1:1" x14ac:dyDescent="0.25">
      <c r="A3517" s="9"/>
    </row>
    <row r="3518" spans="1:1" x14ac:dyDescent="0.25">
      <c r="A3518" s="9"/>
    </row>
    <row r="3519" spans="1:1" x14ac:dyDescent="0.25">
      <c r="A3519" s="9"/>
    </row>
    <row r="3520" spans="1:1" x14ac:dyDescent="0.25">
      <c r="A3520" s="9"/>
    </row>
    <row r="3521" spans="1:1" x14ac:dyDescent="0.25">
      <c r="A3521" s="9"/>
    </row>
    <row r="3522" spans="1:1" x14ac:dyDescent="0.25">
      <c r="A3522" s="9"/>
    </row>
    <row r="3523" spans="1:1" x14ac:dyDescent="0.25">
      <c r="A3523" s="9"/>
    </row>
    <row r="3524" spans="1:1" x14ac:dyDescent="0.25">
      <c r="A3524" s="9"/>
    </row>
    <row r="3525" spans="1:1" x14ac:dyDescent="0.25">
      <c r="A3525" s="9"/>
    </row>
    <row r="3526" spans="1:1" x14ac:dyDescent="0.25">
      <c r="A3526" s="9"/>
    </row>
    <row r="3527" spans="1:1" x14ac:dyDescent="0.25">
      <c r="A3527" s="9"/>
    </row>
    <row r="3528" spans="1:1" x14ac:dyDescent="0.25">
      <c r="A3528" s="9"/>
    </row>
    <row r="3529" spans="1:1" x14ac:dyDescent="0.25">
      <c r="A3529" s="9"/>
    </row>
    <row r="3530" spans="1:1" x14ac:dyDescent="0.25">
      <c r="A3530" s="9"/>
    </row>
    <row r="3531" spans="1:1" x14ac:dyDescent="0.25">
      <c r="A3531" s="9"/>
    </row>
    <row r="3532" spans="1:1" x14ac:dyDescent="0.25">
      <c r="A3532" s="9"/>
    </row>
    <row r="3533" spans="1:1" x14ac:dyDescent="0.25">
      <c r="A3533" s="9"/>
    </row>
    <row r="3534" spans="1:1" x14ac:dyDescent="0.25">
      <c r="A3534" s="9"/>
    </row>
    <row r="3535" spans="1:1" x14ac:dyDescent="0.25">
      <c r="A3535" s="9"/>
    </row>
    <row r="3536" spans="1:1" x14ac:dyDescent="0.25">
      <c r="A3536" s="9"/>
    </row>
    <row r="3537" spans="1:2" x14ac:dyDescent="0.25">
      <c r="A3537" s="9"/>
    </row>
    <row r="3538" spans="1:2" x14ac:dyDescent="0.25">
      <c r="A3538" s="9"/>
    </row>
    <row r="3539" spans="1:2" x14ac:dyDescent="0.25">
      <c r="A3539" s="9"/>
      <c r="B3539" s="12"/>
    </row>
    <row r="3540" spans="1:2" x14ac:dyDescent="0.25">
      <c r="A3540" s="9"/>
    </row>
    <row r="3541" spans="1:2" x14ac:dyDescent="0.25">
      <c r="A3541" s="9"/>
    </row>
    <row r="3542" spans="1:2" x14ac:dyDescent="0.25">
      <c r="A3542" s="9"/>
    </row>
    <row r="3543" spans="1:2" x14ac:dyDescent="0.25">
      <c r="A3543" s="9"/>
    </row>
    <row r="3544" spans="1:2" x14ac:dyDescent="0.25">
      <c r="A3544" s="9"/>
    </row>
    <row r="3545" spans="1:2" x14ac:dyDescent="0.25">
      <c r="A3545" s="4"/>
      <c r="B3545" s="3"/>
    </row>
    <row r="3546" spans="1:2" x14ac:dyDescent="0.25">
      <c r="A3546" s="9"/>
    </row>
    <row r="3547" spans="1:2" x14ac:dyDescent="0.25">
      <c r="A3547" s="9"/>
    </row>
    <row r="3548" spans="1:2" x14ac:dyDescent="0.25">
      <c r="A3548" s="9"/>
    </row>
    <row r="3549" spans="1:2" x14ac:dyDescent="0.25">
      <c r="A3549" s="9"/>
    </row>
    <row r="3550" spans="1:2" x14ac:dyDescent="0.25">
      <c r="A3550" s="9"/>
    </row>
    <row r="3551" spans="1:2" x14ac:dyDescent="0.25">
      <c r="A3551" s="9"/>
    </row>
    <row r="3552" spans="1:2" x14ac:dyDescent="0.25">
      <c r="A3552" s="9"/>
    </row>
    <row r="3553" spans="1:1" x14ac:dyDescent="0.25">
      <c r="A3553" s="9"/>
    </row>
    <row r="3554" spans="1:1" x14ac:dyDescent="0.25">
      <c r="A3554" s="9"/>
    </row>
    <row r="3555" spans="1:1" x14ac:dyDescent="0.25">
      <c r="A3555" s="9"/>
    </row>
    <row r="3556" spans="1:1" x14ac:dyDescent="0.25">
      <c r="A3556" s="9"/>
    </row>
    <row r="3557" spans="1:1" x14ac:dyDescent="0.25">
      <c r="A3557" s="9"/>
    </row>
    <row r="3558" spans="1:1" x14ac:dyDescent="0.25">
      <c r="A3558" s="9"/>
    </row>
    <row r="3559" spans="1:1" x14ac:dyDescent="0.25">
      <c r="A3559" s="9"/>
    </row>
    <row r="3560" spans="1:1" x14ac:dyDescent="0.25">
      <c r="A3560" s="9"/>
    </row>
    <row r="3561" spans="1:1" x14ac:dyDescent="0.25">
      <c r="A3561" s="9"/>
    </row>
    <row r="3562" spans="1:1" x14ac:dyDescent="0.25">
      <c r="A3562" s="9"/>
    </row>
    <row r="3563" spans="1:1" x14ac:dyDescent="0.25">
      <c r="A3563" s="9"/>
    </row>
    <row r="3564" spans="1:1" x14ac:dyDescent="0.25">
      <c r="A3564" s="9"/>
    </row>
    <row r="3565" spans="1:1" x14ac:dyDescent="0.25">
      <c r="A3565" s="9"/>
    </row>
    <row r="3566" spans="1:1" x14ac:dyDescent="0.25">
      <c r="A3566" s="9"/>
    </row>
    <row r="3567" spans="1:1" x14ac:dyDescent="0.25">
      <c r="A3567" s="9"/>
    </row>
    <row r="3568" spans="1:1" x14ac:dyDescent="0.25">
      <c r="A3568" s="9"/>
    </row>
    <row r="3569" spans="1:1" x14ac:dyDescent="0.25">
      <c r="A3569" s="9"/>
    </row>
    <row r="3570" spans="1:1" x14ac:dyDescent="0.25">
      <c r="A3570" s="9"/>
    </row>
    <row r="3571" spans="1:1" x14ac:dyDescent="0.25">
      <c r="A3571" s="9"/>
    </row>
    <row r="3572" spans="1:1" x14ac:dyDescent="0.25">
      <c r="A3572" s="9"/>
    </row>
    <row r="3573" spans="1:1" x14ac:dyDescent="0.25">
      <c r="A3573" s="9"/>
    </row>
    <row r="3574" spans="1:1" x14ac:dyDescent="0.25">
      <c r="A3574" s="9"/>
    </row>
    <row r="3575" spans="1:1" x14ac:dyDescent="0.25">
      <c r="A3575" s="9"/>
    </row>
    <row r="3576" spans="1:1" x14ac:dyDescent="0.25">
      <c r="A3576" s="9"/>
    </row>
    <row r="3577" spans="1:1" x14ac:dyDescent="0.25">
      <c r="A3577" s="9"/>
    </row>
    <row r="3578" spans="1:1" x14ac:dyDescent="0.25">
      <c r="A3578" s="9"/>
    </row>
    <row r="3579" spans="1:1" x14ac:dyDescent="0.25">
      <c r="A3579" s="9"/>
    </row>
    <row r="3580" spans="1:1" x14ac:dyDescent="0.25">
      <c r="A3580" s="9"/>
    </row>
    <row r="3581" spans="1:1" x14ac:dyDescent="0.25">
      <c r="A3581" s="9"/>
    </row>
    <row r="3582" spans="1:1" x14ac:dyDescent="0.25">
      <c r="A3582" s="9"/>
    </row>
    <row r="3583" spans="1:1" x14ac:dyDescent="0.25">
      <c r="A3583" s="9"/>
    </row>
    <row r="3584" spans="1:1" x14ac:dyDescent="0.25">
      <c r="A3584" s="9"/>
    </row>
    <row r="3585" spans="1:1" x14ac:dyDescent="0.25">
      <c r="A3585" s="9"/>
    </row>
    <row r="3586" spans="1:1" x14ac:dyDescent="0.25">
      <c r="A3586" s="9"/>
    </row>
    <row r="3587" spans="1:1" x14ac:dyDescent="0.25">
      <c r="A3587" s="9"/>
    </row>
    <row r="3588" spans="1:1" x14ac:dyDescent="0.25">
      <c r="A3588" s="9"/>
    </row>
    <row r="3589" spans="1:1" x14ac:dyDescent="0.25">
      <c r="A3589" s="9"/>
    </row>
    <row r="3590" spans="1:1" x14ac:dyDescent="0.25">
      <c r="A3590" s="9"/>
    </row>
    <row r="3591" spans="1:1" x14ac:dyDescent="0.25">
      <c r="A3591" s="9"/>
    </row>
    <row r="3592" spans="1:1" x14ac:dyDescent="0.25">
      <c r="A3592" s="9"/>
    </row>
    <row r="3593" spans="1:1" x14ac:dyDescent="0.25">
      <c r="A3593" s="9"/>
    </row>
    <row r="3594" spans="1:1" x14ac:dyDescent="0.25">
      <c r="A3594" s="9"/>
    </row>
    <row r="3595" spans="1:1" x14ac:dyDescent="0.25">
      <c r="A3595" s="9"/>
    </row>
    <row r="3596" spans="1:1" x14ac:dyDescent="0.25">
      <c r="A3596" s="9"/>
    </row>
    <row r="3597" spans="1:1" x14ac:dyDescent="0.25">
      <c r="A3597" s="9"/>
    </row>
    <row r="3598" spans="1:1" x14ac:dyDescent="0.25">
      <c r="A3598" s="9"/>
    </row>
    <row r="3599" spans="1:1" x14ac:dyDescent="0.25">
      <c r="A3599" s="9"/>
    </row>
    <row r="3600" spans="1:1" x14ac:dyDescent="0.25">
      <c r="A3600" s="9"/>
    </row>
    <row r="3601" spans="1:2" x14ac:dyDescent="0.25">
      <c r="A3601" s="9"/>
    </row>
    <row r="3602" spans="1:2" x14ac:dyDescent="0.25">
      <c r="A3602" s="9"/>
    </row>
    <row r="3603" spans="1:2" x14ac:dyDescent="0.25">
      <c r="A3603" s="9"/>
    </row>
    <row r="3604" spans="1:2" x14ac:dyDescent="0.25">
      <c r="A3604" s="9"/>
    </row>
    <row r="3605" spans="1:2" x14ac:dyDescent="0.25">
      <c r="A3605" s="9"/>
    </row>
    <row r="3606" spans="1:2" x14ac:dyDescent="0.25">
      <c r="A3606" s="9"/>
    </row>
    <row r="3607" spans="1:2" x14ac:dyDescent="0.25">
      <c r="A3607" s="9"/>
    </row>
    <row r="3608" spans="1:2" x14ac:dyDescent="0.25">
      <c r="A3608" s="9"/>
    </row>
    <row r="3609" spans="1:2" x14ac:dyDescent="0.25">
      <c r="A3609" s="9"/>
    </row>
    <row r="3610" spans="1:2" x14ac:dyDescent="0.25">
      <c r="A3610" s="9"/>
    </row>
    <row r="3611" spans="1:2" x14ac:dyDescent="0.25">
      <c r="A3611" s="9"/>
    </row>
    <row r="3612" spans="1:2" x14ac:dyDescent="0.25">
      <c r="A3612" s="9"/>
    </row>
    <row r="3613" spans="1:2" x14ac:dyDescent="0.25">
      <c r="A3613" s="9"/>
      <c r="B3613" s="3"/>
    </row>
    <row r="3614" spans="1:2" x14ac:dyDescent="0.25">
      <c r="A3614" s="9"/>
    </row>
    <row r="3615" spans="1:2" x14ac:dyDescent="0.25">
      <c r="A3615" s="9"/>
    </row>
    <row r="3616" spans="1:2" x14ac:dyDescent="0.25">
      <c r="A3616" s="9"/>
    </row>
    <row r="3617" spans="1:1" x14ac:dyDescent="0.25">
      <c r="A3617" s="9"/>
    </row>
    <row r="3618" spans="1:1" x14ac:dyDescent="0.25">
      <c r="A3618" s="9"/>
    </row>
    <row r="3619" spans="1:1" x14ac:dyDescent="0.25">
      <c r="A3619" s="9"/>
    </row>
    <row r="3620" spans="1:1" x14ac:dyDescent="0.25">
      <c r="A3620" s="9"/>
    </row>
    <row r="3621" spans="1:1" x14ac:dyDescent="0.25">
      <c r="A3621" s="9"/>
    </row>
    <row r="3622" spans="1:1" x14ac:dyDescent="0.25">
      <c r="A3622" s="9"/>
    </row>
    <row r="3623" spans="1:1" x14ac:dyDescent="0.25">
      <c r="A3623" s="9"/>
    </row>
    <row r="3624" spans="1:1" x14ac:dyDescent="0.25">
      <c r="A3624" s="9"/>
    </row>
    <row r="3625" spans="1:1" x14ac:dyDescent="0.25">
      <c r="A3625" s="9"/>
    </row>
    <row r="3626" spans="1:1" x14ac:dyDescent="0.25">
      <c r="A3626" s="9"/>
    </row>
    <row r="3627" spans="1:1" x14ac:dyDescent="0.25">
      <c r="A3627" s="9"/>
    </row>
    <row r="3628" spans="1:1" x14ac:dyDescent="0.25">
      <c r="A3628" s="9"/>
    </row>
    <row r="3629" spans="1:1" x14ac:dyDescent="0.25">
      <c r="A3629" s="9"/>
    </row>
    <row r="3630" spans="1:1" x14ac:dyDescent="0.25">
      <c r="A3630" s="9"/>
    </row>
    <row r="3631" spans="1:1" x14ac:dyDescent="0.25">
      <c r="A3631" s="9"/>
    </row>
    <row r="3632" spans="1:1" x14ac:dyDescent="0.25">
      <c r="A3632" s="9"/>
    </row>
    <row r="3633" spans="1:1" x14ac:dyDescent="0.25">
      <c r="A3633" s="9"/>
    </row>
    <row r="3634" spans="1:1" x14ac:dyDescent="0.25">
      <c r="A3634" s="9"/>
    </row>
    <row r="3635" spans="1:1" x14ac:dyDescent="0.25">
      <c r="A3635" s="9"/>
    </row>
    <row r="3636" spans="1:1" x14ac:dyDescent="0.25">
      <c r="A3636" s="9"/>
    </row>
    <row r="3637" spans="1:1" x14ac:dyDescent="0.25">
      <c r="A3637" s="9"/>
    </row>
    <row r="3638" spans="1:1" x14ac:dyDescent="0.25">
      <c r="A3638" s="9"/>
    </row>
    <row r="3639" spans="1:1" x14ac:dyDescent="0.25">
      <c r="A3639" s="9"/>
    </row>
    <row r="3640" spans="1:1" x14ac:dyDescent="0.25">
      <c r="A3640" s="9"/>
    </row>
    <row r="3641" spans="1:1" x14ac:dyDescent="0.25">
      <c r="A3641" s="9"/>
    </row>
    <row r="3642" spans="1:1" x14ac:dyDescent="0.25">
      <c r="A3642" s="9"/>
    </row>
    <row r="3643" spans="1:1" x14ac:dyDescent="0.25">
      <c r="A3643" s="9"/>
    </row>
    <row r="3644" spans="1:1" x14ac:dyDescent="0.25">
      <c r="A3644" s="9"/>
    </row>
    <row r="3645" spans="1:1" x14ac:dyDescent="0.25">
      <c r="A3645" s="9"/>
    </row>
    <row r="3646" spans="1:1" x14ac:dyDescent="0.25">
      <c r="A3646" s="9"/>
    </row>
    <row r="3647" spans="1:1" x14ac:dyDescent="0.25">
      <c r="A3647" s="9"/>
    </row>
    <row r="3648" spans="1:1" x14ac:dyDescent="0.25">
      <c r="A3648" s="9"/>
    </row>
    <row r="3649" spans="1:1" x14ac:dyDescent="0.25">
      <c r="A3649" s="9"/>
    </row>
    <row r="3650" spans="1:1" x14ac:dyDescent="0.25">
      <c r="A3650" s="9"/>
    </row>
    <row r="3651" spans="1:1" x14ac:dyDescent="0.25">
      <c r="A3651" s="9"/>
    </row>
    <row r="3652" spans="1:1" x14ac:dyDescent="0.25">
      <c r="A3652" s="9"/>
    </row>
    <row r="3653" spans="1:1" x14ac:dyDescent="0.25">
      <c r="A3653" s="9"/>
    </row>
    <row r="3654" spans="1:1" x14ac:dyDescent="0.25">
      <c r="A3654" s="9"/>
    </row>
    <row r="3655" spans="1:1" x14ac:dyDescent="0.25">
      <c r="A3655" s="9"/>
    </row>
    <row r="3656" spans="1:1" x14ac:dyDescent="0.25">
      <c r="A3656" s="9"/>
    </row>
    <row r="3657" spans="1:1" x14ac:dyDescent="0.25">
      <c r="A3657" s="9"/>
    </row>
    <row r="3658" spans="1:1" x14ac:dyDescent="0.25">
      <c r="A3658" s="9"/>
    </row>
    <row r="3659" spans="1:1" x14ac:dyDescent="0.25">
      <c r="A3659" s="9"/>
    </row>
  </sheetData>
  <sheetProtection algorithmName="SHA-512" hashValue="yQIcu2VqAIhmxRoGGemxlZ7vqwte5WGuOam2iNNTk5ZgPZuQeaNeo/NoYECbmqoH1V+HUD9ylQAON7ixmN7JwQ==" saltValue="/3mqax+HSfKWH//HUtMu5w==" spinCount="100000" sheet="1" objects="1" scenarios="1"/>
  <autoFilter ref="B2:C5" xr:uid="{00000000-0009-0000-0000-000001000000}"/>
  <pageMargins left="0.7" right="0.7" top="0.75" bottom="0.75" header="0.3" footer="0.3"/>
  <pageSetup fitToHeight="5" orientation="portrait" r:id="rId1"/>
  <headerFooter>
    <oddHeader>&amp;C&amp;"-,Bold"FS1
Forecast - Daily Need</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4C120EAF5F8A4AABCBC2B901ADA70C" ma:contentTypeVersion="12" ma:contentTypeDescription="Create a new document." ma:contentTypeScope="" ma:versionID="ce9dd5772c61064a9ebbf210de658aba">
  <xsd:schema xmlns:xsd="http://www.w3.org/2001/XMLSchema" xmlns:xs="http://www.w3.org/2001/XMLSchema" xmlns:p="http://schemas.microsoft.com/office/2006/metadata/properties" xmlns:ns2="6b7a4050-f60d-4624-a478-98791ac1a8cc" xmlns:ns3="7f9a009d-9dbc-4526-b104-1f30d54e8ae5" targetNamespace="http://schemas.microsoft.com/office/2006/metadata/properties" ma:root="true" ma:fieldsID="cb962960b7d0f3e5e55f8572705a9317" ns2:_="" ns3:_="">
    <xsd:import namespace="6b7a4050-f60d-4624-a478-98791ac1a8cc"/>
    <xsd:import namespace="7f9a009d-9dbc-4526-b104-1f30d54e8ae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7a4050-f60d-4624-a478-98791ac1a8c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91096fb-f486-4cad-a9b4-738ad8c1332c}" ma:internalName="TaxCatchAll" ma:showField="CatchAllData" ma:web="6b7a4050-f60d-4624-a478-98791ac1a8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9a009d-9dbc-4526-b104-1f30d54e8a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32fbe1d-74b4-4c13-9406-3a5dc48f19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9a009d-9dbc-4526-b104-1f30d54e8ae5">
      <Terms xmlns="http://schemas.microsoft.com/office/infopath/2007/PartnerControls"/>
    </lcf76f155ced4ddcb4097134ff3c332f>
    <TaxCatchAll xmlns="6b7a4050-f60d-4624-a478-98791ac1a8cc" xsi:nil="true"/>
  </documentManagement>
</p:properties>
</file>

<file path=customXml/itemProps1.xml><?xml version="1.0" encoding="utf-8"?>
<ds:datastoreItem xmlns:ds="http://schemas.openxmlformats.org/officeDocument/2006/customXml" ds:itemID="{D94F471E-0E65-439F-B766-8B4644A5BE00}">
  <ds:schemaRefs>
    <ds:schemaRef ds:uri="http://schemas.microsoft.com/sharepoint/v3/contenttype/forms"/>
  </ds:schemaRefs>
</ds:datastoreItem>
</file>

<file path=customXml/itemProps2.xml><?xml version="1.0" encoding="utf-8"?>
<ds:datastoreItem xmlns:ds="http://schemas.openxmlformats.org/officeDocument/2006/customXml" ds:itemID="{643CB307-54F4-457F-919B-EAFEBFE2F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7a4050-f60d-4624-a478-98791ac1a8cc"/>
    <ds:schemaRef ds:uri="7f9a009d-9dbc-4526-b104-1f30d54e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80BAD2-6F9A-4E1C-B258-959274FD3B04}">
  <ds:schemaRefs>
    <ds:schemaRef ds:uri="http://schemas.microsoft.com/office/2006/metadata/properties"/>
    <ds:schemaRef ds:uri="http://schemas.microsoft.com/office/infopath/2007/PartnerControls"/>
    <ds:schemaRef ds:uri="7f9a009d-9dbc-4526-b104-1f30d54e8ae5"/>
    <ds:schemaRef ds:uri="6b7a4050-f60d-4624-a478-98791ac1a8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Sample Key and Instructions</vt:lpstr>
      <vt:lpstr>SampleTransfer</vt:lpstr>
      <vt:lpstr>Inventory</vt:lpstr>
      <vt:lpstr>OpenPOs</vt:lpstr>
      <vt:lpstr>Forecast</vt:lpstr>
      <vt:lpstr>AXFA1048572</vt:lpstr>
      <vt:lpstr>Forecast!Print_Area</vt:lpstr>
      <vt:lpstr>Inventory!Print_Area</vt:lpstr>
      <vt:lpstr>OpenPOs!Print_Area</vt:lpstr>
      <vt:lpstr>Forecast!Print_Titles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Kaczmarek</dc:creator>
  <cp:lastModifiedBy>Joe Kaczmarek</cp:lastModifiedBy>
  <cp:lastPrinted>2023-07-31T19:55:18Z</cp:lastPrinted>
  <dcterms:created xsi:type="dcterms:W3CDTF">2016-02-17T23:55:59Z</dcterms:created>
  <dcterms:modified xsi:type="dcterms:W3CDTF">2024-01-19T21:37:03Z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0x010100CA4C120EAF5F8A4AABCBC2B901ADA70C</vt:lpwstr>
  </property>
  <property fmtid="{D5CDD505-2E9C-101B-9397-08002B2CF9AE}" pid="3" name="MediaServiceImageTags">
    <vt:lpwstr/>
  </property>
</Properties>
</file>