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85" windowHeight="8280" activeTab="8"/>
  </bookViews>
  <sheets>
    <sheet name="Total Standings" sheetId="1" r:id="rId1"/>
    <sheet name="Tournaments Fished" sheetId="2" r:id="rId2"/>
    <sheet name="Sept " sheetId="3" r:id="rId3"/>
    <sheet name="Oct" sheetId="4" r:id="rId4"/>
    <sheet name="Nov" sheetId="5" r:id="rId5"/>
    <sheet name="Jan" sheetId="6" r:id="rId6"/>
    <sheet name="Feb" sheetId="7" r:id="rId7"/>
    <sheet name="March" sheetId="8" r:id="rId8"/>
    <sheet name="April" sheetId="9" r:id="rId9"/>
    <sheet name="May" sheetId="10" r:id="rId10"/>
    <sheet name="June" sheetId="11" r:id="rId11"/>
    <sheet name="July" sheetId="12" r:id="rId12"/>
    <sheet name="Aug" sheetId="13" r:id="rId13"/>
    <sheet name="Teams" sheetId="14" r:id="rId14"/>
    <sheet name="Classic" sheetId="15" r:id="rId15"/>
    <sheet name="Payout" sheetId="16" r:id="rId16"/>
    <sheet name="Team Payout" sheetId="17" r:id="rId17"/>
  </sheets>
  <externalReferences>
    <externalReference r:id="rId20"/>
  </externalReferences>
  <definedNames>
    <definedName name="nnbc" localSheetId="16">'[1]Payout'!#REF!</definedName>
    <definedName name="nnbc">'[1]Payout'!#REF!</definedName>
    <definedName name="pay" localSheetId="16">'[1]Payout'!#REF!</definedName>
    <definedName name="pay">'[1]Payout'!#REF!</definedName>
    <definedName name="payour">#REF!</definedName>
    <definedName name="payout10teams" localSheetId="15">'Payout'!#REF!</definedName>
    <definedName name="payout10teams" localSheetId="16">'Team Payout'!#REF!</definedName>
    <definedName name="payout10teams">#REF!</definedName>
    <definedName name="payout20teams" localSheetId="15">'Payout'!#REF!</definedName>
    <definedName name="payout20teams" localSheetId="16">'Team Payout'!#REF!</definedName>
    <definedName name="payout20teams">#REF!</definedName>
    <definedName name="payout30teams" localSheetId="15">'Payout'!#REF!</definedName>
    <definedName name="payout30teams" localSheetId="16">'Team Payout'!#REF!</definedName>
    <definedName name="payout30teams">#REF!</definedName>
    <definedName name="payout40teams" localSheetId="15">'Payout'!#REF!</definedName>
    <definedName name="payout40teams" localSheetId="16">'Team Payout'!#REF!</definedName>
    <definedName name="payout40teams">#REF!</definedName>
    <definedName name="payout50teams" localSheetId="15">'Payout'!$A$25:$E$34</definedName>
    <definedName name="payout50teams" localSheetId="16">'Team Payout'!$A$25:$E$34</definedName>
    <definedName name="payout50teams">#REF!</definedName>
    <definedName name="payout60teams" localSheetId="15">'Payout'!#REF!</definedName>
    <definedName name="payout60teams" localSheetId="16">'Team Payout'!#REF!</definedName>
    <definedName name="payout60teams">#REF!</definedName>
    <definedName name="payout70teams" localSheetId="15">'Payout'!#REF!</definedName>
    <definedName name="payout70teams" localSheetId="16">'Team Payout'!#REF!</definedName>
    <definedName name="payout70teams">#REF!</definedName>
    <definedName name="payout71teams" localSheetId="15">'Payout'!#REF!</definedName>
    <definedName name="payout71teams" localSheetId="16">'Team Payout'!#REF!</definedName>
    <definedName name="payout71teams">#REF!</definedName>
    <definedName name="payoutover71teams" localSheetId="15">'Payout'!#REF!</definedName>
    <definedName name="payoutover71teams" localSheetId="16">'Team Payout'!#REF!</definedName>
    <definedName name="payoutover71teams">#REF!</definedName>
    <definedName name="_xlnm.Print_Area" localSheetId="8">'April'!$A$1:$Q$28</definedName>
    <definedName name="_xlnm.Print_Area" localSheetId="12">'Aug'!$A$1:$Q$28</definedName>
    <definedName name="_xlnm.Print_Area" localSheetId="6">'Feb'!$A$1:$Q$28</definedName>
    <definedName name="_xlnm.Print_Area" localSheetId="5">'Jan'!$A$1:$Q$22</definedName>
    <definedName name="_xlnm.Print_Area" localSheetId="11">'July'!$A$1:$Q$28</definedName>
    <definedName name="_xlnm.Print_Area" localSheetId="10">'June'!$A$1:$Q$28</definedName>
    <definedName name="_xlnm.Print_Area" localSheetId="7">'March'!$A$1:$Q$26</definedName>
    <definedName name="_xlnm.Print_Area" localSheetId="9">'May'!$A$1:$Q$28</definedName>
    <definedName name="_xlnm.Print_Area" localSheetId="4">'Nov'!$A$1:$Q$26</definedName>
    <definedName name="_xlnm.Print_Area" localSheetId="3">'Oct'!$A$1:$Q$29</definedName>
    <definedName name="_xlnm.Print_Area" localSheetId="2">'Sept '!$A$1:$Q$28</definedName>
    <definedName name="_xlnm.Print_Titles" localSheetId="0">'Total Standings'!$1:$2</definedName>
    <definedName name="sheet">#REF!</definedName>
    <definedName name="t">#REF!</definedName>
    <definedName name="table">#REF!</definedName>
    <definedName name="table1" localSheetId="15">'Payout'!#REF!</definedName>
    <definedName name="table1" localSheetId="16">'Team Payout'!#REF!</definedName>
    <definedName name="table1">#REF!</definedName>
    <definedName name="table2" localSheetId="15">'Payout'!#REF!</definedName>
    <definedName name="table2" localSheetId="16">'Team Payout'!#REF!</definedName>
    <definedName name="table2">#REF!</definedName>
    <definedName name="table3" localSheetId="15">'Payout'!#REF!</definedName>
    <definedName name="table3" localSheetId="16">'Team Payout'!#REF!</definedName>
    <definedName name="table3">#REF!</definedName>
    <definedName name="table4" localSheetId="15">'Payout'!#REF!</definedName>
    <definedName name="table4" localSheetId="16">'Team Payout'!#REF!</definedName>
    <definedName name="table4">#REF!</definedName>
    <definedName name="table5" localSheetId="15">'Payout'!$A$9:$E$34</definedName>
    <definedName name="table5" localSheetId="16">'Team Payout'!$A$9:$E$34</definedName>
    <definedName name="table5">#REF!</definedName>
    <definedName name="table6" localSheetId="15">'Payout'!#REF!</definedName>
    <definedName name="table6" localSheetId="16">'Team Payout'!#REF!</definedName>
    <definedName name="table6">#REF!</definedName>
    <definedName name="table7" localSheetId="15">'Payout'!#REF!</definedName>
    <definedName name="table7" localSheetId="16">'Team Payout'!#REF!</definedName>
    <definedName name="table7">#REF!</definedName>
    <definedName name="table8" localSheetId="15">'Payout'!#REF!</definedName>
    <definedName name="table8" localSheetId="16">'Team Payout'!#REF!</definedName>
    <definedName name="table8">#REF!</definedName>
    <definedName name="tenorless" localSheetId="15">'Payout'!#REF!</definedName>
    <definedName name="tenorless" localSheetId="16">'Team Payout'!#REF!</definedName>
    <definedName name="tenorless">#REF!</definedName>
  </definedNames>
  <calcPr fullCalcOnLoad="1"/>
</workbook>
</file>

<file path=xl/sharedStrings.xml><?xml version="1.0" encoding="utf-8"?>
<sst xmlns="http://schemas.openxmlformats.org/spreadsheetml/2006/main" count="481" uniqueCount="111">
  <si>
    <t>Team</t>
  </si>
  <si>
    <t>Name</t>
  </si>
  <si>
    <t>In</t>
  </si>
  <si>
    <t>No.</t>
  </si>
  <si>
    <t>Big</t>
  </si>
  <si>
    <t>Stringer</t>
  </si>
  <si>
    <t>Check</t>
  </si>
  <si>
    <t>Total</t>
  </si>
  <si>
    <t>Fish</t>
  </si>
  <si>
    <t>Bass</t>
  </si>
  <si>
    <t>Points</t>
  </si>
  <si>
    <t>Big Stringer</t>
  </si>
  <si>
    <t>Big Bass</t>
  </si>
  <si>
    <t>Total Winnings</t>
  </si>
  <si>
    <t>Big Bass Winnings</t>
  </si>
  <si>
    <t>Big Stringer Winnings</t>
  </si>
  <si>
    <t>Winnings</t>
  </si>
  <si>
    <t>Place</t>
  </si>
  <si>
    <t>Deductions</t>
  </si>
  <si>
    <t>Plc.</t>
  </si>
  <si>
    <t>Gross Weight</t>
  </si>
  <si>
    <t>Net Weight</t>
  </si>
  <si>
    <t xml:space="preserve"> </t>
  </si>
  <si>
    <t>Bill Ramsey</t>
  </si>
  <si>
    <t>Derrick Shoffitt</t>
  </si>
  <si>
    <t>James Gardiner</t>
  </si>
  <si>
    <t>Anthony Murray</t>
  </si>
  <si>
    <t>Johnny Due</t>
  </si>
  <si>
    <t>Meeting</t>
  </si>
  <si>
    <t>Day</t>
  </si>
  <si>
    <t>Guest</t>
  </si>
  <si>
    <t>TOTAL</t>
  </si>
  <si>
    <t>Dead =.25         Short = 1</t>
  </si>
  <si>
    <t>Oct</t>
  </si>
  <si>
    <t>Nov</t>
  </si>
  <si>
    <t>Bob Utterback</t>
  </si>
  <si>
    <t>Jan</t>
  </si>
  <si>
    <t>Feb</t>
  </si>
  <si>
    <t>April</t>
  </si>
  <si>
    <t>May</t>
  </si>
  <si>
    <t>June</t>
  </si>
  <si>
    <t>July</t>
  </si>
  <si>
    <t>Aug</t>
  </si>
  <si>
    <t>Sept</t>
  </si>
  <si>
    <t>March</t>
  </si>
  <si>
    <t>No Name Bass Club Payout</t>
  </si>
  <si>
    <t>Entry fee</t>
  </si>
  <si>
    <t>Godtel</t>
  </si>
  <si>
    <t>Stringer Payout</t>
  </si>
  <si>
    <t>Percent payout</t>
  </si>
  <si>
    <t>Classic</t>
  </si>
  <si>
    <t>Club</t>
  </si>
  <si>
    <t>Entered</t>
  </si>
  <si>
    <t>Payout</t>
  </si>
  <si>
    <t>Total Payout</t>
  </si>
  <si>
    <t>Danny Cross</t>
  </si>
  <si>
    <t>Lane Adams</t>
  </si>
  <si>
    <t>Glen Kimble</t>
  </si>
  <si>
    <t>Roy Wade</t>
  </si>
  <si>
    <t>William Flournoy</t>
  </si>
  <si>
    <t xml:space="preserve"> Classic    December     Lake    Ramp </t>
  </si>
  <si>
    <t>August</t>
  </si>
  <si>
    <t>Chris Callas</t>
  </si>
  <si>
    <t>Jeff Grubbs</t>
  </si>
  <si>
    <t>Rich Richarson</t>
  </si>
  <si>
    <t>Tim Johnson</t>
  </si>
  <si>
    <t>Willie Wooten</t>
  </si>
  <si>
    <t>Pot</t>
  </si>
  <si>
    <t>Paul Howard</t>
  </si>
  <si>
    <t>NNBC</t>
  </si>
  <si>
    <t>TABC</t>
  </si>
  <si>
    <t>Cody Wise</t>
  </si>
  <si>
    <t>Jason Jackson</t>
  </si>
  <si>
    <t>Jeff Grubbs Jr</t>
  </si>
  <si>
    <t>Joe Cassels</t>
  </si>
  <si>
    <t>John Wojhan</t>
  </si>
  <si>
    <t>Logan Smith</t>
  </si>
  <si>
    <t>Preston Busey</t>
  </si>
  <si>
    <t>Jim Searcy</t>
  </si>
  <si>
    <t xml:space="preserve">Side </t>
  </si>
  <si>
    <t>PD</t>
  </si>
  <si>
    <t xml:space="preserve"> October 17  Lake  Sam Rayburn     Ramp Monterrey Park</t>
  </si>
  <si>
    <t>D</t>
  </si>
  <si>
    <t>May  Lake  Sam Rayburn     Ramp Monterrey Park</t>
  </si>
  <si>
    <t>June   Lake  Sam Rayburn     Ramp Monterrey Park</t>
  </si>
  <si>
    <t>July   Lake  Sam Rayburn     Ramp Monterrey Park</t>
  </si>
  <si>
    <t>November 21 2020    Lake Sam Rayburn  Ramp Monterrey Park</t>
  </si>
  <si>
    <t>January 9 2021 Lake Sam Rayburn Monterrey Ramp  FC 6:48</t>
  </si>
  <si>
    <t>February 20 Lake Sam Rayburn Ramp Monterrey FC 6:24</t>
  </si>
  <si>
    <t>September 19   Lake Sam Rayburn  Ramp Monterrey Park</t>
  </si>
  <si>
    <t>August  Lake  Sam Rayburn     Ramp Monterrey Park</t>
  </si>
  <si>
    <t>Derek Parker</t>
  </si>
  <si>
    <t>Robert Berry</t>
  </si>
  <si>
    <t>Paul Karow</t>
  </si>
  <si>
    <t>March  20 Lake  Pinkston     Ramp Dam   FC 5:49</t>
  </si>
  <si>
    <t>April  10 Lake  Sam Rayburn     Ramp Monterrey Park FC-6:28</t>
  </si>
  <si>
    <t>Martin Baker</t>
  </si>
  <si>
    <t>Matt Strickland</t>
  </si>
  <si>
    <t>Josh Beckman</t>
  </si>
  <si>
    <t>X Caleb Johnson</t>
  </si>
  <si>
    <t>X Austin Busey</t>
  </si>
  <si>
    <t>X Kellie Strickland</t>
  </si>
  <si>
    <t>X Addie Ramsey</t>
  </si>
  <si>
    <t>X Dustin Johnson</t>
  </si>
  <si>
    <t>X Charlie Free</t>
  </si>
  <si>
    <t>X Wesley Graham</t>
  </si>
  <si>
    <t xml:space="preserve">X Lisa Nix </t>
  </si>
  <si>
    <t xml:space="preserve">X Greg Tucker </t>
  </si>
  <si>
    <t>X Darrell Brashear</t>
  </si>
  <si>
    <t>X Caleb Ramsey</t>
  </si>
  <si>
    <t>X Mark Wych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</si>
</sst>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0.0%"/>
    <numFmt numFmtId="168" formatCode="0.0"/>
    <numFmt numFmtId="169" formatCode="[$-409]h:mm:ss\ AM/PM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d\-mmm;@"/>
    <numFmt numFmtId="177" formatCode="mmm\-yyyy"/>
    <numFmt numFmtId="178" formatCode="_(* #,##0.0_);_(* \(#,##0.0\);_(* &quot;-&quot;??_);_(@_)"/>
    <numFmt numFmtId="179" formatCode="_(* #,##0_);_(* \(#,##0\);_(* &quot;-&quot;??_);_(@_)"/>
  </numFmts>
  <fonts count="52">
    <font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6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5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/>
    </xf>
    <xf numFmtId="0" fontId="1" fillId="0" borderId="0" xfId="55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" fontId="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center" wrapText="1"/>
      <protection/>
    </xf>
    <xf numFmtId="16" fontId="5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43" fontId="6" fillId="34" borderId="10" xfId="42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" fontId="5" fillId="33" borderId="12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2" fontId="6" fillId="35" borderId="0" xfId="0" applyNumberFormat="1" applyFont="1" applyFill="1" applyBorder="1" applyAlignment="1" applyProtection="1">
      <alignment horizontal="center"/>
      <protection locked="0"/>
    </xf>
    <xf numFmtId="2" fontId="6" fillId="35" borderId="10" xfId="0" applyNumberFormat="1" applyFont="1" applyFill="1" applyBorder="1" applyAlignment="1" applyProtection="1">
      <alignment horizontal="center"/>
      <protection locked="0"/>
    </xf>
    <xf numFmtId="2" fontId="11" fillId="35" borderId="10" xfId="0" applyNumberFormat="1" applyFont="1" applyFill="1" applyBorder="1" applyAlignment="1" applyProtection="1">
      <alignment horizontal="center"/>
      <protection locked="0"/>
    </xf>
    <xf numFmtId="1" fontId="6" fillId="35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shrinkToFit="1"/>
    </xf>
    <xf numFmtId="43" fontId="6" fillId="0" borderId="10" xfId="42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43" fontId="6" fillId="35" borderId="12" xfId="42" applyFont="1" applyFill="1" applyBorder="1" applyAlignment="1">
      <alignment horizontal="center" wrapText="1"/>
    </xf>
    <xf numFmtId="179" fontId="6" fillId="0" borderId="12" xfId="42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16" fontId="5" fillId="33" borderId="13" xfId="0" applyNumberFormat="1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 applyProtection="1">
      <alignment horizontal="center" wrapText="1"/>
      <protection/>
    </xf>
    <xf numFmtId="0" fontId="6" fillId="35" borderId="14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51" fillId="34" borderId="12" xfId="0" applyFont="1" applyFill="1" applyBorder="1" applyAlignment="1" applyProtection="1">
      <alignment horizontal="center" wrapText="1"/>
      <protection/>
    </xf>
    <xf numFmtId="43" fontId="6" fillId="35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right" wrapText="1"/>
    </xf>
    <xf numFmtId="176" fontId="5" fillId="0" borderId="13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2" fontId="5" fillId="0" borderId="16" xfId="0" applyNumberFormat="1" applyFont="1" applyBorder="1" applyAlignment="1">
      <alignment horizontal="center" wrapText="1"/>
    </xf>
    <xf numFmtId="43" fontId="0" fillId="0" borderId="0" xfId="0" applyNumberFormat="1" applyBorder="1" applyAlignment="1">
      <alignment/>
    </xf>
    <xf numFmtId="2" fontId="5" fillId="0" borderId="17" xfId="0" applyNumberFormat="1" applyFont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13" xfId="0" applyFont="1" applyBorder="1" applyAlignment="1">
      <alignment horizontal="center" wrapText="1"/>
    </xf>
    <xf numFmtId="16" fontId="6" fillId="0" borderId="13" xfId="0" applyNumberFormat="1" applyFont="1" applyBorder="1" applyAlignment="1">
      <alignment horizontal="center" wrapText="1"/>
    </xf>
    <xf numFmtId="176" fontId="6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36" borderId="16" xfId="0" applyFont="1" applyFill="1" applyBorder="1" applyAlignment="1">
      <alignment wrapText="1"/>
    </xf>
    <xf numFmtId="2" fontId="6" fillId="0" borderId="16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4" fillId="0" borderId="0" xfId="59" applyFont="1">
      <alignment/>
      <protection/>
    </xf>
    <xf numFmtId="44" fontId="14" fillId="0" borderId="0" xfId="47" applyFont="1" applyAlignment="1">
      <alignment/>
    </xf>
    <xf numFmtId="10" fontId="14" fillId="0" borderId="0" xfId="63" applyNumberFormat="1" applyFont="1" applyAlignment="1">
      <alignment/>
    </xf>
    <xf numFmtId="44" fontId="14" fillId="0" borderId="0" xfId="59" applyNumberFormat="1" applyFont="1">
      <alignment/>
      <protection/>
    </xf>
    <xf numFmtId="0" fontId="14" fillId="0" borderId="0" xfId="59" applyFont="1" applyAlignment="1">
      <alignment horizontal="center"/>
      <protection/>
    </xf>
    <xf numFmtId="10" fontId="14" fillId="0" borderId="0" xfId="59" applyNumberFormat="1" applyFont="1">
      <alignment/>
      <protection/>
    </xf>
    <xf numFmtId="9" fontId="14" fillId="0" borderId="0" xfId="59" applyNumberFormat="1" applyFont="1">
      <alignment/>
      <protection/>
    </xf>
    <xf numFmtId="43" fontId="14" fillId="0" borderId="0" xfId="44" applyFont="1" applyAlignment="1">
      <alignment/>
    </xf>
    <xf numFmtId="44" fontId="14" fillId="37" borderId="0" xfId="59" applyNumberFormat="1" applyFont="1" applyFill="1">
      <alignment/>
      <protection/>
    </xf>
    <xf numFmtId="2" fontId="6" fillId="35" borderId="13" xfId="0" applyNumberFormat="1" applyFont="1" applyFill="1" applyBorder="1" applyAlignment="1" applyProtection="1">
      <alignment horizontal="center"/>
      <protection locked="0"/>
    </xf>
    <xf numFmtId="43" fontId="9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35" borderId="0" xfId="0" applyFont="1" applyFill="1" applyAlignment="1">
      <alignment horizontal="center"/>
    </xf>
    <xf numFmtId="0" fontId="6" fillId="38" borderId="12" xfId="0" applyFont="1" applyFill="1" applyBorder="1" applyAlignment="1">
      <alignment horizontal="center" wrapText="1"/>
    </xf>
    <xf numFmtId="0" fontId="6" fillId="38" borderId="13" xfId="0" applyFont="1" applyFill="1" applyBorder="1" applyAlignment="1" applyProtection="1">
      <alignment horizontal="center"/>
      <protection locked="0"/>
    </xf>
    <xf numFmtId="0" fontId="1" fillId="0" borderId="0" xfId="55" applyFont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0" fontId="13" fillId="0" borderId="0" xfId="59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Laptop\No%20Name%20Bass%20Club\Club%20Pay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out"/>
      <sheetName val="Payou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115" zoomScaleNormal="115" workbookViewId="0" topLeftCell="A1">
      <selection activeCell="A2" sqref="A2:O32"/>
    </sheetView>
  </sheetViews>
  <sheetFormatPr defaultColWidth="9.140625" defaultRowHeight="15" customHeight="1"/>
  <cols>
    <col min="1" max="1" width="7.00390625" style="63" bestFit="1" customWidth="1"/>
    <col min="2" max="2" width="8.00390625" style="63" customWidth="1"/>
    <col min="3" max="3" width="23.7109375" style="63" customWidth="1"/>
    <col min="4" max="4" width="9.421875" style="63" bestFit="1" customWidth="1"/>
    <col min="5" max="13" width="9.140625" style="63" customWidth="1"/>
    <col min="14" max="14" width="9.7109375" style="64" bestFit="1" customWidth="1"/>
    <col min="15" max="16384" width="9.140625" style="63" customWidth="1"/>
  </cols>
  <sheetData>
    <row r="1" ht="15" customHeight="1" thickBot="1">
      <c r="M1" s="63" t="s">
        <v>22</v>
      </c>
    </row>
    <row r="2" spans="1:15" ht="16.5" customHeight="1" thickBot="1">
      <c r="A2" s="35" t="s">
        <v>19</v>
      </c>
      <c r="B2" s="65" t="s">
        <v>0</v>
      </c>
      <c r="C2" s="65" t="s">
        <v>1</v>
      </c>
      <c r="D2" s="66" t="s">
        <v>43</v>
      </c>
      <c r="E2" s="66" t="s">
        <v>33</v>
      </c>
      <c r="F2" s="66" t="s">
        <v>34</v>
      </c>
      <c r="G2" s="66" t="s">
        <v>36</v>
      </c>
      <c r="H2" s="66" t="s">
        <v>37</v>
      </c>
      <c r="I2" s="66" t="s">
        <v>44</v>
      </c>
      <c r="J2" s="66" t="s">
        <v>38</v>
      </c>
      <c r="K2" s="66" t="s">
        <v>39</v>
      </c>
      <c r="L2" s="66" t="s">
        <v>40</v>
      </c>
      <c r="M2" s="66" t="s">
        <v>41</v>
      </c>
      <c r="N2" s="67" t="s">
        <v>61</v>
      </c>
      <c r="O2" s="66" t="s">
        <v>7</v>
      </c>
    </row>
    <row r="3" spans="1:15" ht="16.5" customHeight="1" thickBot="1">
      <c r="A3" s="68">
        <v>3</v>
      </c>
      <c r="B3" s="71">
        <v>8</v>
      </c>
      <c r="C3" s="69" t="str">
        <f>VLOOKUP(B3,Teams!$A:$B,2,FALSE)</f>
        <v>Glen Kimble</v>
      </c>
      <c r="D3" s="70">
        <f>IF(ISERROR(VLOOKUP(B3,'Sept '!$A$5:$N$24,14,FALSE))," ",VLOOKUP(B3,'Sept '!$A$5:$N$24,14,FALSE))</f>
        <v>10.02</v>
      </c>
      <c r="E3" s="70">
        <f>IF(ISERROR(VLOOKUP(B3,Oct!$A$5:$N$24,14,FALSE))," ",VLOOKUP(B3,Oct!$A$5:$N$24,14,FALSE))</f>
        <v>11.25</v>
      </c>
      <c r="F3" s="70">
        <f>IF(ISERROR(VLOOKUP(B3,Nov!$A$5:$N$24,14,FALSE))," ",VLOOKUP(B3,Nov!$A$5:$N$24,14,FALSE))</f>
        <v>3.69</v>
      </c>
      <c r="G3" s="70" t="str">
        <f>IF(ISERROR(VLOOKUP(B3,Jan!$A$5:$N$24,14,FALSE))," ",VLOOKUP(B3,Jan!$A$5:$N$24,14,FALSE))</f>
        <v> </v>
      </c>
      <c r="H3" s="70" t="str">
        <f>IF(ISERROR(VLOOKUP(B3,Feb!$A$5:$N$24,14,FALSE))," ",VLOOKUP(B3,Feb!$A$5:$N$24,14,FALSE))</f>
        <v> </v>
      </c>
      <c r="I3" s="70" t="str">
        <f>IF(ISERROR(VLOOKUP(B3,March!$A$5:$N$23,14,FALSE))," ",VLOOKUP(B3,March!$A$5:$N$23,14,FALSE))</f>
        <v> </v>
      </c>
      <c r="J3" s="70">
        <f>IF(ISERROR(VLOOKUP(B3,April!$A$5:$N$14,14,FALSE))," ",VLOOKUP(B3,April!$A$5:$N$14,14,FALSE))</f>
        <v>14.66</v>
      </c>
      <c r="K3" s="70" t="str">
        <f>IF(ISERROR(VLOOKUP(B3,May!$A$5:$N$24,14,FALSE))," ",VLOOKUP(B3,May!$A$5:$N$24,14,FALSE))</f>
        <v> </v>
      </c>
      <c r="L3" s="70" t="str">
        <f>IF(ISERROR(VLOOKUP(B3,June!$A$5:$N$24,14,FALSE))," ",VLOOKUP(B3,June!$A$5:$N$24,14,FALSE))</f>
        <v> </v>
      </c>
      <c r="M3" s="70" t="str">
        <f>IF(ISERROR(VLOOKUP(B3,July!$A$5:$N$24,14,FALSE))," ",VLOOKUP(B3,July!$A$5:$N$24,14,FALSE))</f>
        <v> </v>
      </c>
      <c r="N3" s="70" t="str">
        <f>IF(ISERROR(VLOOKUP(B3,Aug!$A$5:$N$24,14,FALSE))," ",VLOOKUP(B3,Aug!$A$5:$N$24,14,FALSE))</f>
        <v> </v>
      </c>
      <c r="O3" s="70">
        <f>SUM(D3:N3)</f>
        <v>39.620000000000005</v>
      </c>
    </row>
    <row r="4" spans="1:15" ht="16.5" customHeight="1" thickBot="1">
      <c r="A4" s="68">
        <v>2</v>
      </c>
      <c r="B4" s="68">
        <v>9</v>
      </c>
      <c r="C4" s="69" t="str">
        <f>VLOOKUP(B4,Teams!$A:$B,2,FALSE)</f>
        <v>James Gardiner</v>
      </c>
      <c r="D4" s="70">
        <f>IF(ISERROR(VLOOKUP(B4,'Sept '!$A$5:$N$24,14,FALSE))," ",VLOOKUP(B4,'Sept '!$A$5:$N$24,14,FALSE))</f>
        <v>6.19</v>
      </c>
      <c r="E4" s="70">
        <f>IF(ISERROR(VLOOKUP(B4,Oct!$A$5:$N$24,14,FALSE))," ",VLOOKUP(B4,Oct!$A$5:$N$24,14,FALSE))</f>
        <v>2</v>
      </c>
      <c r="F4" s="70">
        <f>IF(ISERROR(VLOOKUP(B4,Nov!$A$5:$N$24,14,FALSE))," ",VLOOKUP(B4,Nov!$A$5:$N$24,14,FALSE))</f>
        <v>12.45</v>
      </c>
      <c r="G4" s="70">
        <f>IF(ISERROR(VLOOKUP(B4,Jan!$A$5:$N$24,14,FALSE))," ",VLOOKUP(B4,Jan!$A$5:$N$24,14,FALSE))</f>
        <v>9.23</v>
      </c>
      <c r="H4" s="70" t="str">
        <f>IF(ISERROR(VLOOKUP(B4,Feb!$A$5:$N$24,14,FALSE))," ",VLOOKUP(B4,Feb!$A$5:$N$24,14,FALSE))</f>
        <v> </v>
      </c>
      <c r="I4" s="70">
        <f>IF(ISERROR(VLOOKUP(B4,March!$A$5:$N$23,14,FALSE))," ",VLOOKUP(B4,March!$A$5:$N$23,14,FALSE))</f>
        <v>2</v>
      </c>
      <c r="J4" s="70">
        <v>5.49</v>
      </c>
      <c r="K4" s="70" t="str">
        <f>IF(ISERROR(VLOOKUP(B4,May!$A$5:$N$24,14,FALSE))," ",VLOOKUP(B4,May!$A$5:$N$24,14,FALSE))</f>
        <v> </v>
      </c>
      <c r="L4" s="70" t="str">
        <f>IF(ISERROR(VLOOKUP(B4,June!$A$5:$N$24,14,FALSE))," ",VLOOKUP(B4,June!$A$5:$N$24,14,FALSE))</f>
        <v> </v>
      </c>
      <c r="M4" s="70" t="str">
        <f>IF(ISERROR(VLOOKUP(B4,July!$A$5:$N$24,14,FALSE))," ",VLOOKUP(B4,July!$A$5:$N$24,14,FALSE))</f>
        <v> </v>
      </c>
      <c r="N4" s="70" t="str">
        <f>IF(ISERROR(VLOOKUP(B4,Aug!$A$5:$N$24,14,FALSE))," ",VLOOKUP(B4,Aug!$A$5:$N$24,14,FALSE))</f>
        <v> </v>
      </c>
      <c r="O4" s="70">
        <f>SUM(D4:N4)</f>
        <v>37.36</v>
      </c>
    </row>
    <row r="5" spans="1:15" ht="16.5" customHeight="1" thickBot="1">
      <c r="A5" s="68">
        <v>1</v>
      </c>
      <c r="B5" s="71">
        <v>5</v>
      </c>
      <c r="C5" s="69" t="str">
        <f>VLOOKUP(B5,Teams!$A:$B,2,FALSE)</f>
        <v>Cody Wise</v>
      </c>
      <c r="D5" s="70">
        <f>IF(ISERROR(VLOOKUP(B5,'Sept '!$A$5:$N$24,14,FALSE))," ",VLOOKUP(B5,'Sept '!$A$5:$N$24,14,FALSE))</f>
        <v>19.44</v>
      </c>
      <c r="E5" s="70">
        <f>IF(ISERROR(VLOOKUP(B5,Oct!$A$5:$N$24,14,FALSE))," ",VLOOKUP(B5,Oct!$A$5:$N$24,14,FALSE))</f>
        <v>16.490000000000002</v>
      </c>
      <c r="F5" s="70" t="str">
        <f>IF(ISERROR(VLOOKUP(B5,Nov!$A$5:$N$24,14,FALSE))," ",VLOOKUP(B5,Nov!$A$5:$N$24,14,FALSE))</f>
        <v> </v>
      </c>
      <c r="G5" s="70" t="str">
        <f>IF(ISERROR(VLOOKUP(B5,Jan!$A$5:$N$24,14,FALSE))," ",VLOOKUP(B5,Jan!$A$5:$N$24,14,FALSE))</f>
        <v> </v>
      </c>
      <c r="H5" s="70" t="str">
        <f>IF(ISERROR(VLOOKUP(B5,Feb!$A$5:$N$24,14,FALSE))," ",VLOOKUP(B5,Feb!$A$5:$N$24,14,FALSE))</f>
        <v> </v>
      </c>
      <c r="I5" s="70">
        <f>IF(ISERROR(VLOOKUP(B5,March!$A$5:$N$23,14,FALSE))," ",VLOOKUP(B5,March!$A$5:$N$23,14,FALSE))</f>
        <v>0</v>
      </c>
      <c r="J5" s="70" t="str">
        <f>IF(ISERROR(VLOOKUP(B5,April!$A$5:$N$14,14,FALSE))," ",VLOOKUP(B5,April!$A$5:$N$14,14,FALSE))</f>
        <v> </v>
      </c>
      <c r="K5" s="70" t="str">
        <f>IF(ISERROR(VLOOKUP(B5,May!$A$5:$N$24,14,FALSE))," ",VLOOKUP(B5,May!$A$5:$N$24,14,FALSE))</f>
        <v> </v>
      </c>
      <c r="L5" s="70" t="str">
        <f>IF(ISERROR(VLOOKUP(B5,June!$A$5:$N$24,14,FALSE))," ",VLOOKUP(B5,June!$A$5:$N$24,14,FALSE))</f>
        <v> </v>
      </c>
      <c r="M5" s="70" t="str">
        <f>IF(ISERROR(VLOOKUP(B5,July!$A$5:$N$24,14,FALSE))," ",VLOOKUP(B5,July!$A$5:$N$24,14,FALSE))</f>
        <v> </v>
      </c>
      <c r="N5" s="70" t="str">
        <f>IF(ISERROR(VLOOKUP(B5,Aug!$A$5:$N$24,14,FALSE))," ",VLOOKUP(B5,Aug!$A$5:$N$24,14,FALSE))</f>
        <v> </v>
      </c>
      <c r="O5" s="70">
        <f>SUM(D5:N5)</f>
        <v>35.93000000000001</v>
      </c>
    </row>
    <row r="6" spans="1:15" ht="16.5" customHeight="1" thickBot="1">
      <c r="A6" s="68">
        <v>5</v>
      </c>
      <c r="B6" s="71">
        <v>4</v>
      </c>
      <c r="C6" s="69" t="str">
        <f>VLOOKUP(B6,Teams!$A:$B,2,FALSE)</f>
        <v>Chris Callas</v>
      </c>
      <c r="D6" s="70">
        <f>IF(ISERROR(VLOOKUP(B6,'Sept '!$A$5:$N$24,14,FALSE))," ",VLOOKUP(B6,'Sept '!$A$5:$N$24,14,FALSE))</f>
        <v>1</v>
      </c>
      <c r="E6" s="70" t="str">
        <f>IF(ISERROR(VLOOKUP(B6,Oct!$A$5:$N$24,14,FALSE))," ",VLOOKUP(B6,Oct!$A$5:$N$24,14,FALSE))</f>
        <v> </v>
      </c>
      <c r="F6" s="70">
        <f>IF(ISERROR(VLOOKUP(B6,Nov!$A$5:$N$24,14,FALSE))," ",VLOOKUP(B6,Nov!$A$5:$N$24,14,FALSE))</f>
        <v>9.01</v>
      </c>
      <c r="G6" s="70">
        <f>IF(ISERROR(VLOOKUP(B6,Jan!$A$5:$N$24,14,FALSE))," ",VLOOKUP(B6,Jan!$A$5:$N$24,14,FALSE))</f>
        <v>13.18</v>
      </c>
      <c r="H6" s="70" t="str">
        <f>IF(ISERROR(VLOOKUP(B6,Feb!$A$5:$N$24,14,FALSE))," ",VLOOKUP(B6,Feb!$A$5:$N$24,14,FALSE))</f>
        <v> </v>
      </c>
      <c r="I6" s="70">
        <f>IF(ISERROR(VLOOKUP(B6,March!$A$5:$N$23,14,FALSE))," ",VLOOKUP(B6,March!$A$5:$N$23,14,FALSE))</f>
        <v>0</v>
      </c>
      <c r="J6" s="70">
        <f>IF(ISERROR(VLOOKUP(B6,April!$A$5:$N$14,14,FALSE))," ",VLOOKUP(B6,April!$A$5:$N$14,14,FALSE))</f>
        <v>4.890000000000001</v>
      </c>
      <c r="K6" s="70" t="str">
        <f>IF(ISERROR(VLOOKUP(B6,May!$A$5:$N$24,14,FALSE))," ",VLOOKUP(B6,May!$A$5:$N$24,14,FALSE))</f>
        <v> </v>
      </c>
      <c r="L6" s="70" t="str">
        <f>IF(ISERROR(VLOOKUP(B6,June!$A$5:$N$24,14,FALSE))," ",VLOOKUP(B6,June!$A$5:$N$24,14,FALSE))</f>
        <v> </v>
      </c>
      <c r="M6" s="70" t="str">
        <f>IF(ISERROR(VLOOKUP(B6,July!$A$5:$N$24,14,FALSE))," ",VLOOKUP(B6,July!$A$5:$N$24,14,FALSE))</f>
        <v> </v>
      </c>
      <c r="N6" s="70" t="str">
        <f>IF(ISERROR(VLOOKUP(B6,Aug!$A$5:$N$24,14,FALSE))," ",VLOOKUP(B6,Aug!$A$5:$N$24,14,FALSE))</f>
        <v> </v>
      </c>
      <c r="O6" s="70">
        <f>SUM(D6:N6)</f>
        <v>28.08</v>
      </c>
    </row>
    <row r="7" spans="1:15" ht="16.5" customHeight="1" thickBot="1">
      <c r="A7" s="68">
        <v>12</v>
      </c>
      <c r="B7" s="68">
        <v>20</v>
      </c>
      <c r="C7" s="69" t="str">
        <f>VLOOKUP(B7,Teams!$A:$B,2,FALSE)</f>
        <v>Rich Richarson</v>
      </c>
      <c r="D7" s="70">
        <f>IF(ISERROR(VLOOKUP(B7,'Sept '!$A$5:$N$24,14,FALSE))," ",VLOOKUP(B7,'Sept '!$A$5:$N$24,14,FALSE))</f>
        <v>9.97</v>
      </c>
      <c r="E7" s="70">
        <f>IF(ISERROR(VLOOKUP(B7,Oct!$A$5:$N$24,14,FALSE))," ",VLOOKUP(B7,Oct!$A$5:$N$24,14,FALSE))</f>
        <v>1</v>
      </c>
      <c r="F7" s="70" t="str">
        <f>IF(ISERROR(VLOOKUP(B7,Nov!$A$5:$N$24,14,FALSE))," ",VLOOKUP(B7,Nov!$A$5:$N$24,14,FALSE))</f>
        <v> </v>
      </c>
      <c r="G7" s="70">
        <f>IF(ISERROR(VLOOKUP(B7,Jan!$A$5:$N$24,14,FALSE))," ",VLOOKUP(B7,Jan!$A$5:$N$24,14,FALSE))</f>
        <v>9.629999999999999</v>
      </c>
      <c r="H7" s="70" t="str">
        <f>IF(ISERROR(VLOOKUP(B7,Feb!$A$5:$N$24,14,FALSE))," ",VLOOKUP(B7,Feb!$A$5:$N$24,14,FALSE))</f>
        <v> </v>
      </c>
      <c r="I7" s="70">
        <f>IF(ISERROR(VLOOKUP(B7,March!$A$5:$N$23,14,FALSE))," ",VLOOKUP(B7,March!$A$5:$N$23,14,FALSE))</f>
        <v>4.0600000000000005</v>
      </c>
      <c r="J7" s="70" t="str">
        <f>IF(ISERROR(VLOOKUP(B7,April!$A$5:$N$14,14,FALSE))," ",VLOOKUP(B7,April!$A$5:$N$14,14,FALSE))</f>
        <v> </v>
      </c>
      <c r="K7" s="70" t="str">
        <f>IF(ISERROR(VLOOKUP(B7,May!$A$5:$N$24,14,FALSE))," ",VLOOKUP(B7,May!$A$5:$N$24,14,FALSE))</f>
        <v> </v>
      </c>
      <c r="L7" s="70" t="str">
        <f>IF(ISERROR(VLOOKUP(B7,June!$A$5:$N$24,14,FALSE))," ",VLOOKUP(B7,June!$A$5:$N$24,14,FALSE))</f>
        <v> </v>
      </c>
      <c r="M7" s="70" t="str">
        <f>IF(ISERROR(VLOOKUP(B7,July!$A$5:$N$24,14,FALSE))," ",VLOOKUP(B7,July!$A$5:$N$24,14,FALSE))</f>
        <v> </v>
      </c>
      <c r="N7" s="70" t="str">
        <f>IF(ISERROR(VLOOKUP(B7,Aug!$A$5:$N$24,14,FALSE))," ",VLOOKUP(B7,Aug!$A$5:$N$24,14,FALSE))</f>
        <v> </v>
      </c>
      <c r="O7" s="70">
        <f>SUM(D7:N7)</f>
        <v>24.660000000000004</v>
      </c>
    </row>
    <row r="8" spans="1:15" ht="16.5" customHeight="1" thickBot="1">
      <c r="A8" s="68">
        <v>33</v>
      </c>
      <c r="B8" s="71">
        <v>33</v>
      </c>
      <c r="C8" s="69" t="str">
        <f>VLOOKUP(B8,Teams!$A:$B,2,FALSE)</f>
        <v>Derek Parker</v>
      </c>
      <c r="D8" s="70" t="str">
        <f>IF(ISERROR(VLOOKUP(B8,'Sept '!$A$5:$N$24,14,FALSE))," ",VLOOKUP(B8,'Sept '!$A$5:$N$24,14,FALSE))</f>
        <v> </v>
      </c>
      <c r="E8" s="70" t="str">
        <f>IF(ISERROR(VLOOKUP(B8,Oct!$A$5:$N$24,14,FALSE))," ",VLOOKUP(B8,Oct!$A$5:$N$24,14,FALSE))</f>
        <v> </v>
      </c>
      <c r="F8" s="70" t="str">
        <f>IF(ISERROR(VLOOKUP(B8,Nov!$A$5:$N$24,14,FALSE))," ",VLOOKUP(B8,Nov!$A$5:$N$24,14,FALSE))</f>
        <v> </v>
      </c>
      <c r="G8" s="70" t="str">
        <f>IF(ISERROR(VLOOKUP(B8,Jan!$A$5:$N$24,14,FALSE))," ",VLOOKUP(B8,Jan!$A$5:$N$24,14,FALSE))</f>
        <v> </v>
      </c>
      <c r="H8" s="70" t="str">
        <f>IF(ISERROR(VLOOKUP(B8,Feb!$A$5:$N$24,14,FALSE))," ",VLOOKUP(B8,Feb!$A$5:$N$24,14,FALSE))</f>
        <v> </v>
      </c>
      <c r="I8" s="70">
        <f>IF(ISERROR(VLOOKUP(B8,March!$A$5:$N$23,14,FALSE))," ",VLOOKUP(B8,March!$A$5:$N$23,14,FALSE))</f>
        <v>6.62</v>
      </c>
      <c r="J8" s="70">
        <f>IF(ISERROR(VLOOKUP(B8,April!$A$5:$N$14,14,FALSE))," ",VLOOKUP(B8,April!$A$5:$N$14,14,FALSE))</f>
        <v>17.79</v>
      </c>
      <c r="K8" s="70" t="str">
        <f>IF(ISERROR(VLOOKUP(B8,May!$A$5:$N$24,14,FALSE))," ",VLOOKUP(B8,May!$A$5:$N$24,14,FALSE))</f>
        <v> </v>
      </c>
      <c r="L8" s="70" t="str">
        <f>IF(ISERROR(VLOOKUP(B8,June!$A$5:$N$24,14,FALSE))," ",VLOOKUP(B8,June!$A$5:$N$24,14,FALSE))</f>
        <v> </v>
      </c>
      <c r="M8" s="70" t="str">
        <f>IF(ISERROR(VLOOKUP(B8,July!$A$5:$N$24,14,FALSE))," ",VLOOKUP(B8,July!$A$5:$N$24,14,FALSE))</f>
        <v> </v>
      </c>
      <c r="N8" s="70" t="str">
        <f>IF(ISERROR(VLOOKUP(B8,Aug!$A$5:$N$24,14,FALSE))," ",VLOOKUP(B8,Aug!$A$5:$N$24,14,FALSE))</f>
        <v> </v>
      </c>
      <c r="O8" s="70">
        <f>SUM(D8:N8)</f>
        <v>24.41</v>
      </c>
    </row>
    <row r="9" spans="1:15" ht="16.5" customHeight="1" thickBot="1">
      <c r="A9" s="68">
        <v>10</v>
      </c>
      <c r="B9" s="68">
        <v>2</v>
      </c>
      <c r="C9" s="69" t="str">
        <f>VLOOKUP(B9,Teams!$A:$B,2,FALSE)</f>
        <v>Bill Ramsey</v>
      </c>
      <c r="D9" s="70">
        <f>IF(ISERROR(VLOOKUP(B9,'Sept '!$A$5:$N$24,14,FALSE))," ",VLOOKUP(B9,'Sept '!$A$5:$N$24,14,FALSE))</f>
        <v>2</v>
      </c>
      <c r="E9" s="70">
        <f>IF(ISERROR(VLOOKUP(B9,Oct!$A$5:$N$24,14,FALSE))," ",VLOOKUP(B9,Oct!$A$5:$N$24,14,FALSE))</f>
        <v>7.44</v>
      </c>
      <c r="F9" s="70">
        <f>IF(ISERROR(VLOOKUP(B9,Nov!$A$5:$N$24,14,FALSE))," ",VLOOKUP(B9,Nov!$A$5:$N$24,14,FALSE))</f>
        <v>2</v>
      </c>
      <c r="G9" s="70">
        <f>IF(ISERROR(VLOOKUP(B9,Jan!$A$5:$N$24,14,FALSE))," ",VLOOKUP(B9,Jan!$A$5:$N$24,14,FALSE))</f>
        <v>2</v>
      </c>
      <c r="H9" s="70" t="str">
        <f>IF(ISERROR(VLOOKUP(B9,Feb!$A$5:$N$24,14,FALSE))," ",VLOOKUP(B9,Feb!$A$5:$N$24,14,FALSE))</f>
        <v> </v>
      </c>
      <c r="I9" s="70">
        <f>IF(ISERROR(VLOOKUP(B9,March!$A$5:$N$23,14,FALSE))," ",VLOOKUP(B9,March!$A$5:$N$23,14,FALSE))</f>
        <v>2</v>
      </c>
      <c r="J9" s="70">
        <f>IF(ISERROR(VLOOKUP(B9,April!$A$5:$N$14,14,FALSE))," ",VLOOKUP(B9,April!$A$5:$N$14,14,FALSE))</f>
        <v>8.46</v>
      </c>
      <c r="K9" s="70" t="str">
        <f>IF(ISERROR(VLOOKUP(B9,May!$A$5:$N$24,14,FALSE))," ",VLOOKUP(B9,May!$A$5:$N$24,14,FALSE))</f>
        <v> </v>
      </c>
      <c r="L9" s="70" t="str">
        <f>IF(ISERROR(VLOOKUP(B9,June!$A$5:$N$24,14,FALSE))," ",VLOOKUP(B9,June!$A$5:$N$24,14,FALSE))</f>
        <v> </v>
      </c>
      <c r="M9" s="70" t="str">
        <f>IF(ISERROR(VLOOKUP(B9,July!$A$5:$N$24,14,FALSE))," ",VLOOKUP(B9,July!$A$5:$N$24,14,FALSE))</f>
        <v> </v>
      </c>
      <c r="N9" s="70" t="str">
        <f>IF(ISERROR(VLOOKUP(B9,Aug!$A$5:$N$24,14,FALSE))," ",VLOOKUP(B9,Aug!$A$5:$N$24,14,FALSE))</f>
        <v> </v>
      </c>
      <c r="O9" s="70">
        <f>SUM(D9:N9)</f>
        <v>23.900000000000002</v>
      </c>
    </row>
    <row r="10" spans="1:15" ht="16.5" customHeight="1" thickBot="1">
      <c r="A10" s="68">
        <v>6</v>
      </c>
      <c r="B10" s="68">
        <v>6</v>
      </c>
      <c r="C10" s="69" t="str">
        <f>VLOOKUP(B10,Teams!$A:$B,2,FALSE)</f>
        <v>Danny Cross</v>
      </c>
      <c r="D10" s="70">
        <f>IF(ISERROR(VLOOKUP(B10,'Sept '!$A$5:$N$24,14,FALSE))," ",VLOOKUP(B10,'Sept '!$A$5:$N$24,14,FALSE))</f>
        <v>19.58</v>
      </c>
      <c r="E10" s="70">
        <f>IF(ISERROR(VLOOKUP(B10,Oct!$A$5:$N$24,14,FALSE))," ",VLOOKUP(B10,Oct!$A$5:$N$24,14,FALSE))</f>
        <v>1</v>
      </c>
      <c r="F10" s="70">
        <f>IF(ISERROR(VLOOKUP(B10,Nov!$A$5:$N$24,14,FALSE))," ",VLOOKUP(B10,Nov!$A$5:$N$24,14,FALSE))</f>
        <v>1</v>
      </c>
      <c r="G10" s="70">
        <f>IF(ISERROR(VLOOKUP(B10,Jan!$A$5:$N$24,14,FALSE))," ",VLOOKUP(B10,Jan!$A$5:$N$24,14,FALSE))</f>
        <v>1</v>
      </c>
      <c r="H10" s="70" t="str">
        <f>IF(ISERROR(VLOOKUP(B10,Feb!$A$5:$N$24,14,FALSE))," ",VLOOKUP(B10,Feb!$A$5:$N$24,14,FALSE))</f>
        <v> </v>
      </c>
      <c r="I10" s="70">
        <f>IF(ISERROR(VLOOKUP(B10,March!$A$5:$N$23,14,FALSE))," ",VLOOKUP(B10,March!$A$5:$N$23,14,FALSE))</f>
        <v>1</v>
      </c>
      <c r="J10" s="70" t="str">
        <f>IF(ISERROR(VLOOKUP(B10,April!$A$5:$N$14,14,FALSE))," ",VLOOKUP(B10,April!$A$5:$N$14,14,FALSE))</f>
        <v> </v>
      </c>
      <c r="K10" s="70" t="str">
        <f>IF(ISERROR(VLOOKUP(B10,May!$A$5:$N$24,14,FALSE))," ",VLOOKUP(B10,May!$A$5:$N$24,14,FALSE))</f>
        <v> </v>
      </c>
      <c r="L10" s="70" t="str">
        <f>IF(ISERROR(VLOOKUP(B10,June!$A$5:$N$24,14,FALSE))," ",VLOOKUP(B10,June!$A$5:$N$24,14,FALSE))</f>
        <v> </v>
      </c>
      <c r="M10" s="70" t="str">
        <f>IF(ISERROR(VLOOKUP(B10,July!$A$5:$N$24,14,FALSE))," ",VLOOKUP(B10,July!$A$5:$N$24,14,FALSE))</f>
        <v> </v>
      </c>
      <c r="N10" s="70" t="str">
        <f>IF(ISERROR(VLOOKUP(B10,Aug!$A$5:$N$24,14,FALSE))," ",VLOOKUP(B10,Aug!$A$5:$N$24,14,FALSE))</f>
        <v> </v>
      </c>
      <c r="O10" s="70">
        <f>SUM(D10:N10)</f>
        <v>23.58</v>
      </c>
    </row>
    <row r="11" spans="1:15" ht="16.5" customHeight="1" thickBot="1">
      <c r="A11" s="68">
        <v>4</v>
      </c>
      <c r="B11" s="68">
        <v>15</v>
      </c>
      <c r="C11" s="69" t="str">
        <f>VLOOKUP(B11,Teams!$A:$B,2,FALSE)</f>
        <v>Johnny Due</v>
      </c>
      <c r="D11" s="70">
        <f>IF(ISERROR(VLOOKUP(B11,'Sept '!$A$5:$N$24,14,FALSE))," ",VLOOKUP(B11,'Sept '!$A$5:$N$24,14,FALSE))</f>
        <v>7.14</v>
      </c>
      <c r="E11" s="70">
        <f>IF(ISERROR(VLOOKUP(B11,Oct!$A$5:$N$24,14,FALSE))," ",VLOOKUP(B11,Oct!$A$5:$N$24,14,FALSE))</f>
        <v>1</v>
      </c>
      <c r="F11" s="70">
        <f>IF(ISERROR(VLOOKUP(B11,Nov!$A$5:$N$24,14,FALSE))," ",VLOOKUP(B11,Nov!$A$5:$N$24,14,FALSE))</f>
        <v>14.3</v>
      </c>
      <c r="G11" s="70">
        <f>IF(ISERROR(VLOOKUP(B11,Jan!$A$5:$N$24,14,FALSE))," ",VLOOKUP(B11,Jan!$A$5:$N$24,14,FALSE))</f>
        <v>1</v>
      </c>
      <c r="H11" s="70" t="str">
        <f>IF(ISERROR(VLOOKUP(B11,Feb!$A$5:$N$24,14,FALSE))," ",VLOOKUP(B11,Feb!$A$5:$N$24,14,FALSE))</f>
        <v> </v>
      </c>
      <c r="I11" s="70" t="str">
        <f>IF(ISERROR(VLOOKUP(B11,March!$A$5:$N$23,14,FALSE))," ",VLOOKUP(B11,March!$A$5:$N$23,14,FALSE))</f>
        <v> </v>
      </c>
      <c r="J11" s="70" t="str">
        <f>IF(ISERROR(VLOOKUP(B11,April!$A$5:$N$14,14,FALSE))," ",VLOOKUP(B11,April!$A$5:$N$14,14,FALSE))</f>
        <v> </v>
      </c>
      <c r="K11" s="70" t="str">
        <f>IF(ISERROR(VLOOKUP(B11,May!$A$5:$N$24,14,FALSE))," ",VLOOKUP(B11,May!$A$5:$N$24,14,FALSE))</f>
        <v> </v>
      </c>
      <c r="L11" s="70" t="str">
        <f>IF(ISERROR(VLOOKUP(B11,June!$A$5:$N$24,14,FALSE))," ",VLOOKUP(B11,June!$A$5:$N$24,14,FALSE))</f>
        <v> </v>
      </c>
      <c r="M11" s="70" t="str">
        <f>IF(ISERROR(VLOOKUP(B11,July!$A$5:$N$24,14,FALSE))," ",VLOOKUP(B11,July!$A$5:$N$24,14,FALSE))</f>
        <v> </v>
      </c>
      <c r="N11" s="70" t="str">
        <f>IF(ISERROR(VLOOKUP(B11,Aug!$A$5:$N$24,14,FALSE))," ",VLOOKUP(B11,Aug!$A$5:$N$24,14,FALSE))</f>
        <v> </v>
      </c>
      <c r="O11" s="70">
        <f>SUM(D11:N11)</f>
        <v>23.44</v>
      </c>
    </row>
    <row r="12" spans="1:15" ht="16.5" customHeight="1" thickBot="1">
      <c r="A12" s="68">
        <v>34</v>
      </c>
      <c r="B12" s="71">
        <v>34</v>
      </c>
      <c r="C12" s="69" t="str">
        <f>VLOOKUP(B12,Teams!$A:$B,2,FALSE)</f>
        <v>Robert Berry</v>
      </c>
      <c r="D12" s="70" t="str">
        <f>IF(ISERROR(VLOOKUP(B12,'Sept '!$A$5:$N$24,14,FALSE))," ",VLOOKUP(B12,'Sept '!$A$5:$N$24,14,FALSE))</f>
        <v> </v>
      </c>
      <c r="E12" s="70" t="str">
        <f>IF(ISERROR(VLOOKUP(B12,Oct!$A$5:$N$24,14,FALSE))," ",VLOOKUP(B12,Oct!$A$5:$N$24,14,FALSE))</f>
        <v> </v>
      </c>
      <c r="F12" s="70" t="str">
        <f>IF(ISERROR(VLOOKUP(B12,Nov!$A$5:$N$24,14,FALSE))," ",VLOOKUP(B12,Nov!$A$5:$N$24,14,FALSE))</f>
        <v> </v>
      </c>
      <c r="G12" s="70" t="str">
        <f>IF(ISERROR(VLOOKUP(B12,Jan!$A$5:$N$24,14,FALSE))," ",VLOOKUP(B12,Jan!$A$5:$N$24,14,FALSE))</f>
        <v> </v>
      </c>
      <c r="H12" s="70" t="str">
        <f>IF(ISERROR(VLOOKUP(B12,Feb!$A$5:$N$24,14,FALSE))," ",VLOOKUP(B12,Feb!$A$5:$N$24,14,FALSE))</f>
        <v> </v>
      </c>
      <c r="I12" s="70">
        <f>IF(ISERROR(VLOOKUP(B12,March!$A$5:$N$23,14,FALSE))," ",VLOOKUP(B12,March!$A$5:$N$23,14,FALSE))</f>
        <v>4.5</v>
      </c>
      <c r="J12" s="70">
        <f>IF(ISERROR(VLOOKUP(B12,April!$A$5:$N$14,14,FALSE))," ",VLOOKUP(B12,April!$A$5:$N$14,14,FALSE))</f>
        <v>12.3</v>
      </c>
      <c r="K12" s="70" t="str">
        <f>IF(ISERROR(VLOOKUP(B12,May!$A$5:$N$24,14,FALSE))," ",VLOOKUP(B12,May!$A$5:$N$24,14,FALSE))</f>
        <v> </v>
      </c>
      <c r="L12" s="70" t="str">
        <f>IF(ISERROR(VLOOKUP(B12,June!$A$5:$N$24,14,FALSE))," ",VLOOKUP(B12,June!$A$5:$N$24,14,FALSE))</f>
        <v> </v>
      </c>
      <c r="M12" s="70" t="str">
        <f>IF(ISERROR(VLOOKUP(B12,July!$A$5:$N$24,14,FALSE))," ",VLOOKUP(B12,July!$A$5:$N$24,14,FALSE))</f>
        <v> </v>
      </c>
      <c r="N12" s="70" t="str">
        <f>IF(ISERROR(VLOOKUP(B12,Aug!$A$5:$N$24,14,FALSE))," ",VLOOKUP(B12,Aug!$A$5:$N$24,14,FALSE))</f>
        <v> </v>
      </c>
      <c r="O12" s="70">
        <f>SUM(D12:N12)</f>
        <v>16.8</v>
      </c>
    </row>
    <row r="13" spans="1:15" ht="16.5" customHeight="1" thickBot="1">
      <c r="A13" s="68">
        <v>8</v>
      </c>
      <c r="B13" s="71">
        <v>3</v>
      </c>
      <c r="C13" s="69" t="str">
        <f>VLOOKUP(B13,Teams!$A:$B,2,FALSE)</f>
        <v>Bob Utterback</v>
      </c>
      <c r="D13" s="70" t="str">
        <f>IF(ISERROR(VLOOKUP(B13,'Sept '!$A$5:$N$24,14,FALSE))," ",VLOOKUP(B13,'Sept '!$A$5:$N$24,14,FALSE))</f>
        <v> </v>
      </c>
      <c r="E13" s="70">
        <f>IF(ISERROR(VLOOKUP(B13,Oct!$A$5:$N$24,14,FALSE))," ",VLOOKUP(B13,Oct!$A$5:$N$24,14,FALSE))</f>
        <v>14.86</v>
      </c>
      <c r="F13" s="70" t="str">
        <f>IF(ISERROR(VLOOKUP(B13,Nov!$A$5:$N$24,14,FALSE))," ",VLOOKUP(B13,Nov!$A$5:$N$24,14,FALSE))</f>
        <v> </v>
      </c>
      <c r="G13" s="70" t="str">
        <f>IF(ISERROR(VLOOKUP(B13,Jan!$A$5:$N$24,14,FALSE))," ",VLOOKUP(B13,Jan!$A$5:$N$24,14,FALSE))</f>
        <v> </v>
      </c>
      <c r="H13" s="70" t="str">
        <f>IF(ISERROR(VLOOKUP(B13,Feb!$A$5:$N$24,14,FALSE))," ",VLOOKUP(B13,Feb!$A$5:$N$24,14,FALSE))</f>
        <v> </v>
      </c>
      <c r="I13" s="70">
        <f>IF(ISERROR(VLOOKUP(B13,March!$A$5:$N$23,14,FALSE))," ",VLOOKUP(B13,March!$A$5:$N$23,14,FALSE))</f>
        <v>0</v>
      </c>
      <c r="J13" s="70" t="str">
        <f>IF(ISERROR(VLOOKUP(B13,April!$A$5:$N$14,14,FALSE))," ",VLOOKUP(B13,April!$A$5:$N$14,14,FALSE))</f>
        <v> </v>
      </c>
      <c r="K13" s="70" t="str">
        <f>IF(ISERROR(VLOOKUP(B13,May!$A$5:$N$24,14,FALSE))," ",VLOOKUP(B13,May!$A$5:$N$24,14,FALSE))</f>
        <v> </v>
      </c>
      <c r="L13" s="70" t="str">
        <f>IF(ISERROR(VLOOKUP(B13,June!$A$5:$N$24,14,FALSE))," ",VLOOKUP(B13,June!$A$5:$N$24,14,FALSE))</f>
        <v> </v>
      </c>
      <c r="M13" s="70" t="str">
        <f>IF(ISERROR(VLOOKUP(B13,July!$A$5:$N$24,14,FALSE))," ",VLOOKUP(B13,July!$A$5:$N$24,14,FALSE))</f>
        <v> </v>
      </c>
      <c r="N13" s="70" t="str">
        <f>IF(ISERROR(VLOOKUP(B13,Aug!$A$5:$N$24,14,FALSE))," ",VLOOKUP(B13,Aug!$A$5:$N$24,14,FALSE))</f>
        <v> </v>
      </c>
      <c r="O13" s="70">
        <f>SUM(D13:N13)</f>
        <v>14.86</v>
      </c>
    </row>
    <row r="14" spans="1:15" ht="16.5" customHeight="1" thickBot="1">
      <c r="A14" s="68">
        <v>18</v>
      </c>
      <c r="B14" s="71">
        <v>24</v>
      </c>
      <c r="C14" s="69" t="str">
        <f>VLOOKUP(B14,Teams!$A:$B,2,FALSE)</f>
        <v>Willie Wooten</v>
      </c>
      <c r="D14" s="70">
        <f>IF(ISERROR(VLOOKUP(B14,'Sept '!$A$5:$N$24,14,FALSE))," ",VLOOKUP(B14,'Sept '!$A$5:$N$24,14,FALSE))</f>
        <v>4.3100000000000005</v>
      </c>
      <c r="E14" s="70" t="str">
        <f>IF(ISERROR(VLOOKUP(B14,Oct!$A$5:$N$24,14,FALSE))," ",VLOOKUP(B14,Oct!$A$5:$N$24,14,FALSE))</f>
        <v> </v>
      </c>
      <c r="F14" s="70" t="str">
        <f>IF(ISERROR(VLOOKUP(B14,Nov!$A$5:$N$24,14,FALSE))," ",VLOOKUP(B14,Nov!$A$5:$N$24,14,FALSE))</f>
        <v> </v>
      </c>
      <c r="G14" s="70">
        <f>IF(ISERROR(VLOOKUP(B14,Jan!$A$5:$N$24,14,FALSE))," ",VLOOKUP(B14,Jan!$A$5:$N$24,14,FALSE))</f>
        <v>1</v>
      </c>
      <c r="H14" s="70" t="str">
        <f>IF(ISERROR(VLOOKUP(B14,Feb!$A$5:$N$24,14,FALSE))," ",VLOOKUP(B14,Feb!$A$5:$N$24,14,FALSE))</f>
        <v> </v>
      </c>
      <c r="I14" s="70">
        <f>IF(ISERROR(VLOOKUP(B14,March!$A$5:$N$23,14,FALSE))," ",VLOOKUP(B14,March!$A$5:$N$23,14,FALSE))</f>
        <v>0</v>
      </c>
      <c r="J14" s="70">
        <f>IF(ISERROR(VLOOKUP(B14,April!$A$5:$N$14,14,FALSE))," ",VLOOKUP(B14,April!$A$5:$N$14,14,FALSE))</f>
        <v>9.01</v>
      </c>
      <c r="K14" s="70" t="str">
        <f>IF(ISERROR(VLOOKUP(B14,May!$A$5:$N$24,14,FALSE))," ",VLOOKUP(B14,May!$A$5:$N$24,14,FALSE))</f>
        <v> </v>
      </c>
      <c r="L14" s="70" t="str">
        <f>IF(ISERROR(VLOOKUP(B14,June!$A$5:$N$24,14,FALSE))," ",VLOOKUP(B14,June!$A$5:$N$24,14,FALSE))</f>
        <v> </v>
      </c>
      <c r="M14" s="70" t="str">
        <f>IF(ISERROR(VLOOKUP(B14,July!$A$5:$N$24,14,FALSE))," ",VLOOKUP(B14,July!$A$5:$N$24,14,FALSE))</f>
        <v> </v>
      </c>
      <c r="N14" s="70" t="str">
        <f>IF(ISERROR(VLOOKUP(B14,Aug!$A$5:$N$24,14,FALSE))," ",VLOOKUP(B14,Aug!$A$5:$N$24,14,FALSE))</f>
        <v> </v>
      </c>
      <c r="O14" s="70">
        <f>SUM(D14:N14)</f>
        <v>14.32</v>
      </c>
    </row>
    <row r="15" spans="1:15" ht="16.5" customHeight="1" thickBot="1">
      <c r="A15" s="68">
        <v>22</v>
      </c>
      <c r="B15" s="71">
        <v>22</v>
      </c>
      <c r="C15" s="69" t="str">
        <f>VLOOKUP(B15,Teams!$A:$B,2,FALSE)</f>
        <v>Tim Johnson</v>
      </c>
      <c r="D15" s="70" t="str">
        <f>IF(ISERROR(VLOOKUP(B15,'Sept '!$A$5:$N$24,14,FALSE))," ",VLOOKUP(B15,'Sept '!$A$5:$N$24,14,FALSE))</f>
        <v> </v>
      </c>
      <c r="E15" s="70">
        <f>IF(ISERROR(VLOOKUP(B15,Oct!$A$5:$N$24,14,FALSE))," ",VLOOKUP(B15,Oct!$A$5:$N$24,14,FALSE))</f>
        <v>1</v>
      </c>
      <c r="F15" s="70" t="str">
        <f>IF(ISERROR(VLOOKUP(B15,Nov!$A$5:$N$24,14,FALSE))," ",VLOOKUP(B15,Nov!$A$5:$N$24,14,FALSE))</f>
        <v> </v>
      </c>
      <c r="G15" s="70" t="str">
        <f>IF(ISERROR(VLOOKUP(B15,Jan!$A$5:$N$24,14,FALSE))," ",VLOOKUP(B15,Jan!$A$5:$N$24,14,FALSE))</f>
        <v> </v>
      </c>
      <c r="H15" s="70" t="str">
        <f>IF(ISERROR(VLOOKUP(B15,Feb!$A$5:$N$24,14,FALSE))," ",VLOOKUP(B15,Feb!$A$5:$N$24,14,FALSE))</f>
        <v> </v>
      </c>
      <c r="I15" s="70">
        <f>IF(ISERROR(VLOOKUP(B15,March!$A$5:$N$23,14,FALSE))," ",VLOOKUP(B15,March!$A$5:$N$23,14,FALSE))</f>
        <v>5.02</v>
      </c>
      <c r="J15" s="70">
        <f>IF(ISERROR(VLOOKUP(B15,April!$A$5:$N$14,14,FALSE))," ",VLOOKUP(B15,April!$A$5:$N$14,14,FALSE))</f>
        <v>7.46</v>
      </c>
      <c r="K15" s="70" t="str">
        <f>IF(ISERROR(VLOOKUP(B15,May!$A$5:$N$24,14,FALSE))," ",VLOOKUP(B15,May!$A$5:$N$24,14,FALSE))</f>
        <v> </v>
      </c>
      <c r="L15" s="70" t="str">
        <f>IF(ISERROR(VLOOKUP(B15,June!$A$5:$N$24,14,FALSE))," ",VLOOKUP(B15,June!$A$5:$N$24,14,FALSE))</f>
        <v> </v>
      </c>
      <c r="M15" s="70" t="str">
        <f>IF(ISERROR(VLOOKUP(B15,July!$A$5:$N$24,14,FALSE))," ",VLOOKUP(B15,July!$A$5:$N$24,14,FALSE))</f>
        <v> </v>
      </c>
      <c r="N15" s="70" t="str">
        <f>IF(ISERROR(VLOOKUP(B15,Aug!$A$5:$N$24,14,FALSE))," ",VLOOKUP(B15,Aug!$A$5:$N$24,14,FALSE))</f>
        <v> </v>
      </c>
      <c r="O15" s="70">
        <f>SUM(D15:N15)</f>
        <v>13.48</v>
      </c>
    </row>
    <row r="16" spans="1:15" ht="16.5" customHeight="1" thickBot="1">
      <c r="A16" s="68">
        <v>17</v>
      </c>
      <c r="B16" s="68">
        <v>28</v>
      </c>
      <c r="C16" s="69" t="str">
        <f>VLOOKUP(B16,Teams!$A:$B,2,FALSE)</f>
        <v>Jim Searcy</v>
      </c>
      <c r="D16" s="70" t="str">
        <f>IF(ISERROR(VLOOKUP(B16,'Sept '!$A$5:$N$24,14,FALSE))," ",VLOOKUP(B16,'Sept '!$A$5:$N$24,14,FALSE))</f>
        <v> </v>
      </c>
      <c r="E16" s="70" t="str">
        <f>IF(ISERROR(VLOOKUP(B16,Oct!$A$5:$N$24,14,FALSE))," ",VLOOKUP(B16,Oct!$A$5:$N$24,14,FALSE))</f>
        <v> </v>
      </c>
      <c r="F16" s="70">
        <f>IF(ISERROR(VLOOKUP(B16,Nov!$A$5:$N$24,14,FALSE))," ",VLOOKUP(B16,Nov!$A$5:$N$24,14,FALSE))</f>
        <v>4.82</v>
      </c>
      <c r="G16" s="70">
        <f>IF(ISERROR(VLOOKUP(B16,Jan!$A$5:$N$24,14,FALSE))," ",VLOOKUP(B16,Jan!$A$5:$N$24,14,FALSE))</f>
        <v>1</v>
      </c>
      <c r="H16" s="70" t="str">
        <f>IF(ISERROR(VLOOKUP(B16,Feb!$A$5:$N$24,14,FALSE))," ",VLOOKUP(B16,Feb!$A$5:$N$24,14,FALSE))</f>
        <v> </v>
      </c>
      <c r="I16" s="70">
        <f>IF(ISERROR(VLOOKUP(B16,March!$A$5:$N$23,14,FALSE))," ",VLOOKUP(B16,March!$A$5:$N$23,14,FALSE))</f>
        <v>3.25</v>
      </c>
      <c r="J16" s="70">
        <v>3.35</v>
      </c>
      <c r="K16" s="70" t="str">
        <f>IF(ISERROR(VLOOKUP(B16,May!$A$5:$N$24,14,FALSE))," ",VLOOKUP(B16,May!$A$5:$N$24,14,FALSE))</f>
        <v> </v>
      </c>
      <c r="L16" s="70" t="str">
        <f>IF(ISERROR(VLOOKUP(B16,June!$A$5:$N$24,14,FALSE))," ",VLOOKUP(B16,June!$A$5:$N$24,14,FALSE))</f>
        <v> </v>
      </c>
      <c r="M16" s="70" t="str">
        <f>IF(ISERROR(VLOOKUP(B16,July!$A$5:$N$24,14,FALSE))," ",VLOOKUP(B16,July!$A$5:$N$24,14,FALSE))</f>
        <v> </v>
      </c>
      <c r="N16" s="70" t="str">
        <f>IF(ISERROR(VLOOKUP(B16,Aug!$A$5:$N$24,14,FALSE))," ",VLOOKUP(B16,Aug!$A$5:$N$24,14,FALSE))</f>
        <v> </v>
      </c>
      <c r="O16" s="70">
        <f>SUM(D16:N16)</f>
        <v>12.42</v>
      </c>
    </row>
    <row r="17" spans="1:15" ht="16.5" customHeight="1" thickBot="1">
      <c r="A17" s="68">
        <v>13</v>
      </c>
      <c r="B17" s="68">
        <v>23</v>
      </c>
      <c r="C17" s="69" t="str">
        <f>VLOOKUP(B17,Teams!$A:$B,2,FALSE)</f>
        <v>William Flournoy</v>
      </c>
      <c r="D17" s="70">
        <f>IF(ISERROR(VLOOKUP(B17,'Sept '!$A$5:$N$24,14,FALSE))," ",VLOOKUP(B17,'Sept '!$A$5:$N$24,14,FALSE))</f>
        <v>9.86</v>
      </c>
      <c r="E17" s="70" t="str">
        <f>IF(ISERROR(VLOOKUP(B17,Oct!$A$5:$N$24,14,FALSE))," ",VLOOKUP(B17,Oct!$A$5:$N$24,14,FALSE))</f>
        <v> </v>
      </c>
      <c r="F17" s="70" t="str">
        <f>IF(ISERROR(VLOOKUP(B17,Nov!$A$5:$N$24,14,FALSE))," ",VLOOKUP(B17,Nov!$A$5:$N$24,14,FALSE))</f>
        <v> </v>
      </c>
      <c r="G17" s="70">
        <f>IF(ISERROR(VLOOKUP(B17,Jan!$A$5:$N$24,14,FALSE))," ",VLOOKUP(B17,Jan!$A$5:$N$24,14,FALSE))</f>
        <v>1</v>
      </c>
      <c r="H17" s="70" t="str">
        <f>IF(ISERROR(VLOOKUP(B17,Feb!$A$5:$N$24,14,FALSE))," ",VLOOKUP(B17,Feb!$A$5:$N$24,14,FALSE))</f>
        <v> </v>
      </c>
      <c r="I17" s="70" t="str">
        <f>IF(ISERROR(VLOOKUP(B17,March!$A$5:$N$23,14,FALSE))," ",VLOOKUP(B17,March!$A$5:$N$23,14,FALSE))</f>
        <v> </v>
      </c>
      <c r="J17" s="70" t="str">
        <f>IF(ISERROR(VLOOKUP(B17,April!$A$5:$N$14,14,FALSE))," ",VLOOKUP(B17,April!$A$5:$N$14,14,FALSE))</f>
        <v> </v>
      </c>
      <c r="K17" s="70" t="str">
        <f>IF(ISERROR(VLOOKUP(B17,May!$A$5:$N$24,14,FALSE))," ",VLOOKUP(B17,May!$A$5:$N$24,14,FALSE))</f>
        <v> </v>
      </c>
      <c r="L17" s="70" t="str">
        <f>IF(ISERROR(VLOOKUP(B17,June!$A$5:$N$24,14,FALSE))," ",VLOOKUP(B17,June!$A$5:$N$24,14,FALSE))</f>
        <v> </v>
      </c>
      <c r="M17" s="70" t="str">
        <f>IF(ISERROR(VLOOKUP(B17,July!$A$5:$N$24,14,FALSE))," ",VLOOKUP(B17,July!$A$5:$N$24,14,FALSE))</f>
        <v> </v>
      </c>
      <c r="N17" s="70" t="str">
        <f>IF(ISERROR(VLOOKUP(B17,Aug!$A$5:$N$24,14,FALSE))," ",VLOOKUP(B17,Aug!$A$5:$N$24,14,FALSE))</f>
        <v> </v>
      </c>
      <c r="O17" s="70">
        <f>SUM(D17:N17)</f>
        <v>10.86</v>
      </c>
    </row>
    <row r="18" spans="1:15" ht="16.5" customHeight="1" thickBot="1">
      <c r="A18" s="68">
        <v>16</v>
      </c>
      <c r="B18" s="71">
        <v>10</v>
      </c>
      <c r="C18" s="69" t="str">
        <f>VLOOKUP(B18,Teams!$A:$B,2,FALSE)</f>
        <v>Jason Jackson</v>
      </c>
      <c r="D18" s="70">
        <f>IF(ISERROR(VLOOKUP(B18,'Sept '!$A$5:$N$24,14,FALSE))," ",VLOOKUP(B18,'Sept '!$A$5:$N$24,14,FALSE))</f>
        <v>1</v>
      </c>
      <c r="E18" s="70">
        <f>IF(ISERROR(VLOOKUP(B18,Oct!$A$5:$N$24,14,FALSE))," ",VLOOKUP(B18,Oct!$A$5:$N$24,14,FALSE))</f>
        <v>5.48</v>
      </c>
      <c r="F18" s="70" t="str">
        <f>IF(ISERROR(VLOOKUP(B18,Nov!$A$5:$N$24,14,FALSE))," ",VLOOKUP(B18,Nov!$A$5:$N$24,14,FALSE))</f>
        <v> </v>
      </c>
      <c r="G18" s="70" t="str">
        <f>IF(ISERROR(VLOOKUP(B18,Jan!$A$5:$N$24,14,FALSE))," ",VLOOKUP(B18,Jan!$A$5:$N$24,14,FALSE))</f>
        <v> </v>
      </c>
      <c r="H18" s="70" t="str">
        <f>IF(ISERROR(VLOOKUP(B18,Feb!$A$5:$N$24,14,FALSE))," ",VLOOKUP(B18,Feb!$A$5:$N$24,14,FALSE))</f>
        <v> </v>
      </c>
      <c r="I18" s="70">
        <f>IF(ISERROR(VLOOKUP(B18,March!$A$5:$N$23,14,FALSE))," ",VLOOKUP(B18,March!$A$5:$N$23,14,FALSE))</f>
        <v>3.08</v>
      </c>
      <c r="J18" s="70" t="str">
        <f>IF(ISERROR(VLOOKUP(B18,April!$A$5:$N$14,14,FALSE))," ",VLOOKUP(B18,April!$A$5:$N$14,14,FALSE))</f>
        <v> </v>
      </c>
      <c r="K18" s="70" t="str">
        <f>IF(ISERROR(VLOOKUP(B18,May!$A$5:$N$24,14,FALSE))," ",VLOOKUP(B18,May!$A$5:$N$24,14,FALSE))</f>
        <v> </v>
      </c>
      <c r="L18" s="70" t="str">
        <f>IF(ISERROR(VLOOKUP(B18,June!$A$5:$N$24,14,FALSE))," ",VLOOKUP(B18,June!$A$5:$N$24,14,FALSE))</f>
        <v> </v>
      </c>
      <c r="M18" s="70" t="str">
        <f>IF(ISERROR(VLOOKUP(B18,July!$A$5:$N$24,14,FALSE))," ",VLOOKUP(B18,July!$A$5:$N$24,14,FALSE))</f>
        <v> </v>
      </c>
      <c r="N18" s="70" t="str">
        <f>IF(ISERROR(VLOOKUP(B18,Aug!$A$5:$N$24,14,FALSE))," ",VLOOKUP(B18,Aug!$A$5:$N$24,14,FALSE))</f>
        <v> </v>
      </c>
      <c r="O18" s="70">
        <f>SUM(D18:N18)</f>
        <v>9.56</v>
      </c>
    </row>
    <row r="19" spans="1:15" ht="16.5" customHeight="1" thickBot="1">
      <c r="A19" s="68">
        <v>14</v>
      </c>
      <c r="B19" s="71">
        <v>7</v>
      </c>
      <c r="C19" s="69" t="str">
        <f>VLOOKUP(B19,Teams!$A:$B,2,FALSE)</f>
        <v>Derrick Shoffitt</v>
      </c>
      <c r="D19" s="70" t="str">
        <f>IF(ISERROR(VLOOKUP(B19,'Sept '!$A$5:$N$24,14,FALSE))," ",VLOOKUP(B19,'Sept '!$A$5:$N$24,14,FALSE))</f>
        <v> </v>
      </c>
      <c r="E19" s="70">
        <f>IF(ISERROR(VLOOKUP(B19,Oct!$A$5:$N$24,14,FALSE))," ",VLOOKUP(B19,Oct!$A$5:$N$24,14,FALSE))</f>
        <v>9.1</v>
      </c>
      <c r="F19" s="70" t="str">
        <f>IF(ISERROR(VLOOKUP(B19,Nov!$A$5:$N$24,14,FALSE))," ",VLOOKUP(B19,Nov!$A$5:$N$24,14,FALSE))</f>
        <v> </v>
      </c>
      <c r="G19" s="70" t="str">
        <f>IF(ISERROR(VLOOKUP(B19,Jan!$A$5:$N$24,14,FALSE))," ",VLOOKUP(B19,Jan!$A$5:$N$24,14,FALSE))</f>
        <v> </v>
      </c>
      <c r="H19" s="70" t="str">
        <f>IF(ISERROR(VLOOKUP(B19,Feb!$A$5:$N$24,14,FALSE))," ",VLOOKUP(B19,Feb!$A$5:$N$24,14,FALSE))</f>
        <v> </v>
      </c>
      <c r="I19" s="70" t="str">
        <f>IF(ISERROR(VLOOKUP(B19,March!$A$5:$N$23,14,FALSE))," ",VLOOKUP(B19,March!$A$5:$N$23,14,FALSE))</f>
        <v> </v>
      </c>
      <c r="J19" s="70" t="str">
        <f>IF(ISERROR(VLOOKUP(B19,April!$A$5:$N$14,14,FALSE))," ",VLOOKUP(B19,April!$A$5:$N$14,14,FALSE))</f>
        <v> </v>
      </c>
      <c r="K19" s="70" t="str">
        <f>IF(ISERROR(VLOOKUP(B19,May!$A$5:$N$24,14,FALSE))," ",VLOOKUP(B19,May!$A$5:$N$24,14,FALSE))</f>
        <v> </v>
      </c>
      <c r="L19" s="70" t="str">
        <f>IF(ISERROR(VLOOKUP(B19,June!$A$5:$N$24,14,FALSE))," ",VLOOKUP(B19,June!$A$5:$N$24,14,FALSE))</f>
        <v> </v>
      </c>
      <c r="M19" s="70" t="str">
        <f>IF(ISERROR(VLOOKUP(B19,July!$A$5:$N$24,14,FALSE))," ",VLOOKUP(B19,July!$A$5:$N$24,14,FALSE))</f>
        <v> </v>
      </c>
      <c r="N19" s="70" t="str">
        <f>IF(ISERROR(VLOOKUP(B19,Aug!$A$5:$N$24,14,FALSE))," ",VLOOKUP(B19,Aug!$A$5:$N$24,14,FALSE))</f>
        <v> </v>
      </c>
      <c r="O19" s="70">
        <f>SUM(D19:N19)</f>
        <v>9.1</v>
      </c>
    </row>
    <row r="20" spans="1:15" ht="16.5" customHeight="1" thickBot="1">
      <c r="A20" s="68">
        <v>24</v>
      </c>
      <c r="B20" s="68">
        <v>27</v>
      </c>
      <c r="C20" s="69" t="str">
        <f>VLOOKUP(B20,Teams!$A:$B,2,FALSE)</f>
        <v>Preston Busey</v>
      </c>
      <c r="D20" s="70" t="str">
        <f>IF(ISERROR(VLOOKUP(B20,'Sept '!$A$5:$N$24,14,FALSE))," ",VLOOKUP(B20,'Sept '!$A$5:$N$24,14,FALSE))</f>
        <v> </v>
      </c>
      <c r="E20" s="70">
        <f>IF(ISERROR(VLOOKUP(B20,Oct!$A$5:$N$24,14,FALSE))," ",VLOOKUP(B20,Oct!$A$5:$N$24,14,FALSE))</f>
        <v>1</v>
      </c>
      <c r="F20" s="70" t="str">
        <f>IF(ISERROR(VLOOKUP(B20,Nov!$A$5:$N$24,14,FALSE))," ",VLOOKUP(B20,Nov!$A$5:$N$24,14,FALSE))</f>
        <v> </v>
      </c>
      <c r="G20" s="70" t="str">
        <f>IF(ISERROR(VLOOKUP(B20,Jan!$A$5:$N$24,14,FALSE))," ",VLOOKUP(B20,Jan!$A$5:$N$24,14,FALSE))</f>
        <v> </v>
      </c>
      <c r="H20" s="70" t="str">
        <f>IF(ISERROR(VLOOKUP(B20,Feb!$A$5:$N$24,14,FALSE))," ",VLOOKUP(B20,Feb!$A$5:$N$24,14,FALSE))</f>
        <v> </v>
      </c>
      <c r="I20" s="70" t="str">
        <f>IF(ISERROR(VLOOKUP(B20,March!$A$5:$N$23,14,FALSE))," ",VLOOKUP(B20,March!$A$5:$N$23,14,FALSE))</f>
        <v> </v>
      </c>
      <c r="J20" s="70">
        <f>IF(ISERROR(VLOOKUP(B20,April!$A$5:$N$14,14,FALSE))," ",VLOOKUP(B20,April!$A$5:$N$14,14,FALSE))</f>
        <v>6.43</v>
      </c>
      <c r="K20" s="70" t="str">
        <f>IF(ISERROR(VLOOKUP(B20,May!$A$5:$N$24,14,FALSE))," ",VLOOKUP(B20,May!$A$5:$N$24,14,FALSE))</f>
        <v> </v>
      </c>
      <c r="L20" s="70" t="str">
        <f>IF(ISERROR(VLOOKUP(B20,June!$A$5:$N$24,14,FALSE))," ",VLOOKUP(B20,June!$A$5:$N$24,14,FALSE))</f>
        <v> </v>
      </c>
      <c r="M20" s="70" t="str">
        <f>IF(ISERROR(VLOOKUP(B20,July!$A$5:$N$24,14,FALSE))," ",VLOOKUP(B20,July!$A$5:$N$24,14,FALSE))</f>
        <v> </v>
      </c>
      <c r="N20" s="70" t="str">
        <f>IF(ISERROR(VLOOKUP(B20,Aug!$A$5:$N$24,14,FALSE))," ",VLOOKUP(B20,Aug!$A$5:$N$24,14,FALSE))</f>
        <v> </v>
      </c>
      <c r="O20" s="70">
        <f>SUM(D20:N20)</f>
        <v>7.43</v>
      </c>
    </row>
    <row r="21" spans="1:15" ht="16.5" customHeight="1" thickBot="1">
      <c r="A21" s="68">
        <v>35</v>
      </c>
      <c r="B21" s="68">
        <v>35</v>
      </c>
      <c r="C21" s="69" t="str">
        <f>VLOOKUP(B21,Teams!$A:$B,2,FALSE)</f>
        <v>Paul Karow</v>
      </c>
      <c r="D21" s="70" t="str">
        <f>IF(ISERROR(VLOOKUP(B21,'Sept '!$A$5:$N$24,14,FALSE))," ",VLOOKUP(B21,'Sept '!$A$5:$N$24,14,FALSE))</f>
        <v> </v>
      </c>
      <c r="E21" s="70" t="str">
        <f>IF(ISERROR(VLOOKUP(B21,Oct!$A$5:$N$24,14,FALSE))," ",VLOOKUP(B21,Oct!$A$5:$N$24,14,FALSE))</f>
        <v> </v>
      </c>
      <c r="F21" s="70" t="str">
        <f>IF(ISERROR(VLOOKUP(B21,Nov!$A$5:$N$24,14,FALSE))," ",VLOOKUP(B21,Nov!$A$5:$N$24,14,FALSE))</f>
        <v> </v>
      </c>
      <c r="G21" s="70" t="str">
        <f>IF(ISERROR(VLOOKUP(B21,Jan!$A$5:$N$24,14,FALSE))," ",VLOOKUP(B21,Jan!$A$5:$N$24,14,FALSE))</f>
        <v> </v>
      </c>
      <c r="H21" s="70" t="str">
        <f>IF(ISERROR(VLOOKUP(B21,Feb!$A$5:$N$24,14,FALSE))," ",VLOOKUP(B21,Feb!$A$5:$N$24,14,FALSE))</f>
        <v> </v>
      </c>
      <c r="I21" s="70">
        <f>IF(ISERROR(VLOOKUP(B21,March!$A$5:$N$23,14,FALSE))," ",VLOOKUP(B21,March!$A$5:$N$23,14,FALSE))</f>
        <v>2.91</v>
      </c>
      <c r="J21" s="70">
        <v>1</v>
      </c>
      <c r="K21" s="70" t="str">
        <f>IF(ISERROR(VLOOKUP(B21,May!$A$5:$N$24,14,FALSE))," ",VLOOKUP(B21,May!$A$5:$N$24,14,FALSE))</f>
        <v> </v>
      </c>
      <c r="L21" s="70" t="str">
        <f>IF(ISERROR(VLOOKUP(B21,June!$A$5:$N$24,14,FALSE))," ",VLOOKUP(B21,June!$A$5:$N$24,14,FALSE))</f>
        <v> </v>
      </c>
      <c r="M21" s="70" t="str">
        <f>IF(ISERROR(VLOOKUP(B21,July!$A$5:$N$24,14,FALSE))," ",VLOOKUP(B21,July!$A$5:$N$24,14,FALSE))</f>
        <v> </v>
      </c>
      <c r="N21" s="70" t="str">
        <f>IF(ISERROR(VLOOKUP(B21,Aug!$A$5:$N$24,14,FALSE))," ",VLOOKUP(B21,Aug!$A$5:$N$24,14,FALSE))</f>
        <v> </v>
      </c>
      <c r="O21" s="70">
        <f>SUM(D21:N21)</f>
        <v>3.91</v>
      </c>
    </row>
    <row r="22" spans="1:15" ht="16.5" customHeight="1" thickBot="1">
      <c r="A22" s="68">
        <v>20</v>
      </c>
      <c r="B22" s="68">
        <v>14</v>
      </c>
      <c r="C22" s="69" t="str">
        <f>VLOOKUP(B22,Teams!$A:$B,2,FALSE)</f>
        <v>John Wojhan</v>
      </c>
      <c r="D22" s="70">
        <f>IF(ISERROR(VLOOKUP(B22,'Sept '!$A$5:$N$24,14,FALSE))," ",VLOOKUP(B22,'Sept '!$A$5:$N$24,14,FALSE))</f>
        <v>1</v>
      </c>
      <c r="E22" s="70">
        <f>IF(ISERROR(VLOOKUP(B22,Oct!$A$5:$N$24,14,FALSE))," ",VLOOKUP(B22,Oct!$A$5:$N$24,14,FALSE))</f>
        <v>2</v>
      </c>
      <c r="F22" s="70" t="str">
        <f>IF(ISERROR(VLOOKUP(B22,Nov!$A$5:$N$24,14,FALSE))," ",VLOOKUP(B22,Nov!$A$5:$N$24,14,FALSE))</f>
        <v> </v>
      </c>
      <c r="G22" s="70" t="str">
        <f>IF(ISERROR(VLOOKUP(B22,Jan!$A$5:$N$24,14,FALSE))," ",VLOOKUP(B22,Jan!$A$5:$N$24,14,FALSE))</f>
        <v> </v>
      </c>
      <c r="H22" s="70" t="str">
        <f>IF(ISERROR(VLOOKUP(B22,Feb!$A$5:$N$24,14,FALSE))," ",VLOOKUP(B22,Feb!$A$5:$N$24,14,FALSE))</f>
        <v> </v>
      </c>
      <c r="I22" s="70" t="str">
        <f>IF(ISERROR(VLOOKUP(B22,March!$A$5:$N$23,14,FALSE))," ",VLOOKUP(B22,March!$A$5:$N$23,14,FALSE))</f>
        <v> </v>
      </c>
      <c r="J22" s="70" t="str">
        <f>IF(ISERROR(VLOOKUP(B22,April!$A$5:$N$14,14,FALSE))," ",VLOOKUP(B22,April!$A$5:$N$14,14,FALSE))</f>
        <v> </v>
      </c>
      <c r="K22" s="70" t="str">
        <f>IF(ISERROR(VLOOKUP(B22,May!$A$5:$N$24,14,FALSE))," ",VLOOKUP(B22,May!$A$5:$N$24,14,FALSE))</f>
        <v> </v>
      </c>
      <c r="L22" s="70" t="str">
        <f>IF(ISERROR(VLOOKUP(B22,June!$A$5:$N$24,14,FALSE))," ",VLOOKUP(B22,June!$A$5:$N$24,14,FALSE))</f>
        <v> </v>
      </c>
      <c r="M22" s="70" t="str">
        <f>IF(ISERROR(VLOOKUP(B22,July!$A$5:$N$24,14,FALSE))," ",VLOOKUP(B22,July!$A$5:$N$24,14,FALSE))</f>
        <v> </v>
      </c>
      <c r="N22" s="70" t="str">
        <f>IF(ISERROR(VLOOKUP(B22,Aug!$A$5:$N$24,14,FALSE))," ",VLOOKUP(B22,Aug!$A$5:$N$24,14,FALSE))</f>
        <v> </v>
      </c>
      <c r="O22" s="70">
        <f>SUM(D22:N22)</f>
        <v>3</v>
      </c>
    </row>
    <row r="23" spans="1:15" ht="16.5" customHeight="1" thickBot="1">
      <c r="A23" s="68">
        <v>28</v>
      </c>
      <c r="B23" s="68">
        <v>13</v>
      </c>
      <c r="C23" s="69" t="str">
        <f>VLOOKUP(B23,Teams!$A:$B,2,FALSE)</f>
        <v>Joe Cassels</v>
      </c>
      <c r="D23" s="70" t="str">
        <f>IF(ISERROR(VLOOKUP(B23,'Sept '!$A$5:$N$24,14,FALSE))," ",VLOOKUP(B23,'Sept '!$A$5:$N$24,14,FALSE))</f>
        <v> </v>
      </c>
      <c r="E23" s="70" t="str">
        <f>IF(ISERROR(VLOOKUP(B23,Oct!$A$5:$N$24,14,FALSE))," ",VLOOKUP(B23,Oct!$A$5:$N$24,14,FALSE))</f>
        <v> </v>
      </c>
      <c r="F23" s="70" t="str">
        <f>IF(ISERROR(VLOOKUP(B23,Nov!$A$5:$N$24,14,FALSE))," ",VLOOKUP(B23,Nov!$A$5:$N$24,14,FALSE))</f>
        <v> </v>
      </c>
      <c r="G23" s="70" t="str">
        <f>IF(ISERROR(VLOOKUP(B23,Jan!$A$5:$N$24,14,FALSE))," ",VLOOKUP(B23,Jan!$A$5:$N$24,14,FALSE))</f>
        <v> </v>
      </c>
      <c r="H23" s="70" t="str">
        <f>IF(ISERROR(VLOOKUP(B23,Feb!$A$5:$N$24,14,FALSE))," ",VLOOKUP(B23,Feb!$A$5:$N$24,14,FALSE))</f>
        <v> </v>
      </c>
      <c r="I23" s="70">
        <f>IF(ISERROR(VLOOKUP(B23,March!$A$5:$N$23,14,FALSE))," ",VLOOKUP(B23,March!$A$5:$N$23,14,FALSE))</f>
        <v>2.99</v>
      </c>
      <c r="J23" s="70" t="str">
        <f>IF(ISERROR(VLOOKUP(B23,April!$A$5:$N$14,14,FALSE))," ",VLOOKUP(B23,April!$A$5:$N$14,14,FALSE))</f>
        <v> </v>
      </c>
      <c r="K23" s="70" t="str">
        <f>IF(ISERROR(VLOOKUP(B23,May!$A$5:$N$24,14,FALSE))," ",VLOOKUP(B23,May!$A$5:$N$24,14,FALSE))</f>
        <v> </v>
      </c>
      <c r="L23" s="70" t="str">
        <f>IF(ISERROR(VLOOKUP(B23,June!$A$5:$N$24,14,FALSE))," ",VLOOKUP(B23,June!$A$5:$N$24,14,FALSE))</f>
        <v> </v>
      </c>
      <c r="M23" s="70" t="str">
        <f>IF(ISERROR(VLOOKUP(B23,July!$A$5:$N$24,14,FALSE))," ",VLOOKUP(B23,July!$A$5:$N$24,14,FALSE))</f>
        <v> </v>
      </c>
      <c r="N23" s="70" t="str">
        <f>IF(ISERROR(VLOOKUP(B23,Aug!$A$5:$N$24,14,FALSE))," ",VLOOKUP(B23,Aug!$A$5:$N$24,14,FALSE))</f>
        <v> </v>
      </c>
      <c r="O23" s="70">
        <f>SUM(D23:N23)</f>
        <v>2.99</v>
      </c>
    </row>
    <row r="24" spans="1:15" ht="16.5" customHeight="1" thickBot="1">
      <c r="A24" s="68">
        <v>38</v>
      </c>
      <c r="B24" s="71">
        <v>38</v>
      </c>
      <c r="C24" s="69" t="str">
        <f>VLOOKUP(B24,Teams!$A:$B,2,FALSE)</f>
        <v>Martin Baker</v>
      </c>
      <c r="D24" s="70" t="str">
        <f>IF(ISERROR(VLOOKUP(B24,'Sept '!$A$5:$N$24,14,FALSE))," ",VLOOKUP(B24,'Sept '!$A$5:$N$24,14,FALSE))</f>
        <v> </v>
      </c>
      <c r="E24" s="70" t="str">
        <f>IF(ISERROR(VLOOKUP(B24,Oct!$A$5:$N$24,14,FALSE))," ",VLOOKUP(B24,Oct!$A$5:$N$24,14,FALSE))</f>
        <v> </v>
      </c>
      <c r="F24" s="70" t="str">
        <f>IF(ISERROR(VLOOKUP(B24,Nov!$A$5:$N$24,14,FALSE))," ",VLOOKUP(B24,Nov!$A$5:$N$24,14,FALSE))</f>
        <v> </v>
      </c>
      <c r="G24" s="70" t="str">
        <f>IF(ISERROR(VLOOKUP(B24,Jan!$A$5:$N$24,14,FALSE))," ",VLOOKUP(B24,Jan!$A$5:$N$24,14,FALSE))</f>
        <v> </v>
      </c>
      <c r="H24" s="70" t="str">
        <f>IF(ISERROR(VLOOKUP(B24,Feb!$A$5:$N$24,14,FALSE))," ",VLOOKUP(B24,Feb!$A$5:$N$24,14,FALSE))</f>
        <v> </v>
      </c>
      <c r="I24" s="70" t="str">
        <f>IF(ISERROR(VLOOKUP(B24,March!$A$5:$N$23,14,FALSE))," ",VLOOKUP(B24,March!$A$5:$N$23,14,FALSE))</f>
        <v> </v>
      </c>
      <c r="J24" s="70">
        <v>2</v>
      </c>
      <c r="K24" s="70" t="str">
        <f>IF(ISERROR(VLOOKUP(B24,May!$A$5:$N$24,14,FALSE))," ",VLOOKUP(B24,May!$A$5:$N$24,14,FALSE))</f>
        <v> </v>
      </c>
      <c r="L24" s="70" t="str">
        <f>IF(ISERROR(VLOOKUP(B24,June!$A$5:$N$24,14,FALSE))," ",VLOOKUP(B24,June!$A$5:$N$24,14,FALSE))</f>
        <v> </v>
      </c>
      <c r="M24" s="70" t="str">
        <f>IF(ISERROR(VLOOKUP(B24,July!$A$5:$N$24,14,FALSE))," ",VLOOKUP(B24,July!$A$5:$N$24,14,FALSE))</f>
        <v> </v>
      </c>
      <c r="N24" s="70" t="str">
        <f>IF(ISERROR(VLOOKUP(B24,Aug!$A$5:$N$24,14,FALSE))," ",VLOOKUP(B24,Aug!$A$5:$N$24,14,FALSE))</f>
        <v> </v>
      </c>
      <c r="O24" s="70">
        <f>SUM(D24:N24)</f>
        <v>2</v>
      </c>
    </row>
    <row r="25" spans="1:15" ht="16.5" customHeight="1" thickBot="1">
      <c r="A25" s="68">
        <v>21</v>
      </c>
      <c r="B25" s="68">
        <v>11</v>
      </c>
      <c r="C25" s="69" t="str">
        <f>VLOOKUP(B25,Teams!$A:$B,2,FALSE)</f>
        <v>Jeff Grubbs</v>
      </c>
      <c r="D25" s="70" t="str">
        <f>IF(ISERROR(VLOOKUP(B25,'Sept '!$A$5:$N$24,14,FALSE))," ",VLOOKUP(B25,'Sept '!$A$5:$N$24,14,FALSE))</f>
        <v> </v>
      </c>
      <c r="E25" s="70">
        <f>IF(ISERROR(VLOOKUP(B25,Oct!$A$5:$N$24,14,FALSE))," ",VLOOKUP(B25,Oct!$A$5:$N$24,14,FALSE))</f>
        <v>1</v>
      </c>
      <c r="F25" s="70" t="str">
        <f>IF(ISERROR(VLOOKUP(B25,Nov!$A$5:$N$24,14,FALSE))," ",VLOOKUP(B25,Nov!$A$5:$N$24,14,FALSE))</f>
        <v> </v>
      </c>
      <c r="G25" s="70" t="str">
        <f>IF(ISERROR(VLOOKUP(B25,Jan!$A$5:$N$24,14,FALSE))," ",VLOOKUP(B25,Jan!$A$5:$N$24,14,FALSE))</f>
        <v> </v>
      </c>
      <c r="H25" s="70" t="str">
        <f>IF(ISERROR(VLOOKUP(B25,Feb!$A$5:$N$24,14,FALSE))," ",VLOOKUP(B25,Feb!$A$5:$N$24,14,FALSE))</f>
        <v> </v>
      </c>
      <c r="I25" s="70">
        <f>IF(ISERROR(VLOOKUP(B25,March!$A$5:$N$23,14,FALSE))," ",VLOOKUP(B25,March!$A$5:$N$23,14,FALSE))</f>
        <v>0</v>
      </c>
      <c r="J25" s="70" t="str">
        <f>IF(ISERROR(VLOOKUP(B25,April!$A$5:$N$14,14,FALSE))," ",VLOOKUP(B25,April!$A$5:$N$14,14,FALSE))</f>
        <v> </v>
      </c>
      <c r="K25" s="70" t="str">
        <f>IF(ISERROR(VLOOKUP(B25,May!$A$5:$N$24,14,FALSE))," ",VLOOKUP(B25,May!$A$5:$N$24,14,FALSE))</f>
        <v> </v>
      </c>
      <c r="L25" s="70" t="str">
        <f>IF(ISERROR(VLOOKUP(B25,June!$A$5:$N$24,14,FALSE))," ",VLOOKUP(B25,June!$A$5:$N$24,14,FALSE))</f>
        <v> </v>
      </c>
      <c r="M25" s="70" t="str">
        <f>IF(ISERROR(VLOOKUP(B25,July!$A$5:$N$24,14,FALSE))," ",VLOOKUP(B25,July!$A$5:$N$24,14,FALSE))</f>
        <v> </v>
      </c>
      <c r="N25" s="70" t="str">
        <f>IF(ISERROR(VLOOKUP(B25,Aug!$A$5:$N$24,14,FALSE))," ",VLOOKUP(B25,Aug!$A$5:$N$24,14,FALSE))</f>
        <v> </v>
      </c>
      <c r="O25" s="70">
        <f>SUM(D25:N25)</f>
        <v>1</v>
      </c>
    </row>
    <row r="26" spans="1:15" ht="16.5" customHeight="1" thickBot="1">
      <c r="A26" s="68">
        <v>29</v>
      </c>
      <c r="B26" s="68">
        <v>16</v>
      </c>
      <c r="C26" s="69" t="str">
        <f>VLOOKUP(B26,Teams!$A:$B,2,FALSE)</f>
        <v>Lane Adams</v>
      </c>
      <c r="D26" s="70" t="str">
        <f>IF(ISERROR(VLOOKUP(B26,'Sept '!$A$5:$N$24,14,FALSE))," ",VLOOKUP(B26,'Sept '!$A$5:$N$24,14,FALSE))</f>
        <v> </v>
      </c>
      <c r="E26" s="70" t="str">
        <f>IF(ISERROR(VLOOKUP(B26,Oct!$A$5:$N$24,14,FALSE))," ",VLOOKUP(B26,Oct!$A$5:$N$24,14,FALSE))</f>
        <v> </v>
      </c>
      <c r="F26" s="70" t="str">
        <f>IF(ISERROR(VLOOKUP(B26,Nov!$A$5:$N$24,14,FALSE))," ",VLOOKUP(B26,Nov!$A$5:$N$24,14,FALSE))</f>
        <v> </v>
      </c>
      <c r="G26" s="70" t="str">
        <f>IF(ISERROR(VLOOKUP(B26,Jan!$A$5:$N$24,14,FALSE))," ",VLOOKUP(B26,Jan!$A$5:$N$24,14,FALSE))</f>
        <v> </v>
      </c>
      <c r="H26" s="70" t="str">
        <f>IF(ISERROR(VLOOKUP(B26,Feb!$A$5:$N$24,14,FALSE))," ",VLOOKUP(B26,Feb!$A$5:$N$24,14,FALSE))</f>
        <v> </v>
      </c>
      <c r="I26" s="70" t="str">
        <f>IF(ISERROR(VLOOKUP(B26,March!$A$5:$N$23,14,FALSE))," ",VLOOKUP(B26,March!$A$5:$N$23,14,FALSE))</f>
        <v> </v>
      </c>
      <c r="J26" s="70">
        <v>1</v>
      </c>
      <c r="K26" s="70" t="str">
        <f>IF(ISERROR(VLOOKUP(B26,May!$A$5:$N$24,14,FALSE))," ",VLOOKUP(B26,May!$A$5:$N$24,14,FALSE))</f>
        <v> </v>
      </c>
      <c r="L26" s="70" t="str">
        <f>IF(ISERROR(VLOOKUP(B26,June!$A$5:$N$24,14,FALSE))," ",VLOOKUP(B26,June!$A$5:$N$24,14,FALSE))</f>
        <v> </v>
      </c>
      <c r="M26" s="70" t="str">
        <f>IF(ISERROR(VLOOKUP(B26,July!$A$5:$N$24,14,FALSE))," ",VLOOKUP(B26,July!$A$5:$N$24,14,FALSE))</f>
        <v> </v>
      </c>
      <c r="N26" s="70" t="str">
        <f>IF(ISERROR(VLOOKUP(B26,Aug!$A$5:$N$24,14,FALSE))," ",VLOOKUP(B26,Aug!$A$5:$N$24,14,FALSE))</f>
        <v> </v>
      </c>
      <c r="O26" s="70">
        <f>SUM(D26:N26)</f>
        <v>1</v>
      </c>
    </row>
    <row r="27" spans="1:15" ht="16.5" customHeight="1" thickBot="1">
      <c r="A27" s="68">
        <v>39</v>
      </c>
      <c r="B27" s="71">
        <v>39</v>
      </c>
      <c r="C27" s="69" t="str">
        <f>VLOOKUP(B27,Teams!$A:$B,2,FALSE)</f>
        <v>Matt Strickland</v>
      </c>
      <c r="D27" s="70" t="str">
        <f>IF(ISERROR(VLOOKUP(B27,'Sept '!$A$5:$N$24,14,FALSE))," ",VLOOKUP(B27,'Sept '!$A$5:$N$24,14,FALSE))</f>
        <v> </v>
      </c>
      <c r="E27" s="70" t="str">
        <f>IF(ISERROR(VLOOKUP(B27,Oct!$A$5:$N$24,14,FALSE))," ",VLOOKUP(B27,Oct!$A$5:$N$24,14,FALSE))</f>
        <v> </v>
      </c>
      <c r="F27" s="70" t="str">
        <f>IF(ISERROR(VLOOKUP(B27,Nov!$A$5:$N$24,14,FALSE))," ",VLOOKUP(B27,Nov!$A$5:$N$24,14,FALSE))</f>
        <v> </v>
      </c>
      <c r="G27" s="70" t="str">
        <f>IF(ISERROR(VLOOKUP(B27,Jan!$A$5:$N$24,14,FALSE))," ",VLOOKUP(B27,Jan!$A$5:$N$24,14,FALSE))</f>
        <v> </v>
      </c>
      <c r="H27" s="70" t="str">
        <f>IF(ISERROR(VLOOKUP(B27,Feb!$A$5:$N$24,14,FALSE))," ",VLOOKUP(B27,Feb!$A$5:$N$24,14,FALSE))</f>
        <v> </v>
      </c>
      <c r="I27" s="70" t="str">
        <f>IF(ISERROR(VLOOKUP(B27,March!$A$5:$N$23,14,FALSE))," ",VLOOKUP(B27,March!$A$5:$N$23,14,FALSE))</f>
        <v> </v>
      </c>
      <c r="J27" s="70">
        <v>1</v>
      </c>
      <c r="K27" s="70" t="str">
        <f>IF(ISERROR(VLOOKUP(B27,May!$A$5:$N$24,14,FALSE))," ",VLOOKUP(B27,May!$A$5:$N$24,14,FALSE))</f>
        <v> </v>
      </c>
      <c r="L27" s="70" t="str">
        <f>IF(ISERROR(VLOOKUP(B27,June!$A$5:$N$24,14,FALSE))," ",VLOOKUP(B27,June!$A$5:$N$24,14,FALSE))</f>
        <v> </v>
      </c>
      <c r="M27" s="70" t="str">
        <f>IF(ISERROR(VLOOKUP(B27,July!$A$5:$N$24,14,FALSE))," ",VLOOKUP(B27,July!$A$5:$N$24,14,FALSE))</f>
        <v> </v>
      </c>
      <c r="N27" s="70" t="str">
        <f>IF(ISERROR(VLOOKUP(B27,Aug!$A$5:$N$24,14,FALSE))," ",VLOOKUP(B27,Aug!$A$5:$N$24,14,FALSE))</f>
        <v> </v>
      </c>
      <c r="O27" s="70">
        <f>SUM(D27:N27)</f>
        <v>1</v>
      </c>
    </row>
    <row r="28" spans="1:15" ht="16.5" customHeight="1" thickBot="1">
      <c r="A28" s="68">
        <v>26</v>
      </c>
      <c r="B28" s="71">
        <v>1</v>
      </c>
      <c r="C28" s="69" t="str">
        <f>VLOOKUP(B28,Teams!$A:$B,2,FALSE)</f>
        <v>Anthony Murray</v>
      </c>
      <c r="D28" s="70" t="str">
        <f>IF(ISERROR(VLOOKUP(B28,'Sept '!$A$5:$N$24,14,FALSE))," ",VLOOKUP(B28,'Sept '!$A$5:$N$24,14,FALSE))</f>
        <v> </v>
      </c>
      <c r="E28" s="70" t="str">
        <f>IF(ISERROR(VLOOKUP(B28,Oct!$A$5:$N$24,14,FALSE))," ",VLOOKUP(B28,Oct!$A$5:$N$24,14,FALSE))</f>
        <v> </v>
      </c>
      <c r="F28" s="70" t="str">
        <f>IF(ISERROR(VLOOKUP(B28,Nov!$A$5:$N$24,14,FALSE))," ",VLOOKUP(B28,Nov!$A$5:$N$24,14,FALSE))</f>
        <v> </v>
      </c>
      <c r="G28" s="70" t="str">
        <f>IF(ISERROR(VLOOKUP(B28,Jan!$A$5:$N$24,14,FALSE))," ",VLOOKUP(B28,Jan!$A$5:$N$24,14,FALSE))</f>
        <v> </v>
      </c>
      <c r="H28" s="70" t="str">
        <f>IF(ISERROR(VLOOKUP(B28,Feb!$A$5:$N$24,14,FALSE))," ",VLOOKUP(B28,Feb!$A$5:$N$24,14,FALSE))</f>
        <v> </v>
      </c>
      <c r="I28" s="70" t="str">
        <f>IF(ISERROR(VLOOKUP(B28,March!$A$5:$N$23,14,FALSE))," ",VLOOKUP(B28,March!$A$5:$N$23,14,FALSE))</f>
        <v> </v>
      </c>
      <c r="J28" s="70" t="str">
        <f>IF(ISERROR(VLOOKUP(B28,April!$A$5:$N$14,14,FALSE))," ",VLOOKUP(B28,April!$A$5:$N$14,14,FALSE))</f>
        <v> </v>
      </c>
      <c r="K28" s="70" t="str">
        <f>IF(ISERROR(VLOOKUP(B28,May!$A$5:$N$24,14,FALSE))," ",VLOOKUP(B28,May!$A$5:$N$24,14,FALSE))</f>
        <v> </v>
      </c>
      <c r="L28" s="70" t="str">
        <f>IF(ISERROR(VLOOKUP(B28,June!$A$5:$N$24,14,FALSE))," ",VLOOKUP(B28,June!$A$5:$N$24,14,FALSE))</f>
        <v> </v>
      </c>
      <c r="M28" s="70" t="str">
        <f>IF(ISERROR(VLOOKUP(B28,July!$A$5:$N$24,14,FALSE))," ",VLOOKUP(B28,July!$A$5:$N$24,14,FALSE))</f>
        <v> </v>
      </c>
      <c r="N28" s="70" t="str">
        <f>IF(ISERROR(VLOOKUP(B28,Aug!$A$5:$N$24,14,FALSE))," ",VLOOKUP(B28,Aug!$A$5:$N$24,14,FALSE))</f>
        <v> </v>
      </c>
      <c r="O28" s="70">
        <f>SUM(D28:N28)</f>
        <v>0</v>
      </c>
    </row>
    <row r="29" spans="1:15" ht="16.5" customHeight="1" thickBot="1">
      <c r="A29" s="68">
        <v>27</v>
      </c>
      <c r="B29" s="68">
        <v>12</v>
      </c>
      <c r="C29" s="69" t="str">
        <f>VLOOKUP(B29,Teams!$A:$B,2,FALSE)</f>
        <v>Jeff Grubbs Jr</v>
      </c>
      <c r="D29" s="70" t="str">
        <f>IF(ISERROR(VLOOKUP(B29,'Sept '!$A$5:$N$24,14,FALSE))," ",VLOOKUP(B29,'Sept '!$A$5:$N$24,14,FALSE))</f>
        <v> </v>
      </c>
      <c r="E29" s="70" t="str">
        <f>IF(ISERROR(VLOOKUP(B29,Oct!$A$5:$N$24,14,FALSE))," ",VLOOKUP(B29,Oct!$A$5:$N$24,14,FALSE))</f>
        <v> </v>
      </c>
      <c r="F29" s="70" t="str">
        <f>IF(ISERROR(VLOOKUP(B29,Nov!$A$5:$N$24,14,FALSE))," ",VLOOKUP(B29,Nov!$A$5:$N$24,14,FALSE))</f>
        <v> </v>
      </c>
      <c r="G29" s="70" t="str">
        <f>IF(ISERROR(VLOOKUP(B29,Jan!$A$5:$N$24,14,FALSE))," ",VLOOKUP(B29,Jan!$A$5:$N$24,14,FALSE))</f>
        <v> </v>
      </c>
      <c r="H29" s="70" t="str">
        <f>IF(ISERROR(VLOOKUP(B29,Feb!$A$5:$N$24,14,FALSE))," ",VLOOKUP(B29,Feb!$A$5:$N$24,14,FALSE))</f>
        <v> </v>
      </c>
      <c r="I29" s="70">
        <f>IF(ISERROR(VLOOKUP(B29,March!$A$5:$N$23,14,FALSE))," ",VLOOKUP(B29,March!$A$5:$N$23,14,FALSE))</f>
        <v>0</v>
      </c>
      <c r="J29" s="70" t="str">
        <f>IF(ISERROR(VLOOKUP(B29,April!$A$5:$N$14,14,FALSE))," ",VLOOKUP(B29,April!$A$5:$N$14,14,FALSE))</f>
        <v> </v>
      </c>
      <c r="K29" s="70" t="str">
        <f>IF(ISERROR(VLOOKUP(B29,May!$A$5:$N$24,14,FALSE))," ",VLOOKUP(B29,May!$A$5:$N$24,14,FALSE))</f>
        <v> </v>
      </c>
      <c r="L29" s="70" t="str">
        <f>IF(ISERROR(VLOOKUP(B29,June!$A$5:$N$24,14,FALSE))," ",VLOOKUP(B29,June!$A$5:$N$24,14,FALSE))</f>
        <v> </v>
      </c>
      <c r="M29" s="70" t="str">
        <f>IF(ISERROR(VLOOKUP(B29,July!$A$5:$N$24,14,FALSE))," ",VLOOKUP(B29,July!$A$5:$N$24,14,FALSE))</f>
        <v> </v>
      </c>
      <c r="N29" s="70" t="str">
        <f>IF(ISERROR(VLOOKUP(B29,Aug!$A$5:$N$24,14,FALSE))," ",VLOOKUP(B29,Aug!$A$5:$N$24,14,FALSE))</f>
        <v> </v>
      </c>
      <c r="O29" s="70">
        <f>SUM(D29:N29)</f>
        <v>0</v>
      </c>
    </row>
    <row r="30" spans="1:15" ht="16.5" customHeight="1" thickBot="1">
      <c r="A30" s="68">
        <v>30</v>
      </c>
      <c r="B30" s="71">
        <v>17</v>
      </c>
      <c r="C30" s="69" t="str">
        <f>VLOOKUP(B30,Teams!$A:$B,2,FALSE)</f>
        <v>Logan Smith</v>
      </c>
      <c r="D30" s="70" t="str">
        <f>IF(ISERROR(VLOOKUP(B30,'Sept '!$A$5:$N$24,14,FALSE))," ",VLOOKUP(B30,'Sept '!$A$5:$N$24,14,FALSE))</f>
        <v> </v>
      </c>
      <c r="E30" s="70" t="str">
        <f>IF(ISERROR(VLOOKUP(B30,Oct!$A$5:$N$24,14,FALSE))," ",VLOOKUP(B30,Oct!$A$5:$N$24,14,FALSE))</f>
        <v> </v>
      </c>
      <c r="F30" s="70" t="str">
        <f>IF(ISERROR(VLOOKUP(B30,Nov!$A$5:$N$24,14,FALSE))," ",VLOOKUP(B30,Nov!$A$5:$N$24,14,FALSE))</f>
        <v> </v>
      </c>
      <c r="G30" s="70" t="str">
        <f>IF(ISERROR(VLOOKUP(B30,Jan!$A$5:$N$24,14,FALSE))," ",VLOOKUP(B30,Jan!$A$5:$N$24,14,FALSE))</f>
        <v> </v>
      </c>
      <c r="H30" s="70" t="str">
        <f>IF(ISERROR(VLOOKUP(B30,Feb!$A$5:$N$24,14,FALSE))," ",VLOOKUP(B30,Feb!$A$5:$N$24,14,FALSE))</f>
        <v> </v>
      </c>
      <c r="I30" s="70" t="str">
        <f>IF(ISERROR(VLOOKUP(B30,March!$A$5:$N$23,14,FALSE))," ",VLOOKUP(B30,March!$A$5:$N$23,14,FALSE))</f>
        <v> </v>
      </c>
      <c r="J30" s="70" t="str">
        <f>IF(ISERROR(VLOOKUP(B30,April!$A$5:$N$14,14,FALSE))," ",VLOOKUP(B30,April!$A$5:$N$14,14,FALSE))</f>
        <v> </v>
      </c>
      <c r="K30" s="70" t="str">
        <f>IF(ISERROR(VLOOKUP(B30,May!$A$5:$N$24,14,FALSE))," ",VLOOKUP(B30,May!$A$5:$N$24,14,FALSE))</f>
        <v> </v>
      </c>
      <c r="L30" s="70" t="str">
        <f>IF(ISERROR(VLOOKUP(B30,June!$A$5:$N$24,14,FALSE))," ",VLOOKUP(B30,June!$A$5:$N$24,14,FALSE))</f>
        <v> </v>
      </c>
      <c r="M30" s="70" t="str">
        <f>IF(ISERROR(VLOOKUP(B30,July!$A$5:$N$24,14,FALSE))," ",VLOOKUP(B30,July!$A$5:$N$24,14,FALSE))</f>
        <v> </v>
      </c>
      <c r="N30" s="70" t="str">
        <f>IF(ISERROR(VLOOKUP(B30,Aug!$A$5:$N$24,14,FALSE))," ",VLOOKUP(B30,Aug!$A$5:$N$24,14,FALSE))</f>
        <v> </v>
      </c>
      <c r="O30" s="70">
        <f>SUM(D30:N30)</f>
        <v>0</v>
      </c>
    </row>
    <row r="31" spans="1:15" ht="16.5" customHeight="1" thickBot="1">
      <c r="A31" s="68">
        <v>31</v>
      </c>
      <c r="B31" s="71">
        <v>19</v>
      </c>
      <c r="C31" s="69" t="str">
        <f>VLOOKUP(B31,Teams!$A:$B,2,FALSE)</f>
        <v>Paul Howard</v>
      </c>
      <c r="D31" s="70" t="str">
        <f>IF(ISERROR(VLOOKUP(B31,'Sept '!$A$5:$N$24,14,FALSE))," ",VLOOKUP(B31,'Sept '!$A$5:$N$24,14,FALSE))</f>
        <v> </v>
      </c>
      <c r="E31" s="70" t="str">
        <f>IF(ISERROR(VLOOKUP(B31,Oct!$A$5:$N$24,14,FALSE))," ",VLOOKUP(B31,Oct!$A$5:$N$24,14,FALSE))</f>
        <v> </v>
      </c>
      <c r="F31" s="70" t="str">
        <f>IF(ISERROR(VLOOKUP(B31,Nov!$A$5:$N$24,14,FALSE))," ",VLOOKUP(B31,Nov!$A$5:$N$24,14,FALSE))</f>
        <v> </v>
      </c>
      <c r="G31" s="70" t="str">
        <f>IF(ISERROR(VLOOKUP(B31,Jan!$A$5:$N$24,14,FALSE))," ",VLOOKUP(B31,Jan!$A$5:$N$24,14,FALSE))</f>
        <v> </v>
      </c>
      <c r="H31" s="70" t="str">
        <f>IF(ISERROR(VLOOKUP(B31,Feb!$A$5:$N$24,14,FALSE))," ",VLOOKUP(B31,Feb!$A$5:$N$24,14,FALSE))</f>
        <v> </v>
      </c>
      <c r="I31" s="70" t="str">
        <f>IF(ISERROR(VLOOKUP(B31,March!$A$5:$N$23,14,FALSE))," ",VLOOKUP(B31,March!$A$5:$N$23,14,FALSE))</f>
        <v> </v>
      </c>
      <c r="J31" s="70" t="str">
        <f>IF(ISERROR(VLOOKUP(B31,April!$A$5:$N$14,14,FALSE))," ",VLOOKUP(B31,April!$A$5:$N$14,14,FALSE))</f>
        <v> </v>
      </c>
      <c r="K31" s="70" t="str">
        <f>IF(ISERROR(VLOOKUP(B31,May!$A$5:$N$24,14,FALSE))," ",VLOOKUP(B31,May!$A$5:$N$24,14,FALSE))</f>
        <v> </v>
      </c>
      <c r="L31" s="70" t="str">
        <f>IF(ISERROR(VLOOKUP(B31,June!$A$5:$N$24,14,FALSE))," ",VLOOKUP(B31,June!$A$5:$N$24,14,FALSE))</f>
        <v> </v>
      </c>
      <c r="M31" s="70" t="str">
        <f>IF(ISERROR(VLOOKUP(B31,July!$A$5:$N$24,14,FALSE))," ",VLOOKUP(B31,July!$A$5:$N$24,14,FALSE))</f>
        <v> </v>
      </c>
      <c r="N31" s="70" t="str">
        <f>IF(ISERROR(VLOOKUP(B31,Aug!$A$5:$N$24,14,FALSE))," ",VLOOKUP(B31,Aug!$A$5:$N$24,14,FALSE))</f>
        <v> </v>
      </c>
      <c r="O31" s="70">
        <f>SUM(D31:N31)</f>
        <v>0</v>
      </c>
    </row>
    <row r="32" spans="1:15" ht="16.5" customHeight="1" thickBot="1">
      <c r="A32" s="68">
        <v>32</v>
      </c>
      <c r="B32" s="68">
        <v>21</v>
      </c>
      <c r="C32" s="69" t="str">
        <f>VLOOKUP(B32,Teams!$A:$B,2,FALSE)</f>
        <v>Roy Wade</v>
      </c>
      <c r="D32" s="70" t="str">
        <f>IF(ISERROR(VLOOKUP(B32,'Sept '!$A$5:$N$24,14,FALSE))," ",VLOOKUP(B32,'Sept '!$A$5:$N$24,14,FALSE))</f>
        <v> </v>
      </c>
      <c r="E32" s="70" t="str">
        <f>IF(ISERROR(VLOOKUP(B32,Oct!$A$5:$N$24,14,FALSE))," ",VLOOKUP(B32,Oct!$A$5:$N$24,14,FALSE))</f>
        <v> </v>
      </c>
      <c r="F32" s="70" t="str">
        <f>IF(ISERROR(VLOOKUP(B32,Nov!$A$5:$N$24,14,FALSE))," ",VLOOKUP(B32,Nov!$A$5:$N$24,14,FALSE))</f>
        <v> </v>
      </c>
      <c r="G32" s="70" t="str">
        <f>IF(ISERROR(VLOOKUP(B32,Jan!$A$5:$N$24,14,FALSE))," ",VLOOKUP(B32,Jan!$A$5:$N$24,14,FALSE))</f>
        <v> </v>
      </c>
      <c r="H32" s="70" t="str">
        <f>IF(ISERROR(VLOOKUP(B32,Feb!$A$5:$N$24,14,FALSE))," ",VLOOKUP(B32,Feb!$A$5:$N$24,14,FALSE))</f>
        <v> </v>
      </c>
      <c r="I32" s="70" t="str">
        <f>IF(ISERROR(VLOOKUP(B32,March!$A$5:$N$23,14,FALSE))," ",VLOOKUP(B32,March!$A$5:$N$23,14,FALSE))</f>
        <v> </v>
      </c>
      <c r="J32" s="70" t="str">
        <f>IF(ISERROR(VLOOKUP(B32,April!$A$5:$N$14,14,FALSE))," ",VLOOKUP(B32,April!$A$5:$N$14,14,FALSE))</f>
        <v> </v>
      </c>
      <c r="K32" s="70" t="str">
        <f>IF(ISERROR(VLOOKUP(B32,May!$A$5:$N$24,14,FALSE))," ",VLOOKUP(B32,May!$A$5:$N$24,14,FALSE))</f>
        <v> </v>
      </c>
      <c r="L32" s="70" t="str">
        <f>IF(ISERROR(VLOOKUP(B32,June!$A$5:$N$24,14,FALSE))," ",VLOOKUP(B32,June!$A$5:$N$24,14,FALSE))</f>
        <v> </v>
      </c>
      <c r="M32" s="70" t="str">
        <f>IF(ISERROR(VLOOKUP(B32,July!$A$5:$N$24,14,FALSE))," ",VLOOKUP(B32,July!$A$5:$N$24,14,FALSE))</f>
        <v> </v>
      </c>
      <c r="N32" s="70" t="str">
        <f>IF(ISERROR(VLOOKUP(B32,Aug!$A$5:$N$24,14,FALSE))," ",VLOOKUP(B32,Aug!$A$5:$N$24,14,FALSE))</f>
        <v> </v>
      </c>
      <c r="O32" s="70">
        <f>SUM(D32:N32)</f>
        <v>0</v>
      </c>
    </row>
    <row r="33" spans="1:15" ht="16.5" customHeight="1" thickBot="1">
      <c r="A33" s="68">
        <v>37</v>
      </c>
      <c r="B33" s="68">
        <v>37</v>
      </c>
      <c r="C33" s="69" t="str">
        <f>VLOOKUP(B33,Teams!$A:$B,2,FALSE)</f>
        <v>X Addie Ramsey</v>
      </c>
      <c r="D33" s="70" t="str">
        <f>IF(ISERROR(VLOOKUP(B33,'Sept '!$A$5:$N$24,14,FALSE))," ",VLOOKUP(B33,'Sept '!$A$5:$N$24,14,FALSE))</f>
        <v> </v>
      </c>
      <c r="E33" s="70" t="str">
        <f>IF(ISERROR(VLOOKUP(B33,Oct!$A$5:$N$24,14,FALSE))," ",VLOOKUP(B33,Oct!$A$5:$N$24,14,FALSE))</f>
        <v> </v>
      </c>
      <c r="F33" s="70" t="str">
        <f>IF(ISERROR(VLOOKUP(B33,Nov!$A$5:$N$24,14,FALSE))," ",VLOOKUP(B33,Nov!$A$5:$N$24,14,FALSE))</f>
        <v> </v>
      </c>
      <c r="G33" s="70" t="str">
        <f>IF(ISERROR(VLOOKUP(B33,Jan!$A$5:$N$24,14,FALSE))," ",VLOOKUP(B33,Jan!$A$5:$N$24,14,FALSE))</f>
        <v> </v>
      </c>
      <c r="H33" s="70" t="str">
        <f>IF(ISERROR(VLOOKUP(B33,Feb!$A$5:$N$24,14,FALSE))," ",VLOOKUP(B33,Feb!$A$5:$N$24,14,FALSE))</f>
        <v> </v>
      </c>
      <c r="I33" s="70" t="str">
        <f>IF(ISERROR(VLOOKUP(B33,March!$A$5:$N$23,14,FALSE))," ",VLOOKUP(B33,March!$A$5:$N$23,14,FALSE))</f>
        <v> </v>
      </c>
      <c r="J33" s="70" t="str">
        <f>IF(ISERROR(VLOOKUP(B33,April!$A$5:$N$14,14,FALSE))," ",VLOOKUP(B33,April!$A$5:$N$14,14,FALSE))</f>
        <v> </v>
      </c>
      <c r="K33" s="70" t="str">
        <f>IF(ISERROR(VLOOKUP(B33,May!$A$5:$N$24,14,FALSE))," ",VLOOKUP(B33,May!$A$5:$N$24,14,FALSE))</f>
        <v> </v>
      </c>
      <c r="L33" s="70" t="str">
        <f>IF(ISERROR(VLOOKUP(B33,June!$A$5:$N$24,14,FALSE))," ",VLOOKUP(B33,June!$A$5:$N$24,14,FALSE))</f>
        <v> </v>
      </c>
      <c r="M33" s="70" t="str">
        <f>IF(ISERROR(VLOOKUP(B33,July!$A$5:$N$24,14,FALSE))," ",VLOOKUP(B33,July!$A$5:$N$24,14,FALSE))</f>
        <v> </v>
      </c>
      <c r="N33" s="70" t="str">
        <f>IF(ISERROR(VLOOKUP(B33,Aug!$A$5:$N$24,14,FALSE))," ",VLOOKUP(B33,Aug!$A$5:$N$24,14,FALSE))</f>
        <v> </v>
      </c>
      <c r="O33" s="70">
        <f>SUM(D33:N33)</f>
        <v>0</v>
      </c>
    </row>
    <row r="34" spans="1:15" ht="16.5" customHeight="1" thickBot="1">
      <c r="A34" s="68">
        <v>7</v>
      </c>
      <c r="B34" s="71">
        <v>25</v>
      </c>
      <c r="C34" s="69" t="str">
        <f>VLOOKUP(B34,Teams!$A:$B,2,FALSE)</f>
        <v>X Caleb Ramsey</v>
      </c>
      <c r="D34" s="70">
        <f>IF(ISERROR(VLOOKUP(B34,'Sept '!$A$5:$N$24,14,FALSE))," ",VLOOKUP(B34,'Sept '!$A$5:$N$24,14,FALSE))</f>
        <v>4.970000000000001</v>
      </c>
      <c r="E34" s="70" t="str">
        <f>IF(ISERROR(VLOOKUP(B34,Oct!$A$5:$N$24,14,FALSE))," ",VLOOKUP(B34,Oct!$A$5:$N$24,14,FALSE))</f>
        <v> </v>
      </c>
      <c r="F34" s="70">
        <f>IF(ISERROR(VLOOKUP(B34,Nov!$A$5:$N$24,14,FALSE))," ",VLOOKUP(B34,Nov!$A$5:$N$24,14,FALSE))</f>
        <v>11.35</v>
      </c>
      <c r="G34" s="70" t="str">
        <f>IF(ISERROR(VLOOKUP(B34,Jan!$A$5:$N$24,14,FALSE))," ",VLOOKUP(B34,Jan!$A$5:$N$24,14,FALSE))</f>
        <v> </v>
      </c>
      <c r="H34" s="70" t="str">
        <f>IF(ISERROR(VLOOKUP(B34,Feb!$A$5:$N$24,14,FALSE))," ",VLOOKUP(B34,Feb!$A$5:$N$24,14,FALSE))</f>
        <v> </v>
      </c>
      <c r="I34" s="70">
        <f>IF(ISERROR(VLOOKUP(B34,March!$A$5:$N$23,14,FALSE))," ",VLOOKUP(B34,March!$A$5:$N$23,14,FALSE))</f>
        <v>4.91</v>
      </c>
      <c r="J34" s="70" t="str">
        <f>IF(ISERROR(VLOOKUP(B34,April!$A$5:$N$14,14,FALSE))," ",VLOOKUP(B34,April!$A$5:$N$14,14,FALSE))</f>
        <v> </v>
      </c>
      <c r="K34" s="70" t="str">
        <f>IF(ISERROR(VLOOKUP(B34,May!$A$5:$N$24,14,FALSE))," ",VLOOKUP(B34,May!$A$5:$N$24,14,FALSE))</f>
        <v> </v>
      </c>
      <c r="L34" s="70" t="str">
        <f>IF(ISERROR(VLOOKUP(B34,June!$A$5:$N$24,14,FALSE))," ",VLOOKUP(B34,June!$A$5:$N$24,14,FALSE))</f>
        <v> </v>
      </c>
      <c r="M34" s="70" t="str">
        <f>IF(ISERROR(VLOOKUP(B34,July!$A$5:$N$24,14,FALSE))," ",VLOOKUP(B34,July!$A$5:$N$24,14,FALSE))</f>
        <v> </v>
      </c>
      <c r="N34" s="70" t="str">
        <f>IF(ISERROR(VLOOKUP(B34,Aug!$A$5:$N$24,14,FALSE))," ",VLOOKUP(B34,Aug!$A$5:$N$24,14,FALSE))</f>
        <v> </v>
      </c>
      <c r="O34" s="70">
        <f>SUM(D34:N34)</f>
        <v>21.23</v>
      </c>
    </row>
    <row r="35" spans="1:15" ht="16.5" customHeight="1" thickBot="1">
      <c r="A35" s="68">
        <v>25</v>
      </c>
      <c r="B35" s="68">
        <v>32</v>
      </c>
      <c r="C35" s="69" t="str">
        <f>VLOOKUP(B35,Teams!$A:$B,2,FALSE)</f>
        <v>X Charlie Free</v>
      </c>
      <c r="D35" s="70" t="str">
        <f>IF(ISERROR(VLOOKUP(B35,'Sept '!$A$5:$N$24,14,FALSE))," ",VLOOKUP(B35,'Sept '!$A$5:$N$24,14,FALSE))</f>
        <v> </v>
      </c>
      <c r="E35" s="70" t="str">
        <f>IF(ISERROR(VLOOKUP(B35,Oct!$A$5:$N$24,14,FALSE))," ",VLOOKUP(B35,Oct!$A$5:$N$24,14,FALSE))</f>
        <v> </v>
      </c>
      <c r="F35" s="70">
        <f>IF(ISERROR(VLOOKUP(B35,Nov!$A$5:$N$24,14,FALSE))," ",VLOOKUP(B35,Nov!$A$5:$N$24,14,FALSE))</f>
        <v>1</v>
      </c>
      <c r="G35" s="70" t="str">
        <f>IF(ISERROR(VLOOKUP(B35,Jan!$A$5:$N$24,14,FALSE))," ",VLOOKUP(B35,Jan!$A$5:$N$24,14,FALSE))</f>
        <v> </v>
      </c>
      <c r="H35" s="70" t="str">
        <f>IF(ISERROR(VLOOKUP(B35,Feb!$A$5:$N$24,14,FALSE))," ",VLOOKUP(B35,Feb!$A$5:$N$24,14,FALSE))</f>
        <v> </v>
      </c>
      <c r="I35" s="70" t="str">
        <f>IF(ISERROR(VLOOKUP(B35,March!$A$5:$N$23,14,FALSE))," ",VLOOKUP(B35,March!$A$5:$N$23,14,FALSE))</f>
        <v> </v>
      </c>
      <c r="J35" s="70" t="str">
        <f>IF(ISERROR(VLOOKUP(B35,April!$A$5:$N$14,14,FALSE))," ",VLOOKUP(B35,April!$A$5:$N$14,14,FALSE))</f>
        <v> </v>
      </c>
      <c r="K35" s="70" t="str">
        <f>IF(ISERROR(VLOOKUP(B35,May!$A$5:$N$24,14,FALSE))," ",VLOOKUP(B35,May!$A$5:$N$24,14,FALSE))</f>
        <v> </v>
      </c>
      <c r="L35" s="70" t="str">
        <f>IF(ISERROR(VLOOKUP(B35,June!$A$5:$N$24,14,FALSE))," ",VLOOKUP(B35,June!$A$5:$N$24,14,FALSE))</f>
        <v> </v>
      </c>
      <c r="M35" s="70" t="str">
        <f>IF(ISERROR(VLOOKUP(B35,July!$A$5:$N$24,14,FALSE))," ",VLOOKUP(B35,July!$A$5:$N$24,14,FALSE))</f>
        <v> </v>
      </c>
      <c r="N35" s="70" t="str">
        <f>IF(ISERROR(VLOOKUP(B35,Aug!$A$5:$N$24,14,FALSE))," ",VLOOKUP(B35,Aug!$A$5:$N$24,14,FALSE))</f>
        <v> </v>
      </c>
      <c r="O35" s="70">
        <f>SUM(D35:N35)</f>
        <v>1</v>
      </c>
    </row>
    <row r="36" spans="1:15" ht="16.5" customHeight="1" thickBot="1">
      <c r="A36" s="68">
        <v>23</v>
      </c>
      <c r="B36" s="68">
        <v>26</v>
      </c>
      <c r="C36" s="69" t="str">
        <f>VLOOKUP(B36,Teams!$A:$B,2,FALSE)</f>
        <v>X Darrell Brashear</v>
      </c>
      <c r="D36" s="70" t="str">
        <f>IF(ISERROR(VLOOKUP(B36,'Sept '!$A$5:$N$24,14,FALSE))," ",VLOOKUP(B36,'Sept '!$A$5:$N$24,14,FALSE))</f>
        <v> </v>
      </c>
      <c r="E36" s="70">
        <f>IF(ISERROR(VLOOKUP(B36,Oct!$A$5:$N$24,14,FALSE))," ",VLOOKUP(B36,Oct!$A$5:$N$24,14,FALSE))</f>
        <v>1</v>
      </c>
      <c r="F36" s="70" t="str">
        <f>IF(ISERROR(VLOOKUP(B36,Nov!$A$5:$N$24,14,FALSE))," ",VLOOKUP(B36,Nov!$A$5:$N$24,14,FALSE))</f>
        <v> </v>
      </c>
      <c r="G36" s="70" t="str">
        <f>IF(ISERROR(VLOOKUP(B36,Jan!$A$5:$N$24,14,FALSE))," ",VLOOKUP(B36,Jan!$A$5:$N$24,14,FALSE))</f>
        <v> </v>
      </c>
      <c r="H36" s="70" t="str">
        <f>IF(ISERROR(VLOOKUP(B36,Feb!$A$5:$N$24,14,FALSE))," ",VLOOKUP(B36,Feb!$A$5:$N$24,14,FALSE))</f>
        <v> </v>
      </c>
      <c r="I36" s="70" t="str">
        <f>IF(ISERROR(VLOOKUP(B36,March!$A$5:$N$23,14,FALSE))," ",VLOOKUP(B36,March!$A$5:$N$23,14,FALSE))</f>
        <v> </v>
      </c>
      <c r="J36" s="70" t="str">
        <f>IF(ISERROR(VLOOKUP(B36,April!$A$5:$N$14,14,FALSE))," ",VLOOKUP(B36,April!$A$5:$N$14,14,FALSE))</f>
        <v> </v>
      </c>
      <c r="K36" s="70" t="str">
        <f>IF(ISERROR(VLOOKUP(B36,May!$A$5:$N$24,14,FALSE))," ",VLOOKUP(B36,May!$A$5:$N$24,14,FALSE))</f>
        <v> </v>
      </c>
      <c r="L36" s="70" t="str">
        <f>IF(ISERROR(VLOOKUP(B36,June!$A$5:$N$24,14,FALSE))," ",VLOOKUP(B36,June!$A$5:$N$24,14,FALSE))</f>
        <v> </v>
      </c>
      <c r="M36" s="70" t="str">
        <f>IF(ISERROR(VLOOKUP(B36,July!$A$5:$N$24,14,FALSE))," ",VLOOKUP(B36,July!$A$5:$N$24,14,FALSE))</f>
        <v> </v>
      </c>
      <c r="N36" s="70" t="str">
        <f>IF(ISERROR(VLOOKUP(B36,Aug!$A$5:$N$24,14,FALSE))," ",VLOOKUP(B36,Aug!$A$5:$N$24,14,FALSE))</f>
        <v> </v>
      </c>
      <c r="O36" s="70">
        <f>SUM(D36:N36)</f>
        <v>1</v>
      </c>
    </row>
    <row r="37" spans="1:15" ht="16.5" customHeight="1" thickBot="1">
      <c r="A37" s="68">
        <v>36</v>
      </c>
      <c r="B37" s="71">
        <v>36</v>
      </c>
      <c r="C37" s="69" t="str">
        <f>VLOOKUP(B37,Teams!$A:$B,2,FALSE)</f>
        <v>X Dustin Johnson</v>
      </c>
      <c r="D37" s="70" t="str">
        <f>IF(ISERROR(VLOOKUP(B37,'Sept '!$A$5:$N$24,14,FALSE))," ",VLOOKUP(B37,'Sept '!$A$5:$N$24,14,FALSE))</f>
        <v> </v>
      </c>
      <c r="E37" s="70" t="str">
        <f>IF(ISERROR(VLOOKUP(B37,Oct!$A$5:$N$24,14,FALSE))," ",VLOOKUP(B37,Oct!$A$5:$N$24,14,FALSE))</f>
        <v> </v>
      </c>
      <c r="F37" s="70" t="str">
        <f>IF(ISERROR(VLOOKUP(B37,Nov!$A$5:$N$24,14,FALSE))," ",VLOOKUP(B37,Nov!$A$5:$N$24,14,FALSE))</f>
        <v> </v>
      </c>
      <c r="G37" s="70" t="str">
        <f>IF(ISERROR(VLOOKUP(B37,Jan!$A$5:$N$24,14,FALSE))," ",VLOOKUP(B37,Jan!$A$5:$N$24,14,FALSE))</f>
        <v> </v>
      </c>
      <c r="H37" s="70" t="str">
        <f>IF(ISERROR(VLOOKUP(B37,Feb!$A$5:$N$24,14,FALSE))," ",VLOOKUP(B37,Feb!$A$5:$N$24,14,FALSE))</f>
        <v> </v>
      </c>
      <c r="I37" s="70">
        <f>IF(ISERROR(VLOOKUP(B37,March!$A$5:$N$23,14,FALSE))," ",VLOOKUP(B37,March!$A$5:$N$23,14,FALSE))</f>
        <v>4.48</v>
      </c>
      <c r="J37" s="70" t="str">
        <f>IF(ISERROR(VLOOKUP(B37,April!$A$5:$N$14,14,FALSE))," ",VLOOKUP(B37,April!$A$5:$N$14,14,FALSE))</f>
        <v> </v>
      </c>
      <c r="K37" s="70" t="str">
        <f>IF(ISERROR(VLOOKUP(B37,May!$A$5:$N$24,14,FALSE))," ",VLOOKUP(B37,May!$A$5:$N$24,14,FALSE))</f>
        <v> </v>
      </c>
      <c r="L37" s="70" t="str">
        <f>IF(ISERROR(VLOOKUP(B37,June!$A$5:$N$24,14,FALSE))," ",VLOOKUP(B37,June!$A$5:$N$24,14,FALSE))</f>
        <v> </v>
      </c>
      <c r="M37" s="70" t="str">
        <f>IF(ISERROR(VLOOKUP(B37,July!$A$5:$N$24,14,FALSE))," ",VLOOKUP(B37,July!$A$5:$N$24,14,FALSE))</f>
        <v> </v>
      </c>
      <c r="N37" s="70" t="str">
        <f>IF(ISERROR(VLOOKUP(B37,Aug!$A$5:$N$24,14,FALSE))," ",VLOOKUP(B37,Aug!$A$5:$N$24,14,FALSE))</f>
        <v> </v>
      </c>
      <c r="O37" s="70">
        <f>SUM(D37:N37)</f>
        <v>4.48</v>
      </c>
    </row>
    <row r="38" spans="1:15" ht="16.5" customHeight="1" thickBot="1">
      <c r="A38" s="68">
        <v>11</v>
      </c>
      <c r="B38" s="68">
        <v>29</v>
      </c>
      <c r="C38" s="69" t="str">
        <f>VLOOKUP(B38,Teams!$A:$B,2,FALSE)</f>
        <v>X Greg Tucker </v>
      </c>
      <c r="D38" s="70" t="str">
        <f>IF(ISERROR(VLOOKUP(B38,'Sept '!$A$5:$N$24,14,FALSE))," ",VLOOKUP(B38,'Sept '!$A$5:$N$24,14,FALSE))</f>
        <v> </v>
      </c>
      <c r="E38" s="70" t="str">
        <f>IF(ISERROR(VLOOKUP(B38,Oct!$A$5:$N$24,14,FALSE))," ",VLOOKUP(B38,Oct!$A$5:$N$24,14,FALSE))</f>
        <v> </v>
      </c>
      <c r="F38" s="70">
        <f>IF(ISERROR(VLOOKUP(B38,Nov!$A$5:$N$24,14,FALSE))," ",VLOOKUP(B38,Nov!$A$5:$N$24,14,FALSE))</f>
        <v>12.87</v>
      </c>
      <c r="G38" s="70" t="str">
        <f>IF(ISERROR(VLOOKUP(B38,Jan!$A$5:$N$24,14,FALSE))," ",VLOOKUP(B38,Jan!$A$5:$N$24,14,FALSE))</f>
        <v> </v>
      </c>
      <c r="H38" s="70" t="str">
        <f>IF(ISERROR(VLOOKUP(B38,Feb!$A$5:$N$24,14,FALSE))," ",VLOOKUP(B38,Feb!$A$5:$N$24,14,FALSE))</f>
        <v> </v>
      </c>
      <c r="I38" s="70" t="str">
        <f>IF(ISERROR(VLOOKUP(B38,March!$A$5:$N$23,14,FALSE))," ",VLOOKUP(B38,March!$A$5:$N$23,14,FALSE))</f>
        <v> </v>
      </c>
      <c r="J38" s="70" t="str">
        <f>IF(ISERROR(VLOOKUP(B38,April!$A$5:$N$14,14,FALSE))," ",VLOOKUP(B38,April!$A$5:$N$14,14,FALSE))</f>
        <v> </v>
      </c>
      <c r="K38" s="70" t="str">
        <f>IF(ISERROR(VLOOKUP(B38,May!$A$5:$N$24,14,FALSE))," ",VLOOKUP(B38,May!$A$5:$N$24,14,FALSE))</f>
        <v> </v>
      </c>
      <c r="L38" s="70" t="str">
        <f>IF(ISERROR(VLOOKUP(B38,June!$A$5:$N$24,14,FALSE))," ",VLOOKUP(B38,June!$A$5:$N$24,14,FALSE))</f>
        <v> </v>
      </c>
      <c r="M38" s="70" t="str">
        <f>IF(ISERROR(VLOOKUP(B38,July!$A$5:$N$24,14,FALSE))," ",VLOOKUP(B38,July!$A$5:$N$24,14,FALSE))</f>
        <v> </v>
      </c>
      <c r="N38" s="70" t="str">
        <f>IF(ISERROR(VLOOKUP(B38,Aug!$A$5:$N$24,14,FALSE))," ",VLOOKUP(B38,Aug!$A$5:$N$24,14,FALSE))</f>
        <v> </v>
      </c>
      <c r="O38" s="70">
        <f>SUM(D38:N38)</f>
        <v>12.87</v>
      </c>
    </row>
    <row r="39" spans="1:15" ht="16.5" customHeight="1" thickBot="1">
      <c r="A39" s="68">
        <v>40</v>
      </c>
      <c r="B39" s="68">
        <v>40</v>
      </c>
      <c r="C39" s="69" t="str">
        <f>VLOOKUP(B39,Teams!$A:$B,2,FALSE)</f>
        <v>X Kellie Strickland</v>
      </c>
      <c r="D39" s="70" t="str">
        <f>IF(ISERROR(VLOOKUP(B39,'Sept '!$A$5:$N$24,14,FALSE))," ",VLOOKUP(B39,'Sept '!$A$5:$N$24,14,FALSE))</f>
        <v> </v>
      </c>
      <c r="E39" s="70" t="str">
        <f>IF(ISERROR(VLOOKUP(B39,Oct!$A$5:$N$24,14,FALSE))," ",VLOOKUP(B39,Oct!$A$5:$N$24,14,FALSE))</f>
        <v> </v>
      </c>
      <c r="F39" s="70" t="str">
        <f>IF(ISERROR(VLOOKUP(B39,Nov!$A$5:$N$24,14,FALSE))," ",VLOOKUP(B39,Nov!$A$5:$N$24,14,FALSE))</f>
        <v> </v>
      </c>
      <c r="G39" s="70" t="str">
        <f>IF(ISERROR(VLOOKUP(B39,Jan!$A$5:$N$24,14,FALSE))," ",VLOOKUP(B39,Jan!$A$5:$N$24,14,FALSE))</f>
        <v> </v>
      </c>
      <c r="H39" s="70" t="str">
        <f>IF(ISERROR(VLOOKUP(B39,Feb!$A$5:$N$24,14,FALSE))," ",VLOOKUP(B39,Feb!$A$5:$N$24,14,FALSE))</f>
        <v> </v>
      </c>
      <c r="I39" s="70" t="str">
        <f>IF(ISERROR(VLOOKUP(B39,March!$A$5:$N$23,14,FALSE))," ",VLOOKUP(B39,March!$A$5:$N$23,14,FALSE))</f>
        <v> </v>
      </c>
      <c r="J39" s="70"/>
      <c r="K39" s="70" t="str">
        <f>IF(ISERROR(VLOOKUP(B39,May!$A$5:$N$24,14,FALSE))," ",VLOOKUP(B39,May!$A$5:$N$24,14,FALSE))</f>
        <v> </v>
      </c>
      <c r="L39" s="70" t="str">
        <f>IF(ISERROR(VLOOKUP(B39,June!$A$5:$N$24,14,FALSE))," ",VLOOKUP(B39,June!$A$5:$N$24,14,FALSE))</f>
        <v> </v>
      </c>
      <c r="M39" s="70" t="str">
        <f>IF(ISERROR(VLOOKUP(B39,July!$A$5:$N$24,14,FALSE))," ",VLOOKUP(B39,July!$A$5:$N$24,14,FALSE))</f>
        <v> </v>
      </c>
      <c r="N39" s="70" t="str">
        <f>IF(ISERROR(VLOOKUP(B39,Aug!$A$5:$N$24,14,FALSE))," ",VLOOKUP(B39,Aug!$A$5:$N$24,14,FALSE))</f>
        <v> </v>
      </c>
      <c r="O39" s="70">
        <f>SUM(D39:N39)</f>
        <v>0</v>
      </c>
    </row>
    <row r="40" spans="1:15" ht="16.5" customHeight="1" thickBot="1">
      <c r="A40" s="68">
        <v>15</v>
      </c>
      <c r="B40" s="68">
        <v>30</v>
      </c>
      <c r="C40" s="69" t="str">
        <f>VLOOKUP(B40,Teams!$A:$B,2,FALSE)</f>
        <v>X Lisa Nix </v>
      </c>
      <c r="D40" s="70" t="str">
        <f>IF(ISERROR(VLOOKUP(B40,'Sept '!$A$5:$N$24,14,FALSE))," ",VLOOKUP(B40,'Sept '!$A$5:$N$24,14,FALSE))</f>
        <v> </v>
      </c>
      <c r="E40" s="70" t="str">
        <f>IF(ISERROR(VLOOKUP(B40,Oct!$A$5:$N$24,14,FALSE))," ",VLOOKUP(B40,Oct!$A$5:$N$24,14,FALSE))</f>
        <v> </v>
      </c>
      <c r="F40" s="70">
        <f>IF(ISERROR(VLOOKUP(B40,Nov!$A$5:$N$24,14,FALSE))," ",VLOOKUP(B40,Nov!$A$5:$N$24,14,FALSE))</f>
        <v>8.219999999999999</v>
      </c>
      <c r="G40" s="70" t="str">
        <f>IF(ISERROR(VLOOKUP(B40,Jan!$A$5:$N$24,14,FALSE))," ",VLOOKUP(B40,Jan!$A$5:$N$24,14,FALSE))</f>
        <v> </v>
      </c>
      <c r="H40" s="70" t="str">
        <f>IF(ISERROR(VLOOKUP(B40,Feb!$A$5:$N$24,14,FALSE))," ",VLOOKUP(B40,Feb!$A$5:$N$24,14,FALSE))</f>
        <v> </v>
      </c>
      <c r="I40" s="70" t="str">
        <f>IF(ISERROR(VLOOKUP(B40,March!$A$5:$N$23,14,FALSE))," ",VLOOKUP(B40,March!$A$5:$N$23,14,FALSE))</f>
        <v> </v>
      </c>
      <c r="J40" s="70">
        <f>IF(ISERROR(VLOOKUP(B40,April!$A$5:$N$14,14,FALSE))," ",VLOOKUP(B40,April!$A$5:$N$14,14,FALSE))</f>
        <v>6.74</v>
      </c>
      <c r="K40" s="70" t="str">
        <f>IF(ISERROR(VLOOKUP(B40,May!$A$5:$N$24,14,FALSE))," ",VLOOKUP(B40,May!$A$5:$N$24,14,FALSE))</f>
        <v> </v>
      </c>
      <c r="L40" s="70" t="str">
        <f>IF(ISERROR(VLOOKUP(B40,June!$A$5:$N$24,14,FALSE))," ",VLOOKUP(B40,June!$A$5:$N$24,14,FALSE))</f>
        <v> </v>
      </c>
      <c r="M40" s="70" t="str">
        <f>IF(ISERROR(VLOOKUP(B40,July!$A$5:$N$24,14,FALSE))," ",VLOOKUP(B40,July!$A$5:$N$24,14,FALSE))</f>
        <v> </v>
      </c>
      <c r="N40" s="70" t="str">
        <f>IF(ISERROR(VLOOKUP(B40,Aug!$A$5:$N$24,14,FALSE))," ",VLOOKUP(B40,Aug!$A$5:$N$24,14,FALSE))</f>
        <v> </v>
      </c>
      <c r="O40" s="70">
        <f>SUM(D40:N40)</f>
        <v>14.959999999999999</v>
      </c>
    </row>
    <row r="41" spans="1:15" ht="16.5" customHeight="1" thickBot="1">
      <c r="A41" s="68">
        <v>19</v>
      </c>
      <c r="B41" s="71">
        <v>18</v>
      </c>
      <c r="C41" s="69" t="str">
        <f>VLOOKUP(B41,Teams!$A:$B,2,FALSE)</f>
        <v>X Mark Wych</v>
      </c>
      <c r="D41" s="70">
        <f>IF(ISERROR(VLOOKUP(B41,'Sept '!$A$5:$N$24,14,FALSE))," ",VLOOKUP(B41,'Sept '!$A$5:$N$24,14,FALSE))</f>
        <v>4.24</v>
      </c>
      <c r="E41" s="70" t="str">
        <f>IF(ISERROR(VLOOKUP(B41,Oct!$A$5:$N$24,14,FALSE))," ",VLOOKUP(B41,Oct!$A$5:$N$24,14,FALSE))</f>
        <v> </v>
      </c>
      <c r="F41" s="70" t="str">
        <f>IF(ISERROR(VLOOKUP(B41,Nov!$A$5:$N$24,14,FALSE))," ",VLOOKUP(B41,Nov!$A$5:$N$24,14,FALSE))</f>
        <v> </v>
      </c>
      <c r="G41" s="70" t="str">
        <f>IF(ISERROR(VLOOKUP(B41,Jan!$A$5:$N$24,14,FALSE))," ",VLOOKUP(B41,Jan!$A$5:$N$24,14,FALSE))</f>
        <v> </v>
      </c>
      <c r="H41" s="70" t="str">
        <f>IF(ISERROR(VLOOKUP(B41,Feb!$A$5:$N$24,14,FALSE))," ",VLOOKUP(B41,Feb!$A$5:$N$24,14,FALSE))</f>
        <v> </v>
      </c>
      <c r="I41" s="70" t="str">
        <f>IF(ISERROR(VLOOKUP(B41,March!$A$5:$N$23,14,FALSE))," ",VLOOKUP(B41,March!$A$5:$N$23,14,FALSE))</f>
        <v> </v>
      </c>
      <c r="J41" s="70" t="str">
        <f>IF(ISERROR(VLOOKUP(B41,April!$A$5:$N$14,14,FALSE))," ",VLOOKUP(B41,April!$A$5:$N$14,14,FALSE))</f>
        <v> </v>
      </c>
      <c r="K41" s="70" t="str">
        <f>IF(ISERROR(VLOOKUP(B41,May!$A$5:$N$24,14,FALSE))," ",VLOOKUP(B41,May!$A$5:$N$24,14,FALSE))</f>
        <v> </v>
      </c>
      <c r="L41" s="70" t="str">
        <f>IF(ISERROR(VLOOKUP(B41,June!$A$5:$N$24,14,FALSE))," ",VLOOKUP(B41,June!$A$5:$N$24,14,FALSE))</f>
        <v> </v>
      </c>
      <c r="M41" s="70" t="str">
        <f>IF(ISERROR(VLOOKUP(B41,July!$A$5:$N$24,14,FALSE))," ",VLOOKUP(B41,July!$A$5:$N$24,14,FALSE))</f>
        <v> </v>
      </c>
      <c r="N41" s="70" t="str">
        <f>IF(ISERROR(VLOOKUP(B41,Aug!$A$5:$N$24,14,FALSE))," ",VLOOKUP(B41,Aug!$A$5:$N$24,14,FALSE))</f>
        <v> </v>
      </c>
      <c r="O41" s="70">
        <f>SUM(D41:N41)</f>
        <v>4.24</v>
      </c>
    </row>
    <row r="42" spans="1:15" ht="16.5" customHeight="1" thickBot="1">
      <c r="A42" s="68">
        <v>9</v>
      </c>
      <c r="B42" s="71">
        <v>31</v>
      </c>
      <c r="C42" s="69" t="str">
        <f>VLOOKUP(B42,Teams!$A:$B,2,FALSE)</f>
        <v>X Wesley Graham</v>
      </c>
      <c r="D42" s="70" t="str">
        <f>IF(ISERROR(VLOOKUP(B42,'Sept '!$A$5:$N$24,14,FALSE))," ",VLOOKUP(B42,'Sept '!$A$5:$N$24,14,FALSE))</f>
        <v> </v>
      </c>
      <c r="E42" s="70" t="str">
        <f>IF(ISERROR(VLOOKUP(B42,Oct!$A$5:$N$24,14,FALSE))," ",VLOOKUP(B42,Oct!$A$5:$N$24,14,FALSE))</f>
        <v> </v>
      </c>
      <c r="F42" s="70">
        <f>IF(ISERROR(VLOOKUP(B42,Nov!$A$5:$N$24,14,FALSE))," ",VLOOKUP(B42,Nov!$A$5:$N$24,14,FALSE))</f>
        <v>13.77</v>
      </c>
      <c r="G42" s="70" t="str">
        <f>IF(ISERROR(VLOOKUP(B42,Jan!$A$5:$N$24,14,FALSE))," ",VLOOKUP(B42,Jan!$A$5:$N$24,14,FALSE))</f>
        <v> </v>
      </c>
      <c r="H42" s="70" t="str">
        <f>IF(ISERROR(VLOOKUP(B42,Feb!$A$5:$N$24,14,FALSE))," ",VLOOKUP(B42,Feb!$A$5:$N$24,14,FALSE))</f>
        <v> </v>
      </c>
      <c r="I42" s="70" t="str">
        <f>IF(ISERROR(VLOOKUP(B42,March!$A$5:$N$23,14,FALSE))," ",VLOOKUP(B42,March!$A$5:$N$23,14,FALSE))</f>
        <v> </v>
      </c>
      <c r="J42" s="70" t="str">
        <f>IF(ISERROR(VLOOKUP(B42,April!$A$5:$N$14,14,FALSE))," ",VLOOKUP(B42,April!$A$5:$N$14,14,FALSE))</f>
        <v> </v>
      </c>
      <c r="K42" s="70" t="str">
        <f>IF(ISERROR(VLOOKUP(B42,May!$A$5:$N$24,14,FALSE))," ",VLOOKUP(B42,May!$A$5:$N$24,14,FALSE))</f>
        <v> </v>
      </c>
      <c r="L42" s="70" t="str">
        <f>IF(ISERROR(VLOOKUP(B42,June!$A$5:$N$24,14,FALSE))," ",VLOOKUP(B42,June!$A$5:$N$24,14,FALSE))</f>
        <v> </v>
      </c>
      <c r="M42" s="70" t="str">
        <f>IF(ISERROR(VLOOKUP(B42,July!$A$5:$N$24,14,FALSE))," ",VLOOKUP(B42,July!$A$5:$N$24,14,FALSE))</f>
        <v> </v>
      </c>
      <c r="N42" s="70" t="str">
        <f>IF(ISERROR(VLOOKUP(B42,Aug!$A$5:$N$24,14,FALSE))," ",VLOOKUP(B42,Aug!$A$5:$N$24,14,FALSE))</f>
        <v> </v>
      </c>
      <c r="O42" s="70">
        <f>SUM(D42:N42)</f>
        <v>13.77</v>
      </c>
    </row>
  </sheetData>
  <sheetProtection/>
  <printOptions/>
  <pageMargins left="0" right="0" top="0.5" bottom="0.5" header="0.25" footer="0"/>
  <pageSetup horizontalDpi="600" verticalDpi="600" orientation="landscape" scale="83" r:id="rId1"/>
  <headerFooter alignWithMargins="0">
    <oddHeader>&amp;C2016 Club Standing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83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COUNT($E$5:$E$25)</f>
        <v>0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/>
      <c r="B5" s="46">
        <f>IF(ISERROR(VLOOKUP(A5,Teams!$A$2:$B$4695,2)),"",VLOOKUP(A5,Teams!$A$2:$B$4695,2))</f>
      </c>
      <c r="C5" s="30"/>
      <c r="D5" s="47"/>
      <c r="E5" s="30"/>
      <c r="F5" s="30"/>
      <c r="G5" s="48"/>
      <c r="H5" s="30"/>
      <c r="I5" s="32"/>
      <c r="J5" s="37">
        <f aca="true" t="shared" si="0" ref="J5:J27">I5-K5</f>
        <v>0</v>
      </c>
      <c r="K5" s="40"/>
      <c r="L5" s="41">
        <f aca="true" t="shared" si="1" ref="L5:L25">IF(J5=0,0,IF(ISERROR(RANK(J5,$J$5:$J$25)),"",RANK(J5,$J$5:$J$25)))</f>
        <v>0</v>
      </c>
      <c r="M5" s="15">
        <f aca="true" t="shared" si="2" ref="M5:M24">IF(ISERROR(RANK(H5,$H$5:$H$24)),"",(RANK(H5,$H$5:$H$24)))</f>
      </c>
      <c r="N5" s="51">
        <f>+D5+J5+F5</f>
        <v>0</v>
      </c>
      <c r="O5" s="23"/>
      <c r="P5" s="23"/>
      <c r="Q5" s="23">
        <f>+O5+P5</f>
        <v>0</v>
      </c>
    </row>
    <row r="6" spans="1:17" ht="24.75" customHeight="1" thickBot="1" thickTop="1">
      <c r="A6" s="28"/>
      <c r="B6" s="46">
        <f>IF(ISERROR(VLOOKUP(A6,Teams!$A$2:$B$4695,2)),"",VLOOKUP(A6,Teams!$A$2:$B$4695,2))</f>
      </c>
      <c r="C6" s="30"/>
      <c r="D6" s="47"/>
      <c r="E6" s="30"/>
      <c r="F6" s="30"/>
      <c r="G6" s="48"/>
      <c r="H6" s="30"/>
      <c r="I6" s="32"/>
      <c r="J6" s="37">
        <f t="shared" si="0"/>
        <v>0</v>
      </c>
      <c r="K6" s="40"/>
      <c r="L6" s="41">
        <f t="shared" si="1"/>
        <v>0</v>
      </c>
      <c r="M6" s="15">
        <f t="shared" si="2"/>
      </c>
      <c r="N6" s="51">
        <f aca="true" t="shared" si="3" ref="N6:N25">+D6+J6+F6</f>
        <v>0</v>
      </c>
      <c r="O6" s="23"/>
      <c r="P6" s="23"/>
      <c r="Q6" s="23">
        <f>+O6+P6</f>
        <v>0</v>
      </c>
    </row>
    <row r="7" spans="1:17" ht="24.75" customHeight="1" thickBot="1" thickTop="1">
      <c r="A7" s="28"/>
      <c r="B7" s="46">
        <f>IF(ISERROR(VLOOKUP(A7,Teams!$A$2:$B$4695,2)),"",VLOOKUP(A7,Teams!$A$2:$B$4695,2))</f>
      </c>
      <c r="C7" s="30"/>
      <c r="D7" s="47"/>
      <c r="E7" s="30"/>
      <c r="F7" s="30"/>
      <c r="G7" s="48"/>
      <c r="H7" s="30"/>
      <c r="I7" s="32"/>
      <c r="J7" s="37">
        <f t="shared" si="0"/>
        <v>0</v>
      </c>
      <c r="K7" s="40"/>
      <c r="L7" s="41">
        <f t="shared" si="1"/>
        <v>0</v>
      </c>
      <c r="M7" s="15">
        <f t="shared" si="2"/>
      </c>
      <c r="N7" s="51">
        <f t="shared" si="3"/>
        <v>0</v>
      </c>
      <c r="O7" s="23"/>
      <c r="P7" s="23"/>
      <c r="Q7" s="23">
        <f>+O7+P7</f>
        <v>0</v>
      </c>
    </row>
    <row r="8" spans="1:17" s="3" customFormat="1" ht="24.75" customHeight="1" thickBot="1" thickTop="1">
      <c r="A8" s="28"/>
      <c r="B8" s="46">
        <f>IF(ISERROR(VLOOKUP(A8,Teams!$A$2:$B$4695,2)),"",VLOOKUP(A8,Teams!$A$2:$B$4695,2))</f>
      </c>
      <c r="C8" s="30"/>
      <c r="D8" s="47"/>
      <c r="E8" s="30"/>
      <c r="F8" s="30"/>
      <c r="G8" s="48"/>
      <c r="H8" s="30"/>
      <c r="I8" s="32"/>
      <c r="J8" s="37">
        <f t="shared" si="0"/>
        <v>0</v>
      </c>
      <c r="K8" s="40"/>
      <c r="L8" s="41">
        <f t="shared" si="1"/>
        <v>0</v>
      </c>
      <c r="M8" s="15">
        <f t="shared" si="2"/>
      </c>
      <c r="N8" s="51">
        <f t="shared" si="3"/>
        <v>0</v>
      </c>
      <c r="O8" s="23"/>
      <c r="P8" s="23"/>
      <c r="Q8" s="23"/>
    </row>
    <row r="9" spans="1:17" ht="24.75" customHeight="1" thickBot="1" thickTop="1">
      <c r="A9" s="28"/>
      <c r="B9" s="46">
        <f>IF(ISERROR(VLOOKUP(A9,Teams!$A$2:$B$4695,2)),"",VLOOKUP(A9,Teams!$A$2:$B$4695,2))</f>
      </c>
      <c r="C9" s="30"/>
      <c r="D9" s="47"/>
      <c r="E9" s="30"/>
      <c r="F9" s="30"/>
      <c r="G9" s="48"/>
      <c r="H9" s="30"/>
      <c r="I9" s="32"/>
      <c r="J9" s="37">
        <f t="shared" si="0"/>
        <v>0</v>
      </c>
      <c r="K9" s="40"/>
      <c r="L9" s="41">
        <f t="shared" si="1"/>
        <v>0</v>
      </c>
      <c r="M9" s="15">
        <f t="shared" si="2"/>
      </c>
      <c r="N9" s="51">
        <f t="shared" si="3"/>
        <v>0</v>
      </c>
      <c r="O9" s="23"/>
      <c r="P9" s="23"/>
      <c r="Q9" s="23"/>
    </row>
    <row r="10" spans="1:17" ht="24.75" customHeight="1" thickBot="1" thickTop="1">
      <c r="A10" s="28"/>
      <c r="B10" s="46">
        <f>IF(ISERROR(VLOOKUP(A10,Teams!$A$2:$B$4695,2)),"",VLOOKUP(A10,Teams!$A$2:$B$4695,2))</f>
      </c>
      <c r="C10" s="30"/>
      <c r="D10" s="47"/>
      <c r="E10" s="30"/>
      <c r="F10" s="30"/>
      <c r="G10" s="48"/>
      <c r="H10" s="30"/>
      <c r="I10" s="32"/>
      <c r="J10" s="37">
        <f t="shared" si="0"/>
        <v>0</v>
      </c>
      <c r="K10" s="40"/>
      <c r="L10" s="41">
        <f t="shared" si="1"/>
        <v>0</v>
      </c>
      <c r="M10" s="15">
        <f t="shared" si="2"/>
      </c>
      <c r="N10" s="51">
        <f t="shared" si="3"/>
        <v>0</v>
      </c>
      <c r="O10" s="23"/>
      <c r="P10" s="23"/>
      <c r="Q10" s="23"/>
    </row>
    <row r="11" spans="1:17" ht="24.75" customHeight="1" thickBot="1" thickTop="1">
      <c r="A11" s="28"/>
      <c r="B11" s="46">
        <f>IF(ISERROR(VLOOKUP(A11,Teams!$A$2:$B$4695,2)),"",VLOOKUP(A11,Teams!$A$2:$B$4695,2))</f>
      </c>
      <c r="C11" s="30"/>
      <c r="D11" s="47"/>
      <c r="E11" s="30"/>
      <c r="F11" s="30"/>
      <c r="G11" s="48"/>
      <c r="H11" s="30"/>
      <c r="I11" s="32"/>
      <c r="J11" s="37">
        <f t="shared" si="0"/>
        <v>0</v>
      </c>
      <c r="K11" s="40"/>
      <c r="L11" s="41">
        <f t="shared" si="1"/>
        <v>0</v>
      </c>
      <c r="M11" s="15">
        <f t="shared" si="2"/>
      </c>
      <c r="N11" s="51">
        <f t="shared" si="3"/>
        <v>0</v>
      </c>
      <c r="O11" s="23"/>
      <c r="P11" s="23"/>
      <c r="Q11" s="23"/>
    </row>
    <row r="12" spans="1:17" ht="24.75" customHeight="1" thickBot="1" thickTop="1">
      <c r="A12" s="28"/>
      <c r="B12" s="46">
        <f>IF(ISERROR(VLOOKUP(A12,Teams!$A$2:$B$4695,2)),"",VLOOKUP(A12,Teams!$A$2:$B$4695,2))</f>
      </c>
      <c r="C12" s="30"/>
      <c r="D12" s="47"/>
      <c r="E12" s="30"/>
      <c r="F12" s="30"/>
      <c r="G12" s="48"/>
      <c r="H12" s="30"/>
      <c r="I12" s="32"/>
      <c r="J12" s="37">
        <f t="shared" si="0"/>
        <v>0</v>
      </c>
      <c r="K12" s="40"/>
      <c r="L12" s="41">
        <f t="shared" si="1"/>
        <v>0</v>
      </c>
      <c r="M12" s="15">
        <f t="shared" si="2"/>
      </c>
      <c r="N12" s="51">
        <f t="shared" si="3"/>
        <v>0</v>
      </c>
      <c r="O12" s="23"/>
      <c r="P12" s="23"/>
      <c r="Q12" s="23"/>
    </row>
    <row r="13" spans="1:17" ht="24.75" customHeight="1" thickBot="1" thickTop="1">
      <c r="A13" s="28"/>
      <c r="B13" s="46">
        <f>IF(ISERROR(VLOOKUP(A13,Teams!$A$2:$B$4695,2)),"",VLOOKUP(A13,Teams!$A$2:$B$4695,2))</f>
      </c>
      <c r="C13" s="30"/>
      <c r="D13" s="47"/>
      <c r="E13" s="30"/>
      <c r="F13" s="30"/>
      <c r="G13" s="48"/>
      <c r="H13" s="30"/>
      <c r="I13" s="32"/>
      <c r="J13" s="37">
        <f t="shared" si="0"/>
        <v>0</v>
      </c>
      <c r="K13" s="40"/>
      <c r="L13" s="41">
        <f t="shared" si="1"/>
        <v>0</v>
      </c>
      <c r="M13" s="15">
        <f t="shared" si="2"/>
      </c>
      <c r="N13" s="51">
        <f t="shared" si="3"/>
        <v>0</v>
      </c>
      <c r="O13" s="23"/>
      <c r="P13" s="23"/>
      <c r="Q13" s="23"/>
    </row>
    <row r="14" spans="1:17" ht="24.75" customHeight="1" thickBot="1" thickTop="1">
      <c r="A14" s="28"/>
      <c r="B14" s="46">
        <f>IF(ISERROR(VLOOKUP(A14,Teams!$A$2:$B$4695,2)),"",VLOOKUP(A14,Teams!$A$2:$B$4695,2))</f>
      </c>
      <c r="C14" s="30"/>
      <c r="D14" s="47"/>
      <c r="E14" s="30"/>
      <c r="F14" s="30"/>
      <c r="G14" s="48"/>
      <c r="H14" s="30"/>
      <c r="I14" s="32"/>
      <c r="J14" s="37">
        <f t="shared" si="0"/>
        <v>0</v>
      </c>
      <c r="K14" s="40"/>
      <c r="L14" s="41">
        <f t="shared" si="1"/>
        <v>0</v>
      </c>
      <c r="M14" s="15">
        <f t="shared" si="2"/>
      </c>
      <c r="N14" s="51">
        <f t="shared" si="3"/>
        <v>0</v>
      </c>
      <c r="O14" s="23"/>
      <c r="P14" s="23"/>
      <c r="Q14" s="23"/>
    </row>
    <row r="15" spans="1:17" ht="24.75" customHeight="1" thickBot="1" thickTop="1">
      <c r="A15" s="28"/>
      <c r="B15" s="46">
        <f>IF(ISERROR(VLOOKUP(A15,Teams!$A$2:$B$4695,2)),"",VLOOKUP(A15,Teams!$A$2:$B$4695,2))</f>
      </c>
      <c r="C15" s="30"/>
      <c r="D15" s="47"/>
      <c r="E15" s="30"/>
      <c r="F15" s="30"/>
      <c r="G15" s="48"/>
      <c r="H15" s="30"/>
      <c r="I15" s="32"/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0</v>
      </c>
      <c r="O15" s="23"/>
      <c r="P15" s="23"/>
      <c r="Q15" s="23"/>
    </row>
    <row r="16" spans="1:17" ht="24.75" customHeight="1" thickBot="1" thickTop="1">
      <c r="A16" s="28"/>
      <c r="B16" s="46">
        <f>IF(ISERROR(VLOOKUP(A16,Teams!$A$2:$B$4695,2)),"",VLOOKUP(A16,Teams!$A$2:$B$4695,2))</f>
      </c>
      <c r="C16" s="30"/>
      <c r="D16" s="47"/>
      <c r="E16" s="30"/>
      <c r="F16" s="30"/>
      <c r="G16" s="48"/>
      <c r="H16" s="30"/>
      <c r="I16" s="32"/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0</v>
      </c>
      <c r="O16" s="23"/>
      <c r="P16" s="23"/>
      <c r="Q16" s="23"/>
    </row>
    <row r="17" spans="1:17" ht="24.75" customHeight="1" thickBot="1" thickTop="1">
      <c r="A17" s="28"/>
      <c r="B17" s="46">
        <f>IF(ISERROR(VLOOKUP(A17,Teams!$A$2:$B$4695,2)),"",VLOOKUP(A17,Teams!$A$2:$B$4695,2))</f>
      </c>
      <c r="C17" s="30"/>
      <c r="D17" s="47"/>
      <c r="E17" s="30"/>
      <c r="F17" s="30"/>
      <c r="G17" s="48"/>
      <c r="H17" s="30"/>
      <c r="I17" s="32"/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0</v>
      </c>
      <c r="O17" s="23"/>
      <c r="P17" s="23"/>
      <c r="Q17" s="23"/>
    </row>
    <row r="18" spans="1:17" ht="24.75" customHeight="1" thickBot="1" thickTop="1">
      <c r="A18" s="28"/>
      <c r="B18" s="46">
        <f>IF(ISERROR(VLOOKUP(A18,Teams!$A$2:$B$4695,2)),"",VLOOKUP(A18,Teams!$A$2:$B$4695,2))</f>
      </c>
      <c r="C18" s="30"/>
      <c r="D18" s="47"/>
      <c r="E18" s="30"/>
      <c r="F18" s="30"/>
      <c r="G18" s="48"/>
      <c r="H18" s="30"/>
      <c r="I18" s="32"/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0</v>
      </c>
      <c r="O18" s="23"/>
      <c r="P18" s="23"/>
      <c r="Q18" s="23"/>
    </row>
    <row r="19" spans="1:17" ht="24.75" customHeight="1" thickBot="1">
      <c r="A19" s="27"/>
      <c r="B19" s="46">
        <f>IF(ISERROR(VLOOKUP(A19,Teams!$A$2:$B$4695,2)),"",VLOOKUP(A19,Teams!$A$2:$B$4695,2))</f>
      </c>
      <c r="C19" s="30"/>
      <c r="D19" s="30"/>
      <c r="E19" s="30"/>
      <c r="F19" s="48"/>
      <c r="G19" s="48"/>
      <c r="H19" s="30"/>
      <c r="I19" s="32"/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8"/>
      <c r="B21" s="46">
        <f>IF(ISERROR(VLOOKUP(A21,Teams!$A$2:$B$4695,2)),"",VLOOKUP(A21,Teams!$A$2:$B$4695,2))</f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7"/>
      <c r="B22" s="46">
        <f>IF(ISERROR(VLOOKUP(A22,Teams!$A$2:$B$4695,2)),"",VLOOKUP(A22,Teams!$A$2:$B$4695,2))</f>
      </c>
      <c r="C22" s="30"/>
      <c r="D22" s="30"/>
      <c r="E22" s="30"/>
      <c r="F22" s="48"/>
      <c r="G22" s="48"/>
      <c r="H22" s="32"/>
      <c r="I22" s="33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 t="shared" si="3"/>
        <v>0</v>
      </c>
      <c r="O22" s="23"/>
      <c r="P22" s="23"/>
      <c r="Q22" s="23"/>
    </row>
    <row r="23" spans="1:17" ht="24.75" customHeight="1" thickBot="1">
      <c r="A23" s="27"/>
      <c r="B23" s="50" t="s">
        <v>30</v>
      </c>
      <c r="C23" s="30"/>
      <c r="D23" s="30"/>
      <c r="E23" s="30"/>
      <c r="F23" s="48"/>
      <c r="G23" s="48"/>
      <c r="H23" s="32"/>
      <c r="I23" s="33"/>
      <c r="J23" s="37">
        <f t="shared" si="0"/>
        <v>0</v>
      </c>
      <c r="K23" s="40"/>
      <c r="L23" s="41">
        <f t="shared" si="1"/>
        <v>0</v>
      </c>
      <c r="M23" s="15">
        <f t="shared" si="2"/>
      </c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50"/>
      <c r="C24" s="30"/>
      <c r="D24" s="30"/>
      <c r="E24" s="30"/>
      <c r="F24" s="48"/>
      <c r="G24" s="48"/>
      <c r="H24" s="32"/>
      <c r="I24" s="32"/>
      <c r="J24" s="37">
        <f t="shared" si="0"/>
        <v>0</v>
      </c>
      <c r="K24" s="40"/>
      <c r="L24" s="41">
        <f t="shared" si="1"/>
        <v>0</v>
      </c>
      <c r="M24" s="15">
        <f t="shared" si="2"/>
      </c>
      <c r="N24" s="51">
        <f t="shared" si="3"/>
        <v>0</v>
      </c>
      <c r="O24" s="23"/>
      <c r="P24" s="23"/>
      <c r="Q24" s="23"/>
    </row>
    <row r="25" spans="1:17" ht="24.75" customHeight="1" thickBot="1">
      <c r="A25" s="27"/>
      <c r="B25" s="50"/>
      <c r="C25" s="30"/>
      <c r="D25" s="30"/>
      <c r="E25" s="30"/>
      <c r="F25" s="48"/>
      <c r="G25" s="48"/>
      <c r="H25" s="32"/>
      <c r="I25" s="32"/>
      <c r="J25" s="37">
        <f t="shared" si="0"/>
        <v>0</v>
      </c>
      <c r="K25" s="40"/>
      <c r="L25" s="41">
        <f t="shared" si="1"/>
        <v>0</v>
      </c>
      <c r="M25" s="15"/>
      <c r="N25" s="51">
        <f t="shared" si="3"/>
        <v>0</v>
      </c>
      <c r="O25" s="23"/>
      <c r="P25" s="23"/>
      <c r="Q25" s="23"/>
    </row>
    <row r="26" spans="1:17" ht="24.75" customHeight="1" thickBot="1">
      <c r="A26" s="27"/>
      <c r="B26" s="46">
        <f>IF(ISERROR(VLOOKUP(A26,Teams!$A$2:$B$4695,2)),"",VLOOKUP(A26,Teams!$A$2:$B$4695,2))</f>
      </c>
      <c r="C26" s="30"/>
      <c r="D26" s="30"/>
      <c r="E26" s="30"/>
      <c r="F26" s="48"/>
      <c r="G26" s="48"/>
      <c r="H26" s="32"/>
      <c r="I26" s="32"/>
      <c r="J26" s="37">
        <f t="shared" si="0"/>
        <v>0</v>
      </c>
      <c r="K26" s="40"/>
      <c r="L26" s="41"/>
      <c r="M26" s="15"/>
      <c r="N26" s="34"/>
      <c r="O26" s="23"/>
      <c r="P26" s="23"/>
      <c r="Q26" s="23"/>
    </row>
    <row r="27" spans="1:17" ht="24.75" customHeight="1" thickBot="1">
      <c r="A27" s="28"/>
      <c r="B27" s="46" t="s">
        <v>31</v>
      </c>
      <c r="C27" s="30">
        <f aca="true" t="shared" si="4" ref="C27:I27">SUM(C5:C26)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7">
        <f t="shared" si="0"/>
        <v>0</v>
      </c>
      <c r="K27" s="30">
        <f>SUM(K5:K26)</f>
        <v>0</v>
      </c>
      <c r="L27" s="41"/>
      <c r="M27" s="15"/>
      <c r="N27" s="30">
        <f>SUM(N5:N26)</f>
        <v>0</v>
      </c>
      <c r="O27" s="23">
        <f>SUM(O5:O26)</f>
        <v>0</v>
      </c>
      <c r="P27" s="23">
        <f>SUM(P5:P26)</f>
        <v>0</v>
      </c>
      <c r="Q27" s="23">
        <f>SUM(Q5:Q26)</f>
        <v>0</v>
      </c>
    </row>
    <row r="28" ht="24.75" customHeight="1"/>
  </sheetData>
  <sheetProtection/>
  <printOptions/>
  <pageMargins left="0" right="0" top="0" bottom="0" header="0" footer="0"/>
  <pageSetup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84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COUNT($E$5:$E$25)</f>
        <v>0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/>
      <c r="B5" s="46">
        <f>IF(ISERROR(VLOOKUP(A5,Teams!$A$2:$B$4695,2)),"",VLOOKUP(A5,Teams!$A$2:$B$4695,2))</f>
      </c>
      <c r="C5" s="30"/>
      <c r="D5" s="47"/>
      <c r="E5" s="30"/>
      <c r="F5" s="30"/>
      <c r="G5" s="48"/>
      <c r="H5" s="30"/>
      <c r="I5" s="32"/>
      <c r="J5" s="37">
        <f aca="true" t="shared" si="0" ref="J5:J27">I5-K5</f>
        <v>0</v>
      </c>
      <c r="K5" s="40"/>
      <c r="L5" s="41">
        <f aca="true" t="shared" si="1" ref="L5:L25">IF(J5=0,0,IF(ISERROR(RANK(J5,$J$5:$J$25)),"",RANK(J5,$J$5:$J$25)))</f>
        <v>0</v>
      </c>
      <c r="M5" s="15">
        <f aca="true" t="shared" si="2" ref="M5:M24">IF(ISERROR(RANK(H5,$H$5:$H$24)),"",(RANK(H5,$H$5:$H$24)))</f>
      </c>
      <c r="N5" s="51">
        <f>+D5+J5+F5</f>
        <v>0</v>
      </c>
      <c r="O5" s="23"/>
      <c r="P5" s="23"/>
      <c r="Q5" s="23">
        <f>+O5+P5</f>
        <v>0</v>
      </c>
    </row>
    <row r="6" spans="1:17" ht="24.75" customHeight="1" thickBot="1" thickTop="1">
      <c r="A6" s="28"/>
      <c r="B6" s="46">
        <f>IF(ISERROR(VLOOKUP(A6,Teams!$A$2:$B$4695,2)),"",VLOOKUP(A6,Teams!$A$2:$B$4695,2))</f>
      </c>
      <c r="C6" s="30"/>
      <c r="D6" s="47"/>
      <c r="E6" s="30"/>
      <c r="F6" s="30"/>
      <c r="G6" s="48"/>
      <c r="H6" s="30"/>
      <c r="I6" s="32"/>
      <c r="J6" s="37">
        <f t="shared" si="0"/>
        <v>0</v>
      </c>
      <c r="K6" s="40"/>
      <c r="L6" s="41">
        <f t="shared" si="1"/>
        <v>0</v>
      </c>
      <c r="M6" s="15">
        <f t="shared" si="2"/>
      </c>
      <c r="N6" s="51">
        <f aca="true" t="shared" si="3" ref="N6:N25">+D6+J6+F6</f>
        <v>0</v>
      </c>
      <c r="O6" s="23"/>
      <c r="P6" s="23"/>
      <c r="Q6" s="23">
        <f>+O6+P6</f>
        <v>0</v>
      </c>
    </row>
    <row r="7" spans="1:17" ht="24.75" customHeight="1" thickBot="1" thickTop="1">
      <c r="A7" s="28"/>
      <c r="B7" s="46">
        <f>IF(ISERROR(VLOOKUP(A7,Teams!$A$2:$B$4695,2)),"",VLOOKUP(A7,Teams!$A$2:$B$4695,2))</f>
      </c>
      <c r="C7" s="30"/>
      <c r="D7" s="47"/>
      <c r="E7" s="30"/>
      <c r="F7" s="30"/>
      <c r="G7" s="48"/>
      <c r="H7" s="30"/>
      <c r="I7" s="32"/>
      <c r="J7" s="37">
        <f t="shared" si="0"/>
        <v>0</v>
      </c>
      <c r="K7" s="40"/>
      <c r="L7" s="41">
        <f t="shared" si="1"/>
        <v>0</v>
      </c>
      <c r="M7" s="15">
        <f t="shared" si="2"/>
      </c>
      <c r="N7" s="51">
        <f t="shared" si="3"/>
        <v>0</v>
      </c>
      <c r="O7" s="23"/>
      <c r="P7" s="23"/>
      <c r="Q7" s="23">
        <f>+O7+P7</f>
        <v>0</v>
      </c>
    </row>
    <row r="8" spans="1:17" s="3" customFormat="1" ht="24.75" customHeight="1" thickBot="1" thickTop="1">
      <c r="A8" s="28"/>
      <c r="B8" s="46">
        <f>IF(ISERROR(VLOOKUP(A8,Teams!$A$2:$B$4695,2)),"",VLOOKUP(A8,Teams!$A$2:$B$4695,2))</f>
      </c>
      <c r="C8" s="30"/>
      <c r="D8" s="47"/>
      <c r="E8" s="30"/>
      <c r="F8" s="30"/>
      <c r="G8" s="48"/>
      <c r="H8" s="30"/>
      <c r="I8" s="32"/>
      <c r="J8" s="37">
        <f t="shared" si="0"/>
        <v>0</v>
      </c>
      <c r="K8" s="40"/>
      <c r="L8" s="41">
        <f t="shared" si="1"/>
        <v>0</v>
      </c>
      <c r="M8" s="15">
        <f t="shared" si="2"/>
      </c>
      <c r="N8" s="51">
        <f t="shared" si="3"/>
        <v>0</v>
      </c>
      <c r="O8" s="23"/>
      <c r="P8" s="23"/>
      <c r="Q8" s="23"/>
    </row>
    <row r="9" spans="1:17" ht="24.75" customHeight="1" thickBot="1" thickTop="1">
      <c r="A9" s="28"/>
      <c r="B9" s="46">
        <f>IF(ISERROR(VLOOKUP(A9,Teams!$A$2:$B$4695,2)),"",VLOOKUP(A9,Teams!$A$2:$B$4695,2))</f>
      </c>
      <c r="C9" s="30"/>
      <c r="D9" s="47"/>
      <c r="E9" s="30"/>
      <c r="F9" s="30"/>
      <c r="G9" s="48"/>
      <c r="H9" s="30"/>
      <c r="I9" s="32"/>
      <c r="J9" s="37">
        <f t="shared" si="0"/>
        <v>0</v>
      </c>
      <c r="K9" s="40"/>
      <c r="L9" s="41">
        <f t="shared" si="1"/>
        <v>0</v>
      </c>
      <c r="M9" s="15">
        <f t="shared" si="2"/>
      </c>
      <c r="N9" s="51">
        <f t="shared" si="3"/>
        <v>0</v>
      </c>
      <c r="O9" s="23"/>
      <c r="P9" s="23"/>
      <c r="Q9" s="23"/>
    </row>
    <row r="10" spans="1:17" ht="24.75" customHeight="1" thickBot="1" thickTop="1">
      <c r="A10" s="28"/>
      <c r="B10" s="46">
        <f>IF(ISERROR(VLOOKUP(A10,Teams!$A$2:$B$4695,2)),"",VLOOKUP(A10,Teams!$A$2:$B$4695,2))</f>
      </c>
      <c r="C10" s="30"/>
      <c r="D10" s="47"/>
      <c r="E10" s="30"/>
      <c r="F10" s="30"/>
      <c r="G10" s="48"/>
      <c r="H10" s="30"/>
      <c r="I10" s="32"/>
      <c r="J10" s="37">
        <f t="shared" si="0"/>
        <v>0</v>
      </c>
      <c r="K10" s="40"/>
      <c r="L10" s="41">
        <f t="shared" si="1"/>
        <v>0</v>
      </c>
      <c r="M10" s="15">
        <f t="shared" si="2"/>
      </c>
      <c r="N10" s="51">
        <f t="shared" si="3"/>
        <v>0</v>
      </c>
      <c r="O10" s="23"/>
      <c r="P10" s="23"/>
      <c r="Q10" s="23"/>
    </row>
    <row r="11" spans="1:17" ht="24.75" customHeight="1" thickBot="1" thickTop="1">
      <c r="A11" s="28"/>
      <c r="B11" s="46">
        <f>IF(ISERROR(VLOOKUP(A11,Teams!$A$2:$B$4695,2)),"",VLOOKUP(A11,Teams!$A$2:$B$4695,2))</f>
      </c>
      <c r="C11" s="30"/>
      <c r="D11" s="47"/>
      <c r="E11" s="30"/>
      <c r="F11" s="30"/>
      <c r="G11" s="48"/>
      <c r="H11" s="30"/>
      <c r="I11" s="32"/>
      <c r="J11" s="37">
        <f t="shared" si="0"/>
        <v>0</v>
      </c>
      <c r="K11" s="40"/>
      <c r="L11" s="41">
        <f t="shared" si="1"/>
        <v>0</v>
      </c>
      <c r="M11" s="15">
        <f t="shared" si="2"/>
      </c>
      <c r="N11" s="51">
        <f t="shared" si="3"/>
        <v>0</v>
      </c>
      <c r="O11" s="23"/>
      <c r="P11" s="23"/>
      <c r="Q11" s="23"/>
    </row>
    <row r="12" spans="1:17" ht="24.75" customHeight="1" thickBot="1" thickTop="1">
      <c r="A12" s="28"/>
      <c r="B12" s="46">
        <f>IF(ISERROR(VLOOKUP(A12,Teams!$A$2:$B$4695,2)),"",VLOOKUP(A12,Teams!$A$2:$B$4695,2))</f>
      </c>
      <c r="C12" s="30"/>
      <c r="D12" s="47"/>
      <c r="E12" s="30"/>
      <c r="F12" s="30"/>
      <c r="G12" s="48"/>
      <c r="H12" s="30"/>
      <c r="I12" s="32"/>
      <c r="J12" s="37">
        <f t="shared" si="0"/>
        <v>0</v>
      </c>
      <c r="K12" s="40"/>
      <c r="L12" s="41">
        <f t="shared" si="1"/>
        <v>0</v>
      </c>
      <c r="M12" s="15">
        <f t="shared" si="2"/>
      </c>
      <c r="N12" s="51">
        <f t="shared" si="3"/>
        <v>0</v>
      </c>
      <c r="O12" s="23"/>
      <c r="P12" s="23"/>
      <c r="Q12" s="23"/>
    </row>
    <row r="13" spans="1:17" ht="24.75" customHeight="1" thickBot="1" thickTop="1">
      <c r="A13" s="28"/>
      <c r="B13" s="46">
        <f>IF(ISERROR(VLOOKUP(A13,Teams!$A$2:$B$4695,2)),"",VLOOKUP(A13,Teams!$A$2:$B$4695,2))</f>
      </c>
      <c r="C13" s="30"/>
      <c r="D13" s="47"/>
      <c r="E13" s="30"/>
      <c r="F13" s="30"/>
      <c r="G13" s="48"/>
      <c r="H13" s="30"/>
      <c r="I13" s="32"/>
      <c r="J13" s="37">
        <f t="shared" si="0"/>
        <v>0</v>
      </c>
      <c r="K13" s="40"/>
      <c r="L13" s="41">
        <f t="shared" si="1"/>
        <v>0</v>
      </c>
      <c r="M13" s="15">
        <f t="shared" si="2"/>
      </c>
      <c r="N13" s="51">
        <f t="shared" si="3"/>
        <v>0</v>
      </c>
      <c r="O13" s="23"/>
      <c r="P13" s="23"/>
      <c r="Q13" s="23"/>
    </row>
    <row r="14" spans="1:17" ht="24.75" customHeight="1" thickBot="1" thickTop="1">
      <c r="A14" s="28"/>
      <c r="B14" s="46">
        <f>IF(ISERROR(VLOOKUP(A14,Teams!$A$2:$B$4695,2)),"",VLOOKUP(A14,Teams!$A$2:$B$4695,2))</f>
      </c>
      <c r="C14" s="30"/>
      <c r="D14" s="47"/>
      <c r="E14" s="30"/>
      <c r="F14" s="30"/>
      <c r="G14" s="48"/>
      <c r="H14" s="30"/>
      <c r="I14" s="32"/>
      <c r="J14" s="37">
        <f t="shared" si="0"/>
        <v>0</v>
      </c>
      <c r="K14" s="40"/>
      <c r="L14" s="41">
        <f t="shared" si="1"/>
        <v>0</v>
      </c>
      <c r="M14" s="15">
        <f t="shared" si="2"/>
      </c>
      <c r="N14" s="51">
        <f t="shared" si="3"/>
        <v>0</v>
      </c>
      <c r="O14" s="23"/>
      <c r="P14" s="23"/>
      <c r="Q14" s="23"/>
    </row>
    <row r="15" spans="1:17" ht="24.75" customHeight="1" thickBot="1" thickTop="1">
      <c r="A15" s="28"/>
      <c r="B15" s="46">
        <f>IF(ISERROR(VLOOKUP(A15,Teams!$A$2:$B$4695,2)),"",VLOOKUP(A15,Teams!$A$2:$B$4695,2))</f>
      </c>
      <c r="C15" s="30"/>
      <c r="D15" s="47"/>
      <c r="E15" s="30"/>
      <c r="F15" s="30"/>
      <c r="G15" s="48"/>
      <c r="H15" s="30"/>
      <c r="I15" s="32"/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0</v>
      </c>
      <c r="O15" s="23"/>
      <c r="P15" s="23"/>
      <c r="Q15" s="23"/>
    </row>
    <row r="16" spans="1:17" ht="24.75" customHeight="1" thickBot="1" thickTop="1">
      <c r="A16" s="28"/>
      <c r="B16" s="46">
        <f>IF(ISERROR(VLOOKUP(A16,Teams!$A$2:$B$4695,2)),"",VLOOKUP(A16,Teams!$A$2:$B$4695,2))</f>
      </c>
      <c r="C16" s="30"/>
      <c r="D16" s="47"/>
      <c r="E16" s="30"/>
      <c r="F16" s="30"/>
      <c r="G16" s="48"/>
      <c r="H16" s="30"/>
      <c r="I16" s="32"/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0</v>
      </c>
      <c r="O16" s="23"/>
      <c r="P16" s="23"/>
      <c r="Q16" s="23"/>
    </row>
    <row r="17" spans="1:17" ht="24.75" customHeight="1" thickBot="1" thickTop="1">
      <c r="A17" s="28"/>
      <c r="B17" s="46">
        <f>IF(ISERROR(VLOOKUP(A17,Teams!$A$2:$B$4695,2)),"",VLOOKUP(A17,Teams!$A$2:$B$4695,2))</f>
      </c>
      <c r="C17" s="30"/>
      <c r="D17" s="47"/>
      <c r="E17" s="30"/>
      <c r="F17" s="30"/>
      <c r="G17" s="48"/>
      <c r="H17" s="30"/>
      <c r="I17" s="32"/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0</v>
      </c>
      <c r="O17" s="23"/>
      <c r="P17" s="23"/>
      <c r="Q17" s="23"/>
    </row>
    <row r="18" spans="1:17" ht="24.75" customHeight="1" thickBot="1" thickTop="1">
      <c r="A18" s="28"/>
      <c r="B18" s="46">
        <f>IF(ISERROR(VLOOKUP(A18,Teams!$A$2:$B$4695,2)),"",VLOOKUP(A18,Teams!$A$2:$B$4695,2))</f>
      </c>
      <c r="C18" s="30"/>
      <c r="D18" s="47"/>
      <c r="E18" s="30"/>
      <c r="F18" s="30"/>
      <c r="G18" s="48"/>
      <c r="H18" s="30"/>
      <c r="I18" s="32"/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0</v>
      </c>
      <c r="O18" s="23"/>
      <c r="P18" s="23"/>
      <c r="Q18" s="23"/>
    </row>
    <row r="19" spans="1:17" ht="24.75" customHeight="1" thickBot="1">
      <c r="A19" s="27"/>
      <c r="B19" s="46">
        <f>IF(ISERROR(VLOOKUP(A19,Teams!$A$2:$B$4695,2)),"",VLOOKUP(A19,Teams!$A$2:$B$4695,2))</f>
      </c>
      <c r="C19" s="30"/>
      <c r="D19" s="30"/>
      <c r="E19" s="30"/>
      <c r="F19" s="48"/>
      <c r="G19" s="48"/>
      <c r="H19" s="30"/>
      <c r="I19" s="32"/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8"/>
      <c r="B21" s="46">
        <f>IF(ISERROR(VLOOKUP(A21,Teams!$A$2:$B$4695,2)),"",VLOOKUP(A21,Teams!$A$2:$B$4695,2))</f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7"/>
      <c r="B22" s="46">
        <f>IF(ISERROR(VLOOKUP(A22,Teams!$A$2:$B$4695,2)),"",VLOOKUP(A22,Teams!$A$2:$B$4695,2))</f>
      </c>
      <c r="C22" s="30"/>
      <c r="D22" s="30"/>
      <c r="E22" s="30"/>
      <c r="F22" s="48"/>
      <c r="G22" s="48"/>
      <c r="H22" s="32"/>
      <c r="I22" s="33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 t="shared" si="3"/>
        <v>0</v>
      </c>
      <c r="O22" s="23"/>
      <c r="P22" s="23"/>
      <c r="Q22" s="23"/>
    </row>
    <row r="23" spans="1:17" ht="24.75" customHeight="1" thickBot="1">
      <c r="A23" s="27"/>
      <c r="B23" s="50" t="s">
        <v>30</v>
      </c>
      <c r="C23" s="30"/>
      <c r="D23" s="30"/>
      <c r="E23" s="30"/>
      <c r="F23" s="48"/>
      <c r="G23" s="48"/>
      <c r="H23" s="32"/>
      <c r="I23" s="33"/>
      <c r="J23" s="37">
        <f t="shared" si="0"/>
        <v>0</v>
      </c>
      <c r="K23" s="40"/>
      <c r="L23" s="41">
        <f t="shared" si="1"/>
        <v>0</v>
      </c>
      <c r="M23" s="15">
        <f t="shared" si="2"/>
      </c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50"/>
      <c r="C24" s="30"/>
      <c r="D24" s="30"/>
      <c r="E24" s="30"/>
      <c r="F24" s="48"/>
      <c r="G24" s="48"/>
      <c r="H24" s="32"/>
      <c r="I24" s="32"/>
      <c r="J24" s="37">
        <f t="shared" si="0"/>
        <v>0</v>
      </c>
      <c r="K24" s="40"/>
      <c r="L24" s="41">
        <f t="shared" si="1"/>
        <v>0</v>
      </c>
      <c r="M24" s="15">
        <f t="shared" si="2"/>
      </c>
      <c r="N24" s="51">
        <f t="shared" si="3"/>
        <v>0</v>
      </c>
      <c r="O24" s="23"/>
      <c r="P24" s="23"/>
      <c r="Q24" s="23"/>
    </row>
    <row r="25" spans="1:17" ht="24.75" customHeight="1" thickBot="1">
      <c r="A25" s="27"/>
      <c r="B25" s="50"/>
      <c r="C25" s="30"/>
      <c r="D25" s="30"/>
      <c r="E25" s="30"/>
      <c r="F25" s="48"/>
      <c r="G25" s="48"/>
      <c r="H25" s="32"/>
      <c r="I25" s="32"/>
      <c r="J25" s="37">
        <f t="shared" si="0"/>
        <v>0</v>
      </c>
      <c r="K25" s="40"/>
      <c r="L25" s="41">
        <f t="shared" si="1"/>
        <v>0</v>
      </c>
      <c r="M25" s="15"/>
      <c r="N25" s="51">
        <f t="shared" si="3"/>
        <v>0</v>
      </c>
      <c r="O25" s="23"/>
      <c r="P25" s="23"/>
      <c r="Q25" s="23"/>
    </row>
    <row r="26" spans="1:17" ht="24.75" customHeight="1" thickBot="1">
      <c r="A26" s="27"/>
      <c r="B26" s="46">
        <f>IF(ISERROR(VLOOKUP(A26,Teams!$A$2:$B$4695,2)),"",VLOOKUP(A26,Teams!$A$2:$B$4695,2))</f>
      </c>
      <c r="C26" s="30"/>
      <c r="D26" s="30"/>
      <c r="E26" s="30"/>
      <c r="F26" s="48"/>
      <c r="G26" s="48"/>
      <c r="H26" s="32"/>
      <c r="I26" s="32"/>
      <c r="J26" s="37">
        <f t="shared" si="0"/>
        <v>0</v>
      </c>
      <c r="K26" s="40"/>
      <c r="L26" s="41"/>
      <c r="M26" s="15"/>
      <c r="N26" s="34"/>
      <c r="O26" s="23"/>
      <c r="P26" s="23"/>
      <c r="Q26" s="23"/>
    </row>
    <row r="27" spans="1:17" ht="24.75" customHeight="1" thickBot="1">
      <c r="A27" s="28"/>
      <c r="B27" s="46" t="s">
        <v>31</v>
      </c>
      <c r="C27" s="30">
        <f aca="true" t="shared" si="4" ref="C27:I27">SUM(C5:C26)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7">
        <f t="shared" si="0"/>
        <v>0</v>
      </c>
      <c r="K27" s="30">
        <f>SUM(K5:K26)</f>
        <v>0</v>
      </c>
      <c r="L27" s="41"/>
      <c r="M27" s="15"/>
      <c r="N27" s="30">
        <f>SUM(N5:N26)</f>
        <v>0</v>
      </c>
      <c r="O27" s="23">
        <f>SUM(O5:O26)</f>
        <v>0</v>
      </c>
      <c r="P27" s="23">
        <f>SUM(P5:P26)</f>
        <v>0</v>
      </c>
      <c r="Q27" s="23">
        <f>SUM(Q5:Q26)</f>
        <v>0</v>
      </c>
    </row>
    <row r="28" ht="24.75" customHeight="1"/>
  </sheetData>
  <sheetProtection/>
  <printOptions/>
  <pageMargins left="0" right="0" top="0" bottom="0" header="0" footer="0"/>
  <pageSetup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85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COUNT($E$5:$E$25)</f>
        <v>0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/>
      <c r="B5" s="46">
        <f>IF(ISERROR(VLOOKUP(A5,Teams!$A$2:$B$4695,2)),"",VLOOKUP(A5,Teams!$A$2:$B$4695,2))</f>
      </c>
      <c r="C5" s="30"/>
      <c r="D5" s="47"/>
      <c r="E5" s="30"/>
      <c r="F5" s="30"/>
      <c r="G5" s="48"/>
      <c r="H5" s="30"/>
      <c r="I5" s="32"/>
      <c r="J5" s="37">
        <f aca="true" t="shared" si="0" ref="J5:J27">I5-K5</f>
        <v>0</v>
      </c>
      <c r="K5" s="40"/>
      <c r="L5" s="41">
        <f aca="true" t="shared" si="1" ref="L5:L25">IF(J5=0,0,IF(ISERROR(RANK(J5,$J$5:$J$25)),"",RANK(J5,$J$5:$J$25)))</f>
        <v>0</v>
      </c>
      <c r="M5" s="15">
        <f aca="true" t="shared" si="2" ref="M5:M24">IF(ISERROR(RANK(H5,$H$5:$H$24)),"",(RANK(H5,$H$5:$H$24)))</f>
      </c>
      <c r="N5" s="51">
        <f>+D5+J5+F5</f>
        <v>0</v>
      </c>
      <c r="O5" s="23"/>
      <c r="P5" s="23"/>
      <c r="Q5" s="23">
        <f>+O5+P5</f>
        <v>0</v>
      </c>
    </row>
    <row r="6" spans="1:17" ht="24.75" customHeight="1" thickBot="1" thickTop="1">
      <c r="A6" s="28"/>
      <c r="B6" s="46">
        <f>IF(ISERROR(VLOOKUP(A6,Teams!$A$2:$B$4695,2)),"",VLOOKUP(A6,Teams!$A$2:$B$4695,2))</f>
      </c>
      <c r="C6" s="30"/>
      <c r="D6" s="47"/>
      <c r="E6" s="30"/>
      <c r="F6" s="30"/>
      <c r="G6" s="48"/>
      <c r="H6" s="30"/>
      <c r="I6" s="32"/>
      <c r="J6" s="37">
        <f t="shared" si="0"/>
        <v>0</v>
      </c>
      <c r="K6" s="40"/>
      <c r="L6" s="41">
        <f t="shared" si="1"/>
        <v>0</v>
      </c>
      <c r="M6" s="15">
        <f t="shared" si="2"/>
      </c>
      <c r="N6" s="51">
        <f aca="true" t="shared" si="3" ref="N6:N25">+D6+J6+F6</f>
        <v>0</v>
      </c>
      <c r="O6" s="23"/>
      <c r="P6" s="23"/>
      <c r="Q6" s="23">
        <f>+O6+P6</f>
        <v>0</v>
      </c>
    </row>
    <row r="7" spans="1:17" ht="24.75" customHeight="1" thickBot="1" thickTop="1">
      <c r="A7" s="28"/>
      <c r="B7" s="46">
        <f>IF(ISERROR(VLOOKUP(A7,Teams!$A$2:$B$4695,2)),"",VLOOKUP(A7,Teams!$A$2:$B$4695,2))</f>
      </c>
      <c r="C7" s="30"/>
      <c r="D7" s="47"/>
      <c r="E7" s="30"/>
      <c r="F7" s="30"/>
      <c r="G7" s="48"/>
      <c r="H7" s="30"/>
      <c r="I7" s="32"/>
      <c r="J7" s="37">
        <f t="shared" si="0"/>
        <v>0</v>
      </c>
      <c r="K7" s="40"/>
      <c r="L7" s="41">
        <f t="shared" si="1"/>
        <v>0</v>
      </c>
      <c r="M7" s="15">
        <f t="shared" si="2"/>
      </c>
      <c r="N7" s="51">
        <f t="shared" si="3"/>
        <v>0</v>
      </c>
      <c r="O7" s="23"/>
      <c r="P7" s="23"/>
      <c r="Q7" s="23">
        <f>+O7+P7</f>
        <v>0</v>
      </c>
    </row>
    <row r="8" spans="1:17" s="3" customFormat="1" ht="24.75" customHeight="1" thickBot="1" thickTop="1">
      <c r="A8" s="28"/>
      <c r="B8" s="46">
        <f>IF(ISERROR(VLOOKUP(A8,Teams!$A$2:$B$4695,2)),"",VLOOKUP(A8,Teams!$A$2:$B$4695,2))</f>
      </c>
      <c r="C8" s="30"/>
      <c r="D8" s="47"/>
      <c r="E8" s="30"/>
      <c r="F8" s="30"/>
      <c r="G8" s="48"/>
      <c r="H8" s="30"/>
      <c r="I8" s="32"/>
      <c r="J8" s="37">
        <f t="shared" si="0"/>
        <v>0</v>
      </c>
      <c r="K8" s="40"/>
      <c r="L8" s="41">
        <f t="shared" si="1"/>
        <v>0</v>
      </c>
      <c r="M8" s="15">
        <f t="shared" si="2"/>
      </c>
      <c r="N8" s="51">
        <f t="shared" si="3"/>
        <v>0</v>
      </c>
      <c r="O8" s="23"/>
      <c r="P8" s="23"/>
      <c r="Q8" s="23"/>
    </row>
    <row r="9" spans="1:17" ht="24.75" customHeight="1" thickBot="1" thickTop="1">
      <c r="A9" s="28"/>
      <c r="B9" s="46">
        <f>IF(ISERROR(VLOOKUP(A9,Teams!$A$2:$B$4695,2)),"",VLOOKUP(A9,Teams!$A$2:$B$4695,2))</f>
      </c>
      <c r="C9" s="30"/>
      <c r="D9" s="47"/>
      <c r="E9" s="30"/>
      <c r="F9" s="30"/>
      <c r="G9" s="48"/>
      <c r="H9" s="30"/>
      <c r="I9" s="32"/>
      <c r="J9" s="37">
        <f t="shared" si="0"/>
        <v>0</v>
      </c>
      <c r="K9" s="40"/>
      <c r="L9" s="41">
        <f t="shared" si="1"/>
        <v>0</v>
      </c>
      <c r="M9" s="15">
        <f t="shared" si="2"/>
      </c>
      <c r="N9" s="51">
        <f t="shared" si="3"/>
        <v>0</v>
      </c>
      <c r="O9" s="23"/>
      <c r="P9" s="23"/>
      <c r="Q9" s="23"/>
    </row>
    <row r="10" spans="1:17" ht="24.75" customHeight="1" thickBot="1" thickTop="1">
      <c r="A10" s="28"/>
      <c r="B10" s="46">
        <f>IF(ISERROR(VLOOKUP(A10,Teams!$A$2:$B$4695,2)),"",VLOOKUP(A10,Teams!$A$2:$B$4695,2))</f>
      </c>
      <c r="C10" s="30"/>
      <c r="D10" s="47"/>
      <c r="E10" s="30"/>
      <c r="F10" s="30"/>
      <c r="G10" s="48"/>
      <c r="H10" s="30"/>
      <c r="I10" s="32"/>
      <c r="J10" s="37">
        <f t="shared" si="0"/>
        <v>0</v>
      </c>
      <c r="K10" s="40"/>
      <c r="L10" s="41">
        <f t="shared" si="1"/>
        <v>0</v>
      </c>
      <c r="M10" s="15">
        <f t="shared" si="2"/>
      </c>
      <c r="N10" s="51">
        <f t="shared" si="3"/>
        <v>0</v>
      </c>
      <c r="O10" s="23"/>
      <c r="P10" s="23"/>
      <c r="Q10" s="23"/>
    </row>
    <row r="11" spans="1:17" ht="24.75" customHeight="1" thickBot="1" thickTop="1">
      <c r="A11" s="28"/>
      <c r="B11" s="46">
        <f>IF(ISERROR(VLOOKUP(A11,Teams!$A$2:$B$4695,2)),"",VLOOKUP(A11,Teams!$A$2:$B$4695,2))</f>
      </c>
      <c r="C11" s="30"/>
      <c r="D11" s="47"/>
      <c r="E11" s="30"/>
      <c r="F11" s="30"/>
      <c r="G11" s="48"/>
      <c r="H11" s="30"/>
      <c r="I11" s="32"/>
      <c r="J11" s="37">
        <f t="shared" si="0"/>
        <v>0</v>
      </c>
      <c r="K11" s="40"/>
      <c r="L11" s="41">
        <f t="shared" si="1"/>
        <v>0</v>
      </c>
      <c r="M11" s="15">
        <f t="shared" si="2"/>
      </c>
      <c r="N11" s="51">
        <f t="shared" si="3"/>
        <v>0</v>
      </c>
      <c r="O11" s="23"/>
      <c r="P11" s="23"/>
      <c r="Q11" s="23"/>
    </row>
    <row r="12" spans="1:17" ht="24.75" customHeight="1" thickBot="1" thickTop="1">
      <c r="A12" s="28"/>
      <c r="B12" s="46">
        <f>IF(ISERROR(VLOOKUP(A12,Teams!$A$2:$B$4695,2)),"",VLOOKUP(A12,Teams!$A$2:$B$4695,2))</f>
      </c>
      <c r="C12" s="30"/>
      <c r="D12" s="47"/>
      <c r="E12" s="30"/>
      <c r="F12" s="30"/>
      <c r="G12" s="48"/>
      <c r="H12" s="30"/>
      <c r="I12" s="32"/>
      <c r="J12" s="37">
        <f t="shared" si="0"/>
        <v>0</v>
      </c>
      <c r="K12" s="40"/>
      <c r="L12" s="41">
        <f t="shared" si="1"/>
        <v>0</v>
      </c>
      <c r="M12" s="15">
        <f t="shared" si="2"/>
      </c>
      <c r="N12" s="51">
        <f t="shared" si="3"/>
        <v>0</v>
      </c>
      <c r="O12" s="23"/>
      <c r="P12" s="23"/>
      <c r="Q12" s="23"/>
    </row>
    <row r="13" spans="1:17" ht="24.75" customHeight="1" thickBot="1" thickTop="1">
      <c r="A13" s="28"/>
      <c r="B13" s="46">
        <f>IF(ISERROR(VLOOKUP(A13,Teams!$A$2:$B$4695,2)),"",VLOOKUP(A13,Teams!$A$2:$B$4695,2))</f>
      </c>
      <c r="C13" s="30"/>
      <c r="D13" s="47"/>
      <c r="E13" s="30"/>
      <c r="F13" s="30"/>
      <c r="G13" s="48"/>
      <c r="H13" s="30"/>
      <c r="I13" s="32"/>
      <c r="J13" s="37">
        <f t="shared" si="0"/>
        <v>0</v>
      </c>
      <c r="K13" s="40"/>
      <c r="L13" s="41">
        <f t="shared" si="1"/>
        <v>0</v>
      </c>
      <c r="M13" s="15">
        <f t="shared" si="2"/>
      </c>
      <c r="N13" s="51">
        <f t="shared" si="3"/>
        <v>0</v>
      </c>
      <c r="O13" s="23"/>
      <c r="P13" s="23"/>
      <c r="Q13" s="23"/>
    </row>
    <row r="14" spans="1:17" ht="24.75" customHeight="1" thickBot="1" thickTop="1">
      <c r="A14" s="28"/>
      <c r="B14" s="46">
        <f>IF(ISERROR(VLOOKUP(A14,Teams!$A$2:$B$4695,2)),"",VLOOKUP(A14,Teams!$A$2:$B$4695,2))</f>
      </c>
      <c r="C14" s="30"/>
      <c r="D14" s="47"/>
      <c r="E14" s="30"/>
      <c r="F14" s="30"/>
      <c r="G14" s="48"/>
      <c r="H14" s="30"/>
      <c r="I14" s="32"/>
      <c r="J14" s="37">
        <f t="shared" si="0"/>
        <v>0</v>
      </c>
      <c r="K14" s="40"/>
      <c r="L14" s="41">
        <f t="shared" si="1"/>
        <v>0</v>
      </c>
      <c r="M14" s="15">
        <f t="shared" si="2"/>
      </c>
      <c r="N14" s="51">
        <f t="shared" si="3"/>
        <v>0</v>
      </c>
      <c r="O14" s="23"/>
      <c r="P14" s="23"/>
      <c r="Q14" s="23"/>
    </row>
    <row r="15" spans="1:17" ht="24.75" customHeight="1" thickBot="1" thickTop="1">
      <c r="A15" s="28"/>
      <c r="B15" s="46">
        <f>IF(ISERROR(VLOOKUP(A15,Teams!$A$2:$B$4695,2)),"",VLOOKUP(A15,Teams!$A$2:$B$4695,2))</f>
      </c>
      <c r="C15" s="30"/>
      <c r="D15" s="47"/>
      <c r="E15" s="30"/>
      <c r="F15" s="30"/>
      <c r="G15" s="48"/>
      <c r="H15" s="30"/>
      <c r="I15" s="32"/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0</v>
      </c>
      <c r="O15" s="23"/>
      <c r="P15" s="23"/>
      <c r="Q15" s="23"/>
    </row>
    <row r="16" spans="1:17" ht="24.75" customHeight="1" thickBot="1" thickTop="1">
      <c r="A16" s="28"/>
      <c r="B16" s="46">
        <f>IF(ISERROR(VLOOKUP(A16,Teams!$A$2:$B$4695,2)),"",VLOOKUP(A16,Teams!$A$2:$B$4695,2))</f>
      </c>
      <c r="C16" s="30"/>
      <c r="D16" s="47"/>
      <c r="E16" s="30"/>
      <c r="F16" s="30"/>
      <c r="G16" s="48"/>
      <c r="H16" s="30"/>
      <c r="I16" s="32"/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0</v>
      </c>
      <c r="O16" s="23"/>
      <c r="P16" s="23"/>
      <c r="Q16" s="23"/>
    </row>
    <row r="17" spans="1:17" ht="24.75" customHeight="1" thickBot="1" thickTop="1">
      <c r="A17" s="28"/>
      <c r="B17" s="46">
        <f>IF(ISERROR(VLOOKUP(A17,Teams!$A$2:$B$4695,2)),"",VLOOKUP(A17,Teams!$A$2:$B$4695,2))</f>
      </c>
      <c r="C17" s="30"/>
      <c r="D17" s="47"/>
      <c r="E17" s="30"/>
      <c r="F17" s="30"/>
      <c r="G17" s="48"/>
      <c r="H17" s="30"/>
      <c r="I17" s="32"/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0</v>
      </c>
      <c r="O17" s="23"/>
      <c r="P17" s="23"/>
      <c r="Q17" s="23"/>
    </row>
    <row r="18" spans="1:17" ht="24.75" customHeight="1" thickBot="1" thickTop="1">
      <c r="A18" s="28"/>
      <c r="B18" s="46">
        <f>IF(ISERROR(VLOOKUP(A18,Teams!$A$2:$B$4695,2)),"",VLOOKUP(A18,Teams!$A$2:$B$4695,2))</f>
      </c>
      <c r="C18" s="30"/>
      <c r="D18" s="47"/>
      <c r="E18" s="30"/>
      <c r="F18" s="30"/>
      <c r="G18" s="48"/>
      <c r="H18" s="30"/>
      <c r="I18" s="32"/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0</v>
      </c>
      <c r="O18" s="23"/>
      <c r="P18" s="23"/>
      <c r="Q18" s="23"/>
    </row>
    <row r="19" spans="1:17" ht="24.75" customHeight="1" thickBot="1">
      <c r="A19" s="27"/>
      <c r="B19" s="46">
        <f>IF(ISERROR(VLOOKUP(A19,Teams!$A$2:$B$4695,2)),"",VLOOKUP(A19,Teams!$A$2:$B$4695,2))</f>
      </c>
      <c r="C19" s="30"/>
      <c r="D19" s="30"/>
      <c r="E19" s="30"/>
      <c r="F19" s="48"/>
      <c r="G19" s="48"/>
      <c r="H19" s="30"/>
      <c r="I19" s="32"/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8"/>
      <c r="B21" s="46">
        <f>IF(ISERROR(VLOOKUP(A21,Teams!$A$2:$B$4695,2)),"",VLOOKUP(A21,Teams!$A$2:$B$4695,2))</f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7"/>
      <c r="B22" s="46">
        <f>IF(ISERROR(VLOOKUP(A22,Teams!$A$2:$B$4695,2)),"",VLOOKUP(A22,Teams!$A$2:$B$4695,2))</f>
      </c>
      <c r="C22" s="30"/>
      <c r="D22" s="30"/>
      <c r="E22" s="30"/>
      <c r="F22" s="48"/>
      <c r="G22" s="48"/>
      <c r="H22" s="32"/>
      <c r="I22" s="33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 t="shared" si="3"/>
        <v>0</v>
      </c>
      <c r="O22" s="23"/>
      <c r="P22" s="23"/>
      <c r="Q22" s="23"/>
    </row>
    <row r="23" spans="1:17" ht="24.75" customHeight="1" thickBot="1">
      <c r="A23" s="27"/>
      <c r="B23" s="50" t="s">
        <v>30</v>
      </c>
      <c r="C23" s="30"/>
      <c r="D23" s="30"/>
      <c r="E23" s="30"/>
      <c r="F23" s="48"/>
      <c r="G23" s="48"/>
      <c r="H23" s="32"/>
      <c r="I23" s="33"/>
      <c r="J23" s="37">
        <f t="shared" si="0"/>
        <v>0</v>
      </c>
      <c r="K23" s="40"/>
      <c r="L23" s="41">
        <f t="shared" si="1"/>
        <v>0</v>
      </c>
      <c r="M23" s="15">
        <f t="shared" si="2"/>
      </c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50"/>
      <c r="C24" s="30"/>
      <c r="D24" s="30"/>
      <c r="E24" s="30"/>
      <c r="F24" s="48"/>
      <c r="G24" s="48"/>
      <c r="H24" s="32"/>
      <c r="I24" s="32"/>
      <c r="J24" s="37">
        <f t="shared" si="0"/>
        <v>0</v>
      </c>
      <c r="K24" s="40"/>
      <c r="L24" s="41">
        <f t="shared" si="1"/>
        <v>0</v>
      </c>
      <c r="M24" s="15">
        <f t="shared" si="2"/>
      </c>
      <c r="N24" s="51">
        <f t="shared" si="3"/>
        <v>0</v>
      </c>
      <c r="O24" s="23"/>
      <c r="P24" s="23"/>
      <c r="Q24" s="23"/>
    </row>
    <row r="25" spans="1:17" ht="24.75" customHeight="1" thickBot="1">
      <c r="A25" s="27"/>
      <c r="B25" s="50"/>
      <c r="C25" s="30"/>
      <c r="D25" s="30"/>
      <c r="E25" s="30"/>
      <c r="F25" s="48"/>
      <c r="G25" s="48"/>
      <c r="H25" s="32"/>
      <c r="I25" s="32"/>
      <c r="J25" s="37">
        <f t="shared" si="0"/>
        <v>0</v>
      </c>
      <c r="K25" s="40"/>
      <c r="L25" s="41">
        <f t="shared" si="1"/>
        <v>0</v>
      </c>
      <c r="M25" s="15"/>
      <c r="N25" s="51">
        <f t="shared" si="3"/>
        <v>0</v>
      </c>
      <c r="O25" s="23"/>
      <c r="P25" s="23"/>
      <c r="Q25" s="23"/>
    </row>
    <row r="26" spans="1:17" ht="24.75" customHeight="1" thickBot="1">
      <c r="A26" s="27"/>
      <c r="B26" s="46">
        <f>IF(ISERROR(VLOOKUP(A26,Teams!$A$2:$B$4695,2)),"",VLOOKUP(A26,Teams!$A$2:$B$4695,2))</f>
      </c>
      <c r="C26" s="30"/>
      <c r="D26" s="30"/>
      <c r="E26" s="30"/>
      <c r="F26" s="48"/>
      <c r="G26" s="48"/>
      <c r="H26" s="32"/>
      <c r="I26" s="32"/>
      <c r="J26" s="37">
        <f t="shared" si="0"/>
        <v>0</v>
      </c>
      <c r="K26" s="40"/>
      <c r="L26" s="41"/>
      <c r="M26" s="15"/>
      <c r="N26" s="34"/>
      <c r="O26" s="23"/>
      <c r="P26" s="23"/>
      <c r="Q26" s="23"/>
    </row>
    <row r="27" spans="1:17" ht="24.75" customHeight="1" thickBot="1">
      <c r="A27" s="28"/>
      <c r="B27" s="46" t="s">
        <v>31</v>
      </c>
      <c r="C27" s="30">
        <f aca="true" t="shared" si="4" ref="C27:I27">SUM(C5:C26)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7">
        <f t="shared" si="0"/>
        <v>0</v>
      </c>
      <c r="K27" s="30">
        <f>SUM(K5:K26)</f>
        <v>0</v>
      </c>
      <c r="L27" s="41"/>
      <c r="M27" s="15"/>
      <c r="N27" s="30">
        <f>SUM(N5:N26)</f>
        <v>0</v>
      </c>
      <c r="O27" s="23">
        <f>SUM(O5:O26)</f>
        <v>0</v>
      </c>
      <c r="P27" s="23">
        <f>SUM(P5:P26)</f>
        <v>0</v>
      </c>
      <c r="Q27" s="23">
        <f>SUM(Q5:Q26)</f>
        <v>0</v>
      </c>
    </row>
    <row r="28" ht="24.75" customHeight="1"/>
  </sheetData>
  <sheetProtection/>
  <printOptions/>
  <pageMargins left="0" right="0" top="0" bottom="0" header="0" footer="0"/>
  <pageSetup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90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COUNT($E$5:$E$25)</f>
        <v>0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/>
      <c r="B5" s="46">
        <f>IF(ISERROR(VLOOKUP(A5,Teams!$A$2:$B$4695,2)),"",VLOOKUP(A5,Teams!$A$2:$B$4695,2))</f>
      </c>
      <c r="C5" s="30"/>
      <c r="D5" s="47"/>
      <c r="E5" s="30"/>
      <c r="F5" s="30"/>
      <c r="G5" s="48"/>
      <c r="H5" s="30"/>
      <c r="I5" s="32"/>
      <c r="J5" s="37">
        <f aca="true" t="shared" si="0" ref="J5:J27">I5-K5</f>
        <v>0</v>
      </c>
      <c r="K5" s="40"/>
      <c r="L5" s="41">
        <f aca="true" t="shared" si="1" ref="L5:L25">IF(J5=0,0,IF(ISERROR(RANK(J5,$J$5:$J$25)),"",RANK(J5,$J$5:$J$25)))</f>
        <v>0</v>
      </c>
      <c r="M5" s="15">
        <f aca="true" t="shared" si="2" ref="M5:M24">IF(ISERROR(RANK(H5,$H$5:$H$24)),"",(RANK(H5,$H$5:$H$24)))</f>
      </c>
      <c r="N5" s="51">
        <f>+D5+J5+F5</f>
        <v>0</v>
      </c>
      <c r="O5" s="23"/>
      <c r="P5" s="23"/>
      <c r="Q5" s="23">
        <f>+O5+P5</f>
        <v>0</v>
      </c>
    </row>
    <row r="6" spans="1:17" ht="24.75" customHeight="1" thickBot="1" thickTop="1">
      <c r="A6" s="28"/>
      <c r="B6" s="46">
        <f>IF(ISERROR(VLOOKUP(A6,Teams!$A$2:$B$4695,2)),"",VLOOKUP(A6,Teams!$A$2:$B$4695,2))</f>
      </c>
      <c r="C6" s="30"/>
      <c r="D6" s="47"/>
      <c r="E6" s="30"/>
      <c r="F6" s="30"/>
      <c r="G6" s="48"/>
      <c r="H6" s="30"/>
      <c r="I6" s="32"/>
      <c r="J6" s="37">
        <f t="shared" si="0"/>
        <v>0</v>
      </c>
      <c r="K6" s="40"/>
      <c r="L6" s="41">
        <f t="shared" si="1"/>
        <v>0</v>
      </c>
      <c r="M6" s="15">
        <f t="shared" si="2"/>
      </c>
      <c r="N6" s="51">
        <f aca="true" t="shared" si="3" ref="N6:N25">+D6+J6+F6</f>
        <v>0</v>
      </c>
      <c r="O6" s="23"/>
      <c r="P6" s="23"/>
      <c r="Q6" s="23">
        <f>+O6+P6</f>
        <v>0</v>
      </c>
    </row>
    <row r="7" spans="1:17" ht="24.75" customHeight="1" thickBot="1" thickTop="1">
      <c r="A7" s="28"/>
      <c r="B7" s="46">
        <f>IF(ISERROR(VLOOKUP(A7,Teams!$A$2:$B$4695,2)),"",VLOOKUP(A7,Teams!$A$2:$B$4695,2))</f>
      </c>
      <c r="C7" s="30"/>
      <c r="D7" s="47"/>
      <c r="E7" s="30"/>
      <c r="F7" s="30"/>
      <c r="G7" s="48"/>
      <c r="H7" s="30"/>
      <c r="I7" s="32"/>
      <c r="J7" s="37">
        <f t="shared" si="0"/>
        <v>0</v>
      </c>
      <c r="K7" s="40"/>
      <c r="L7" s="41">
        <f t="shared" si="1"/>
        <v>0</v>
      </c>
      <c r="M7" s="15">
        <f t="shared" si="2"/>
      </c>
      <c r="N7" s="51">
        <f t="shared" si="3"/>
        <v>0</v>
      </c>
      <c r="O7" s="23"/>
      <c r="P7" s="23"/>
      <c r="Q7" s="23">
        <f>+O7+P7</f>
        <v>0</v>
      </c>
    </row>
    <row r="8" spans="1:17" s="3" customFormat="1" ht="24.75" customHeight="1" thickBot="1" thickTop="1">
      <c r="A8" s="28"/>
      <c r="B8" s="46">
        <f>IF(ISERROR(VLOOKUP(A8,Teams!$A$2:$B$4695,2)),"",VLOOKUP(A8,Teams!$A$2:$B$4695,2))</f>
      </c>
      <c r="C8" s="30"/>
      <c r="D8" s="47"/>
      <c r="E8" s="30"/>
      <c r="F8" s="30"/>
      <c r="G8" s="48"/>
      <c r="H8" s="30"/>
      <c r="I8" s="32"/>
      <c r="J8" s="37">
        <f t="shared" si="0"/>
        <v>0</v>
      </c>
      <c r="K8" s="40"/>
      <c r="L8" s="41">
        <f t="shared" si="1"/>
        <v>0</v>
      </c>
      <c r="M8" s="15">
        <f t="shared" si="2"/>
      </c>
      <c r="N8" s="51">
        <f t="shared" si="3"/>
        <v>0</v>
      </c>
      <c r="O8" s="23"/>
      <c r="P8" s="23"/>
      <c r="Q8" s="23"/>
    </row>
    <row r="9" spans="1:17" ht="24.75" customHeight="1" thickBot="1" thickTop="1">
      <c r="A9" s="28"/>
      <c r="B9" s="46">
        <f>IF(ISERROR(VLOOKUP(A9,Teams!$A$2:$B$4695,2)),"",VLOOKUP(A9,Teams!$A$2:$B$4695,2))</f>
      </c>
      <c r="C9" s="30"/>
      <c r="D9" s="47"/>
      <c r="E9" s="30"/>
      <c r="F9" s="30"/>
      <c r="G9" s="48"/>
      <c r="H9" s="30"/>
      <c r="I9" s="32"/>
      <c r="J9" s="37">
        <f t="shared" si="0"/>
        <v>0</v>
      </c>
      <c r="K9" s="40"/>
      <c r="L9" s="41">
        <f t="shared" si="1"/>
        <v>0</v>
      </c>
      <c r="M9" s="15">
        <f t="shared" si="2"/>
      </c>
      <c r="N9" s="51">
        <f t="shared" si="3"/>
        <v>0</v>
      </c>
      <c r="O9" s="23"/>
      <c r="P9" s="23"/>
      <c r="Q9" s="23"/>
    </row>
    <row r="10" spans="1:17" ht="24.75" customHeight="1" thickBot="1" thickTop="1">
      <c r="A10" s="28"/>
      <c r="B10" s="46">
        <f>IF(ISERROR(VLOOKUP(A10,Teams!$A$2:$B$4695,2)),"",VLOOKUP(A10,Teams!$A$2:$B$4695,2))</f>
      </c>
      <c r="C10" s="30"/>
      <c r="D10" s="47"/>
      <c r="E10" s="30"/>
      <c r="F10" s="30"/>
      <c r="G10" s="48"/>
      <c r="H10" s="30"/>
      <c r="I10" s="32"/>
      <c r="J10" s="37">
        <f t="shared" si="0"/>
        <v>0</v>
      </c>
      <c r="K10" s="40"/>
      <c r="L10" s="41">
        <f t="shared" si="1"/>
        <v>0</v>
      </c>
      <c r="M10" s="15">
        <f t="shared" si="2"/>
      </c>
      <c r="N10" s="51">
        <f t="shared" si="3"/>
        <v>0</v>
      </c>
      <c r="O10" s="23"/>
      <c r="P10" s="23"/>
      <c r="Q10" s="23"/>
    </row>
    <row r="11" spans="1:17" ht="24.75" customHeight="1" thickBot="1" thickTop="1">
      <c r="A11" s="28"/>
      <c r="B11" s="46">
        <f>IF(ISERROR(VLOOKUP(A11,Teams!$A$2:$B$4695,2)),"",VLOOKUP(A11,Teams!$A$2:$B$4695,2))</f>
      </c>
      <c r="C11" s="30"/>
      <c r="D11" s="47"/>
      <c r="E11" s="30"/>
      <c r="F11" s="30"/>
      <c r="G11" s="48"/>
      <c r="H11" s="30"/>
      <c r="I11" s="32"/>
      <c r="J11" s="37">
        <f t="shared" si="0"/>
        <v>0</v>
      </c>
      <c r="K11" s="40"/>
      <c r="L11" s="41">
        <f t="shared" si="1"/>
        <v>0</v>
      </c>
      <c r="M11" s="15">
        <f t="shared" si="2"/>
      </c>
      <c r="N11" s="51">
        <f t="shared" si="3"/>
        <v>0</v>
      </c>
      <c r="O11" s="23"/>
      <c r="P11" s="23"/>
      <c r="Q11" s="23"/>
    </row>
    <row r="12" spans="1:17" ht="24.75" customHeight="1" thickBot="1" thickTop="1">
      <c r="A12" s="28"/>
      <c r="B12" s="46">
        <f>IF(ISERROR(VLOOKUP(A12,Teams!$A$2:$B$4695,2)),"",VLOOKUP(A12,Teams!$A$2:$B$4695,2))</f>
      </c>
      <c r="C12" s="30"/>
      <c r="D12" s="47"/>
      <c r="E12" s="30"/>
      <c r="F12" s="30"/>
      <c r="G12" s="48"/>
      <c r="H12" s="30"/>
      <c r="I12" s="32"/>
      <c r="J12" s="37">
        <f t="shared" si="0"/>
        <v>0</v>
      </c>
      <c r="K12" s="40"/>
      <c r="L12" s="41">
        <f t="shared" si="1"/>
        <v>0</v>
      </c>
      <c r="M12" s="15">
        <f t="shared" si="2"/>
      </c>
      <c r="N12" s="51">
        <f t="shared" si="3"/>
        <v>0</v>
      </c>
      <c r="O12" s="23"/>
      <c r="P12" s="23"/>
      <c r="Q12" s="23"/>
    </row>
    <row r="13" spans="1:17" ht="24.75" customHeight="1" thickBot="1" thickTop="1">
      <c r="A13" s="28"/>
      <c r="B13" s="46">
        <f>IF(ISERROR(VLOOKUP(A13,Teams!$A$2:$B$4695,2)),"",VLOOKUP(A13,Teams!$A$2:$B$4695,2))</f>
      </c>
      <c r="C13" s="30"/>
      <c r="D13" s="47"/>
      <c r="E13" s="30"/>
      <c r="F13" s="30"/>
      <c r="G13" s="48"/>
      <c r="H13" s="30"/>
      <c r="I13" s="32"/>
      <c r="J13" s="37">
        <f t="shared" si="0"/>
        <v>0</v>
      </c>
      <c r="K13" s="40"/>
      <c r="L13" s="41">
        <f t="shared" si="1"/>
        <v>0</v>
      </c>
      <c r="M13" s="15">
        <f t="shared" si="2"/>
      </c>
      <c r="N13" s="51">
        <f t="shared" si="3"/>
        <v>0</v>
      </c>
      <c r="O13" s="23"/>
      <c r="P13" s="23"/>
      <c r="Q13" s="23"/>
    </row>
    <row r="14" spans="1:17" ht="24.75" customHeight="1" thickBot="1" thickTop="1">
      <c r="A14" s="28"/>
      <c r="B14" s="46">
        <f>IF(ISERROR(VLOOKUP(A14,Teams!$A$2:$B$4695,2)),"",VLOOKUP(A14,Teams!$A$2:$B$4695,2))</f>
      </c>
      <c r="C14" s="30"/>
      <c r="D14" s="47"/>
      <c r="E14" s="30"/>
      <c r="F14" s="30"/>
      <c r="G14" s="48"/>
      <c r="H14" s="30"/>
      <c r="I14" s="32"/>
      <c r="J14" s="37">
        <f t="shared" si="0"/>
        <v>0</v>
      </c>
      <c r="K14" s="40"/>
      <c r="L14" s="41">
        <f t="shared" si="1"/>
        <v>0</v>
      </c>
      <c r="M14" s="15">
        <f t="shared" si="2"/>
      </c>
      <c r="N14" s="51">
        <f t="shared" si="3"/>
        <v>0</v>
      </c>
      <c r="O14" s="23"/>
      <c r="P14" s="23"/>
      <c r="Q14" s="23"/>
    </row>
    <row r="15" spans="1:17" ht="24.75" customHeight="1" thickBot="1" thickTop="1">
      <c r="A15" s="28"/>
      <c r="B15" s="46">
        <f>IF(ISERROR(VLOOKUP(A15,Teams!$A$2:$B$4695,2)),"",VLOOKUP(A15,Teams!$A$2:$B$4695,2))</f>
      </c>
      <c r="C15" s="30"/>
      <c r="D15" s="47"/>
      <c r="E15" s="30"/>
      <c r="F15" s="30"/>
      <c r="G15" s="48"/>
      <c r="H15" s="30"/>
      <c r="I15" s="32"/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0</v>
      </c>
      <c r="O15" s="23"/>
      <c r="P15" s="23"/>
      <c r="Q15" s="23"/>
    </row>
    <row r="16" spans="1:17" ht="24.75" customHeight="1" thickBot="1" thickTop="1">
      <c r="A16" s="28"/>
      <c r="B16" s="46">
        <f>IF(ISERROR(VLOOKUP(A16,Teams!$A$2:$B$4695,2)),"",VLOOKUP(A16,Teams!$A$2:$B$4695,2))</f>
      </c>
      <c r="C16" s="30"/>
      <c r="D16" s="47"/>
      <c r="E16" s="30"/>
      <c r="F16" s="30"/>
      <c r="G16" s="48"/>
      <c r="H16" s="30"/>
      <c r="I16" s="32"/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0</v>
      </c>
      <c r="O16" s="23"/>
      <c r="P16" s="23"/>
      <c r="Q16" s="23"/>
    </row>
    <row r="17" spans="1:17" ht="24.75" customHeight="1" thickBot="1" thickTop="1">
      <c r="A17" s="28"/>
      <c r="B17" s="46">
        <f>IF(ISERROR(VLOOKUP(A17,Teams!$A$2:$B$4695,2)),"",VLOOKUP(A17,Teams!$A$2:$B$4695,2))</f>
      </c>
      <c r="C17" s="30"/>
      <c r="D17" s="47"/>
      <c r="E17" s="30"/>
      <c r="F17" s="30"/>
      <c r="G17" s="48"/>
      <c r="H17" s="30"/>
      <c r="I17" s="32"/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0</v>
      </c>
      <c r="O17" s="23"/>
      <c r="P17" s="23"/>
      <c r="Q17" s="23"/>
    </row>
    <row r="18" spans="1:17" ht="24.75" customHeight="1" thickBot="1" thickTop="1">
      <c r="A18" s="28"/>
      <c r="B18" s="46">
        <f>IF(ISERROR(VLOOKUP(A18,Teams!$A$2:$B$4695,2)),"",VLOOKUP(A18,Teams!$A$2:$B$4695,2))</f>
      </c>
      <c r="C18" s="30"/>
      <c r="D18" s="47"/>
      <c r="E18" s="30"/>
      <c r="F18" s="30"/>
      <c r="G18" s="48"/>
      <c r="H18" s="30"/>
      <c r="I18" s="32"/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0</v>
      </c>
      <c r="O18" s="23"/>
      <c r="P18" s="23"/>
      <c r="Q18" s="23"/>
    </row>
    <row r="19" spans="1:17" ht="24.75" customHeight="1" thickBot="1">
      <c r="A19" s="27"/>
      <c r="B19" s="46">
        <f>IF(ISERROR(VLOOKUP(A19,Teams!$A$2:$B$4695,2)),"",VLOOKUP(A19,Teams!$A$2:$B$4695,2))</f>
      </c>
      <c r="C19" s="30"/>
      <c r="D19" s="30"/>
      <c r="E19" s="30"/>
      <c r="F19" s="48"/>
      <c r="G19" s="48"/>
      <c r="H19" s="30"/>
      <c r="I19" s="32"/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8"/>
      <c r="B21" s="46">
        <f>IF(ISERROR(VLOOKUP(A21,Teams!$A$2:$B$4695,2)),"",VLOOKUP(A21,Teams!$A$2:$B$4695,2))</f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7"/>
      <c r="B22" s="46">
        <f>IF(ISERROR(VLOOKUP(A22,Teams!$A$2:$B$4695,2)),"",VLOOKUP(A22,Teams!$A$2:$B$4695,2))</f>
      </c>
      <c r="C22" s="30"/>
      <c r="D22" s="30"/>
      <c r="E22" s="30"/>
      <c r="F22" s="48"/>
      <c r="G22" s="48"/>
      <c r="H22" s="32"/>
      <c r="I22" s="33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 t="shared" si="3"/>
        <v>0</v>
      </c>
      <c r="O22" s="23"/>
      <c r="P22" s="23"/>
      <c r="Q22" s="23"/>
    </row>
    <row r="23" spans="1:17" ht="24.75" customHeight="1" thickBot="1">
      <c r="A23" s="27"/>
      <c r="B23" s="50" t="s">
        <v>30</v>
      </c>
      <c r="C23" s="30"/>
      <c r="D23" s="30"/>
      <c r="E23" s="30"/>
      <c r="F23" s="48"/>
      <c r="G23" s="48"/>
      <c r="H23" s="32"/>
      <c r="I23" s="33"/>
      <c r="J23" s="37">
        <f t="shared" si="0"/>
        <v>0</v>
      </c>
      <c r="K23" s="40"/>
      <c r="L23" s="41">
        <f t="shared" si="1"/>
        <v>0</v>
      </c>
      <c r="M23" s="15">
        <f t="shared" si="2"/>
      </c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50"/>
      <c r="C24" s="30"/>
      <c r="D24" s="30"/>
      <c r="E24" s="30"/>
      <c r="F24" s="48"/>
      <c r="G24" s="48"/>
      <c r="H24" s="32"/>
      <c r="I24" s="32"/>
      <c r="J24" s="37">
        <f t="shared" si="0"/>
        <v>0</v>
      </c>
      <c r="K24" s="40"/>
      <c r="L24" s="41">
        <f t="shared" si="1"/>
        <v>0</v>
      </c>
      <c r="M24" s="15">
        <f t="shared" si="2"/>
      </c>
      <c r="N24" s="51">
        <f t="shared" si="3"/>
        <v>0</v>
      </c>
      <c r="O24" s="23"/>
      <c r="P24" s="23"/>
      <c r="Q24" s="23"/>
    </row>
    <row r="25" spans="1:17" ht="24.75" customHeight="1" thickBot="1">
      <c r="A25" s="27"/>
      <c r="B25" s="50"/>
      <c r="C25" s="30"/>
      <c r="D25" s="30"/>
      <c r="E25" s="30"/>
      <c r="F25" s="48"/>
      <c r="G25" s="48"/>
      <c r="H25" s="32"/>
      <c r="I25" s="32"/>
      <c r="J25" s="37">
        <f t="shared" si="0"/>
        <v>0</v>
      </c>
      <c r="K25" s="40"/>
      <c r="L25" s="41">
        <f t="shared" si="1"/>
        <v>0</v>
      </c>
      <c r="M25" s="15"/>
      <c r="N25" s="51">
        <f t="shared" si="3"/>
        <v>0</v>
      </c>
      <c r="O25" s="23"/>
      <c r="P25" s="23"/>
      <c r="Q25" s="23"/>
    </row>
    <row r="26" spans="1:17" ht="24.75" customHeight="1" thickBot="1">
      <c r="A26" s="27"/>
      <c r="B26" s="46">
        <f>IF(ISERROR(VLOOKUP(A26,Teams!$A$2:$B$4695,2)),"",VLOOKUP(A26,Teams!$A$2:$B$4695,2))</f>
      </c>
      <c r="C26" s="30"/>
      <c r="D26" s="30"/>
      <c r="E26" s="30"/>
      <c r="F26" s="48"/>
      <c r="G26" s="48"/>
      <c r="H26" s="32"/>
      <c r="I26" s="32"/>
      <c r="J26" s="37">
        <f t="shared" si="0"/>
        <v>0</v>
      </c>
      <c r="K26" s="40"/>
      <c r="L26" s="41"/>
      <c r="M26" s="15"/>
      <c r="N26" s="34"/>
      <c r="O26" s="23"/>
      <c r="P26" s="23"/>
      <c r="Q26" s="23"/>
    </row>
    <row r="27" spans="1:17" ht="24.75" customHeight="1" thickBot="1">
      <c r="A27" s="28"/>
      <c r="B27" s="46" t="s">
        <v>31</v>
      </c>
      <c r="C27" s="30">
        <f aca="true" t="shared" si="4" ref="C27:I27">SUM(C5:C26)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7">
        <f t="shared" si="0"/>
        <v>0</v>
      </c>
      <c r="K27" s="30">
        <f>SUM(K5:K26)</f>
        <v>0</v>
      </c>
      <c r="L27" s="41"/>
      <c r="M27" s="15"/>
      <c r="N27" s="30">
        <f>SUM(N5:N26)</f>
        <v>0</v>
      </c>
      <c r="O27" s="23">
        <f>SUM(O5:O26)</f>
        <v>0</v>
      </c>
      <c r="P27" s="23">
        <f>SUM(P5:P26)</f>
        <v>0</v>
      </c>
      <c r="Q27" s="23">
        <f>SUM(Q5:Q26)</f>
        <v>0</v>
      </c>
    </row>
    <row r="28" ht="24.75" customHeight="1"/>
  </sheetData>
  <sheetProtection/>
  <printOptions/>
  <pageMargins left="0" right="0" top="0" bottom="0" header="0" footer="0"/>
  <pageSetup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9">
      <selection activeCell="B19" sqref="B19"/>
    </sheetView>
  </sheetViews>
  <sheetFormatPr defaultColWidth="9.140625" defaultRowHeight="12.75"/>
  <cols>
    <col min="1" max="1" width="9.140625" style="91" customWidth="1"/>
    <col min="2" max="2" width="25.00390625" style="84" customWidth="1"/>
    <col min="3" max="4" width="9.140625" style="91" customWidth="1"/>
    <col min="5" max="16384" width="9.140625" style="83" customWidth="1"/>
  </cols>
  <sheetData>
    <row r="1" spans="1:4" ht="18.75" thickBot="1">
      <c r="A1" s="88" t="s">
        <v>0</v>
      </c>
      <c r="B1" s="87" t="s">
        <v>1</v>
      </c>
      <c r="C1" s="92" t="s">
        <v>69</v>
      </c>
      <c r="D1" s="93" t="s">
        <v>70</v>
      </c>
    </row>
    <row r="2" spans="1:4" ht="18">
      <c r="A2" s="89">
        <v>1</v>
      </c>
      <c r="B2" s="86" t="s">
        <v>26</v>
      </c>
      <c r="C2" s="89"/>
      <c r="D2" s="89"/>
    </row>
    <row r="3" spans="1:4" ht="18">
      <c r="A3" s="90">
        <v>2</v>
      </c>
      <c r="B3" s="85" t="s">
        <v>23</v>
      </c>
      <c r="C3" s="90"/>
      <c r="D3" s="90"/>
    </row>
    <row r="4" spans="1:4" ht="18">
      <c r="A4" s="90">
        <v>3</v>
      </c>
      <c r="B4" s="85" t="s">
        <v>35</v>
      </c>
      <c r="C4" s="90"/>
      <c r="D4" s="90"/>
    </row>
    <row r="5" spans="1:4" ht="18">
      <c r="A5" s="90">
        <v>4</v>
      </c>
      <c r="B5" s="85" t="s">
        <v>62</v>
      </c>
      <c r="C5" s="90"/>
      <c r="D5" s="90"/>
    </row>
    <row r="6" spans="1:4" ht="18">
      <c r="A6" s="90">
        <v>5</v>
      </c>
      <c r="B6" s="85" t="s">
        <v>71</v>
      </c>
      <c r="C6" s="90"/>
      <c r="D6" s="90"/>
    </row>
    <row r="7" spans="1:4" ht="18">
      <c r="A7" s="90">
        <v>6</v>
      </c>
      <c r="B7" s="85" t="s">
        <v>55</v>
      </c>
      <c r="C7" s="90"/>
      <c r="D7" s="90"/>
    </row>
    <row r="8" spans="1:4" ht="18">
      <c r="A8" s="90">
        <v>7</v>
      </c>
      <c r="B8" s="85" t="s">
        <v>24</v>
      </c>
      <c r="C8" s="90"/>
      <c r="D8" s="90"/>
    </row>
    <row r="9" spans="1:4" ht="18">
      <c r="A9" s="90">
        <v>8</v>
      </c>
      <c r="B9" s="85" t="s">
        <v>57</v>
      </c>
      <c r="C9" s="90"/>
      <c r="D9" s="90"/>
    </row>
    <row r="10" spans="1:4" ht="18">
      <c r="A10" s="90">
        <v>9</v>
      </c>
      <c r="B10" s="85" t="s">
        <v>25</v>
      </c>
      <c r="C10" s="90"/>
      <c r="D10" s="90"/>
    </row>
    <row r="11" spans="1:4" ht="18">
      <c r="A11" s="90">
        <v>10</v>
      </c>
      <c r="B11" s="85" t="s">
        <v>72</v>
      </c>
      <c r="C11" s="90"/>
      <c r="D11" s="90"/>
    </row>
    <row r="12" spans="1:4" ht="18">
      <c r="A12" s="90">
        <v>11</v>
      </c>
      <c r="B12" s="85" t="s">
        <v>63</v>
      </c>
      <c r="C12" s="90"/>
      <c r="D12" s="90"/>
    </row>
    <row r="13" spans="1:4" ht="18">
      <c r="A13" s="90">
        <v>12</v>
      </c>
      <c r="B13" s="85" t="s">
        <v>73</v>
      </c>
      <c r="C13" s="90"/>
      <c r="D13" s="90"/>
    </row>
    <row r="14" spans="1:4" ht="18">
      <c r="A14" s="90">
        <v>13</v>
      </c>
      <c r="B14" s="85" t="s">
        <v>74</v>
      </c>
      <c r="C14" s="90"/>
      <c r="D14" s="90"/>
    </row>
    <row r="15" spans="1:4" ht="18">
      <c r="A15" s="90">
        <v>14</v>
      </c>
      <c r="B15" s="85" t="s">
        <v>75</v>
      </c>
      <c r="C15" s="90"/>
      <c r="D15" s="90"/>
    </row>
    <row r="16" spans="1:4" ht="18">
      <c r="A16" s="90">
        <v>15</v>
      </c>
      <c r="B16" s="85" t="s">
        <v>27</v>
      </c>
      <c r="C16" s="90"/>
      <c r="D16" s="90"/>
    </row>
    <row r="17" spans="1:4" ht="18">
      <c r="A17" s="90">
        <v>16</v>
      </c>
      <c r="B17" s="85" t="s">
        <v>56</v>
      </c>
      <c r="C17" s="90"/>
      <c r="D17" s="90"/>
    </row>
    <row r="18" spans="1:4" ht="18">
      <c r="A18" s="90">
        <v>17</v>
      </c>
      <c r="B18" s="85" t="s">
        <v>76</v>
      </c>
      <c r="C18" s="90"/>
      <c r="D18" s="90"/>
    </row>
    <row r="19" spans="1:4" ht="18">
      <c r="A19" s="90">
        <v>18</v>
      </c>
      <c r="B19" s="85" t="s">
        <v>110</v>
      </c>
      <c r="C19" s="90"/>
      <c r="D19" s="90"/>
    </row>
    <row r="20" spans="1:4" ht="18">
      <c r="A20" s="90">
        <v>19</v>
      </c>
      <c r="B20" s="85" t="s">
        <v>68</v>
      </c>
      <c r="C20" s="90"/>
      <c r="D20" s="90"/>
    </row>
    <row r="21" spans="1:4" ht="18">
      <c r="A21" s="90">
        <v>20</v>
      </c>
      <c r="B21" s="85" t="s">
        <v>64</v>
      </c>
      <c r="C21" s="90"/>
      <c r="D21" s="90"/>
    </row>
    <row r="22" spans="1:4" ht="18">
      <c r="A22" s="90">
        <v>21</v>
      </c>
      <c r="B22" s="85" t="s">
        <v>58</v>
      </c>
      <c r="C22" s="90"/>
      <c r="D22" s="90"/>
    </row>
    <row r="23" spans="1:4" ht="18">
      <c r="A23" s="90">
        <v>22</v>
      </c>
      <c r="B23" s="85" t="s">
        <v>65</v>
      </c>
      <c r="C23" s="90"/>
      <c r="D23" s="90"/>
    </row>
    <row r="24" spans="1:4" ht="18">
      <c r="A24" s="90">
        <v>23</v>
      </c>
      <c r="B24" s="85" t="s">
        <v>59</v>
      </c>
      <c r="C24" s="90"/>
      <c r="D24" s="90"/>
    </row>
    <row r="25" spans="1:4" ht="18">
      <c r="A25" s="90">
        <v>24</v>
      </c>
      <c r="B25" s="85" t="s">
        <v>66</v>
      </c>
      <c r="C25" s="90"/>
      <c r="D25" s="90"/>
    </row>
    <row r="26" spans="1:4" ht="18">
      <c r="A26" s="90">
        <v>25</v>
      </c>
      <c r="B26" s="85" t="s">
        <v>109</v>
      </c>
      <c r="C26" s="90"/>
      <c r="D26" s="90"/>
    </row>
    <row r="27" spans="1:4" ht="18">
      <c r="A27" s="90">
        <v>26</v>
      </c>
      <c r="B27" s="85" t="s">
        <v>108</v>
      </c>
      <c r="C27" s="90"/>
      <c r="D27" s="90"/>
    </row>
    <row r="28" spans="1:4" ht="18">
      <c r="A28" s="90">
        <v>27</v>
      </c>
      <c r="B28" s="85" t="s">
        <v>77</v>
      </c>
      <c r="C28" s="90"/>
      <c r="D28" s="90"/>
    </row>
    <row r="29" spans="1:4" ht="18">
      <c r="A29" s="90">
        <v>28</v>
      </c>
      <c r="B29" s="85" t="s">
        <v>78</v>
      </c>
      <c r="C29" s="90"/>
      <c r="D29" s="90"/>
    </row>
    <row r="30" spans="1:4" ht="18">
      <c r="A30" s="90">
        <v>29</v>
      </c>
      <c r="B30" s="85" t="s">
        <v>107</v>
      </c>
      <c r="C30" s="90"/>
      <c r="D30" s="90"/>
    </row>
    <row r="31" spans="1:4" ht="18">
      <c r="A31" s="90">
        <v>30</v>
      </c>
      <c r="B31" s="85" t="s">
        <v>106</v>
      </c>
      <c r="C31" s="90"/>
      <c r="D31" s="90"/>
    </row>
    <row r="32" spans="1:4" ht="18">
      <c r="A32" s="90">
        <v>31</v>
      </c>
      <c r="B32" s="85" t="s">
        <v>105</v>
      </c>
      <c r="C32" s="90"/>
      <c r="D32" s="90"/>
    </row>
    <row r="33" spans="1:4" ht="18">
      <c r="A33" s="90">
        <v>32</v>
      </c>
      <c r="B33" s="85" t="s">
        <v>104</v>
      </c>
      <c r="C33" s="90"/>
      <c r="D33" s="90"/>
    </row>
    <row r="34" spans="1:4" ht="18">
      <c r="A34" s="90">
        <v>33</v>
      </c>
      <c r="B34" s="85" t="s">
        <v>91</v>
      </c>
      <c r="C34" s="90"/>
      <c r="D34" s="90"/>
    </row>
    <row r="35" spans="1:4" ht="18">
      <c r="A35" s="90">
        <v>34</v>
      </c>
      <c r="B35" s="85" t="s">
        <v>92</v>
      </c>
      <c r="C35" s="90"/>
      <c r="D35" s="90"/>
    </row>
    <row r="36" spans="1:4" ht="18">
      <c r="A36" s="90">
        <v>35</v>
      </c>
      <c r="B36" s="85" t="s">
        <v>93</v>
      </c>
      <c r="C36" s="90"/>
      <c r="D36" s="90"/>
    </row>
    <row r="37" spans="1:4" ht="18">
      <c r="A37" s="90">
        <v>36</v>
      </c>
      <c r="B37" s="85" t="s">
        <v>103</v>
      </c>
      <c r="C37" s="90"/>
      <c r="D37" s="90"/>
    </row>
    <row r="38" spans="1:4" ht="18">
      <c r="A38" s="90">
        <v>37</v>
      </c>
      <c r="B38" s="85" t="s">
        <v>102</v>
      </c>
      <c r="C38" s="90"/>
      <c r="D38" s="90"/>
    </row>
    <row r="39" spans="1:4" ht="18">
      <c r="A39" s="90">
        <v>38</v>
      </c>
      <c r="B39" s="85" t="s">
        <v>96</v>
      </c>
      <c r="C39" s="90"/>
      <c r="D39" s="90"/>
    </row>
    <row r="40" spans="1:4" ht="18">
      <c r="A40" s="90">
        <v>39</v>
      </c>
      <c r="B40" s="85" t="s">
        <v>97</v>
      </c>
      <c r="C40" s="90"/>
      <c r="D40" s="90"/>
    </row>
    <row r="41" spans="1:4" ht="18">
      <c r="A41" s="90">
        <v>40</v>
      </c>
      <c r="B41" s="85" t="s">
        <v>101</v>
      </c>
      <c r="C41" s="90"/>
      <c r="D41" s="90"/>
    </row>
    <row r="42" spans="1:4" ht="18">
      <c r="A42" s="90">
        <v>41</v>
      </c>
      <c r="B42" s="85" t="s">
        <v>100</v>
      </c>
      <c r="C42" s="90"/>
      <c r="D42" s="90"/>
    </row>
    <row r="43" spans="1:4" ht="18">
      <c r="A43" s="90">
        <v>42</v>
      </c>
      <c r="B43" s="85" t="s">
        <v>98</v>
      </c>
      <c r="C43" s="90"/>
      <c r="D43" s="90"/>
    </row>
    <row r="44" spans="1:4" ht="18">
      <c r="A44" s="90">
        <v>43</v>
      </c>
      <c r="B44" s="85" t="s">
        <v>99</v>
      </c>
      <c r="C44" s="90"/>
      <c r="D44" s="90"/>
    </row>
    <row r="45" spans="1:4" ht="18">
      <c r="A45" s="90">
        <v>44</v>
      </c>
      <c r="B45" s="85"/>
      <c r="C45" s="90"/>
      <c r="D45" s="90"/>
    </row>
  </sheetData>
  <sheetProtection/>
  <printOptions/>
  <pageMargins left="0.75" right="0.75" top="1" bottom="1" header="0.5" footer="0.5"/>
  <pageSetup horizontalDpi="600" verticalDpi="600" orientation="portrait" scale="1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9.140625" style="2" customWidth="1"/>
    <col min="2" max="2" width="25.140625" style="14" customWidth="1"/>
    <col min="3" max="3" width="8.28125" style="16" customWidth="1"/>
    <col min="4" max="4" width="9.421875" style="16" customWidth="1"/>
    <col min="5" max="5" width="11.57421875" style="17" customWidth="1"/>
    <col min="6" max="6" width="12.421875" style="39" customWidth="1"/>
    <col min="7" max="7" width="16.421875" style="16" customWidth="1"/>
    <col min="8" max="8" width="12.7109375" style="2" customWidth="1"/>
    <col min="9" max="9" width="20.28125" style="2" customWidth="1"/>
    <col min="10" max="10" width="16.8515625" style="2" customWidth="1"/>
    <col min="11" max="11" width="10.00390625" style="2" customWidth="1"/>
    <col min="12" max="12" width="14.7109375" style="2" customWidth="1"/>
    <col min="13" max="13" width="13.00390625" style="2" customWidth="1"/>
    <col min="14" max="14" width="12.00390625" style="2" bestFit="1" customWidth="1"/>
    <col min="15" max="15" width="9.140625" style="7" customWidth="1"/>
    <col min="16" max="16" width="10.00390625" style="2" bestFit="1" customWidth="1"/>
    <col min="17" max="16384" width="9.140625" style="2" customWidth="1"/>
  </cols>
  <sheetData>
    <row r="1" spans="1:6" ht="15" customHeight="1">
      <c r="A1" s="1"/>
      <c r="B1" s="12"/>
      <c r="F1" s="17"/>
    </row>
    <row r="2" spans="1:12" ht="30" customHeight="1" thickBot="1">
      <c r="A2" s="11" t="s">
        <v>60</v>
      </c>
      <c r="B2" s="13"/>
      <c r="C2" s="13"/>
      <c r="D2" s="13"/>
      <c r="E2" s="18"/>
      <c r="F2" s="18"/>
      <c r="G2" s="13"/>
      <c r="H2" s="11"/>
      <c r="I2" s="11"/>
      <c r="J2" s="11"/>
      <c r="K2" s="11"/>
      <c r="L2" s="11"/>
    </row>
    <row r="3" spans="1:15" ht="24.75" customHeight="1" thickBot="1">
      <c r="A3" s="19"/>
      <c r="B3" s="20" t="s">
        <v>1</v>
      </c>
      <c r="C3" s="21" t="s">
        <v>29</v>
      </c>
      <c r="D3" s="21" t="s">
        <v>8</v>
      </c>
      <c r="E3" s="21" t="s">
        <v>9</v>
      </c>
      <c r="F3" s="42" t="s">
        <v>5</v>
      </c>
      <c r="G3" s="43"/>
      <c r="H3" s="21" t="s">
        <v>2</v>
      </c>
      <c r="I3" s="21" t="s">
        <v>18</v>
      </c>
      <c r="J3" s="25" t="s">
        <v>17</v>
      </c>
      <c r="K3" s="44"/>
      <c r="L3" s="21" t="s">
        <v>16</v>
      </c>
      <c r="M3" s="21"/>
      <c r="N3" s="21"/>
      <c r="O3" s="5"/>
    </row>
    <row r="4" spans="1:15" ht="34.5" customHeight="1" thickBot="1">
      <c r="A4" s="19"/>
      <c r="B4" s="20">
        <f>COUNT($C$4:$C$28)</f>
        <v>0</v>
      </c>
      <c r="C4" s="45"/>
      <c r="D4" s="22" t="s">
        <v>3</v>
      </c>
      <c r="E4" s="22" t="s">
        <v>4</v>
      </c>
      <c r="F4" s="36" t="s">
        <v>20</v>
      </c>
      <c r="G4" s="36" t="s">
        <v>21</v>
      </c>
      <c r="H4" s="22" t="s">
        <v>6</v>
      </c>
      <c r="I4" s="38" t="s">
        <v>32</v>
      </c>
      <c r="J4" s="22" t="s">
        <v>11</v>
      </c>
      <c r="K4" s="22" t="s">
        <v>12</v>
      </c>
      <c r="L4" s="26" t="s">
        <v>15</v>
      </c>
      <c r="M4" s="26" t="s">
        <v>14</v>
      </c>
      <c r="N4" s="26" t="s">
        <v>13</v>
      </c>
      <c r="O4" s="5"/>
    </row>
    <row r="5" spans="1:14" ht="27" customHeight="1" thickBot="1">
      <c r="A5" s="27"/>
      <c r="B5" s="46">
        <f>IF(ISERROR(VLOOKUP(A5,Teams!$A$2:$B$4695,2)),"",VLOOKUP(A5,Teams!$A$2:$B$4695,2))</f>
      </c>
      <c r="C5" s="30"/>
      <c r="D5" s="48"/>
      <c r="E5" s="31"/>
      <c r="F5" s="33"/>
      <c r="G5" s="37">
        <f aca="true" t="shared" si="0" ref="G5:G11">F5-I5</f>
        <v>0</v>
      </c>
      <c r="H5" s="29"/>
      <c r="I5" s="40"/>
      <c r="J5" s="41">
        <f aca="true" t="shared" si="1" ref="J5:J27">IF(G5=0,0,IF(ISERROR(RANK(G5,$G$4:$G$28)),"",RANK(G5,$G$4:$G$28)))</f>
        <v>0</v>
      </c>
      <c r="K5" s="15"/>
      <c r="L5" s="23"/>
      <c r="M5" s="23"/>
      <c r="N5" s="23">
        <f>+L5+M5</f>
        <v>0</v>
      </c>
    </row>
    <row r="6" spans="1:14" ht="24.75" customHeight="1" thickBot="1">
      <c r="A6" s="27"/>
      <c r="B6" s="46">
        <f>IF(ISERROR(VLOOKUP(A6,Teams!$A$2:$B$4695,2)),"",VLOOKUP(A6,Teams!$A$2:$B$4695,2))</f>
      </c>
      <c r="C6" s="30"/>
      <c r="D6" s="48"/>
      <c r="E6" s="32"/>
      <c r="F6" s="33"/>
      <c r="G6" s="37">
        <f t="shared" si="0"/>
        <v>0</v>
      </c>
      <c r="H6" s="30"/>
      <c r="I6" s="40"/>
      <c r="J6" s="41">
        <f t="shared" si="1"/>
        <v>0</v>
      </c>
      <c r="K6" s="15"/>
      <c r="L6" s="23"/>
      <c r="M6" s="23"/>
      <c r="N6" s="23">
        <f>+L6+M6</f>
        <v>0</v>
      </c>
    </row>
    <row r="7" spans="1:15" ht="24.75" customHeight="1" thickBot="1">
      <c r="A7" s="27"/>
      <c r="B7" s="46">
        <f>IF(ISERROR(VLOOKUP(A7,Teams!$A$2:$B$4695,2)),"",VLOOKUP(A7,Teams!$A$2:$B$4695,2))</f>
      </c>
      <c r="C7" s="30"/>
      <c r="D7" s="48"/>
      <c r="E7" s="32"/>
      <c r="F7" s="33"/>
      <c r="G7" s="37">
        <f t="shared" si="0"/>
        <v>0</v>
      </c>
      <c r="H7" s="30"/>
      <c r="I7" s="40"/>
      <c r="J7" s="41">
        <f t="shared" si="1"/>
        <v>0</v>
      </c>
      <c r="K7" s="15"/>
      <c r="L7" s="23"/>
      <c r="M7" s="23"/>
      <c r="N7" s="23">
        <f>+L7+M7</f>
        <v>0</v>
      </c>
      <c r="O7" s="8"/>
    </row>
    <row r="8" spans="1:16" s="3" customFormat="1" ht="24.75" customHeight="1" thickBot="1">
      <c r="A8" s="27"/>
      <c r="B8" s="46">
        <f>IF(ISERROR(VLOOKUP(A8,Teams!$A$2:$B$4695,2)),"",VLOOKUP(A8,Teams!$A$2:$B$4695,2))</f>
      </c>
      <c r="C8" s="30"/>
      <c r="D8" s="48"/>
      <c r="E8" s="32"/>
      <c r="F8" s="33"/>
      <c r="G8" s="37">
        <f t="shared" si="0"/>
        <v>0</v>
      </c>
      <c r="H8" s="30"/>
      <c r="I8" s="40"/>
      <c r="J8" s="41">
        <f t="shared" si="1"/>
        <v>0</v>
      </c>
      <c r="K8" s="15"/>
      <c r="L8" s="23"/>
      <c r="M8" s="23"/>
      <c r="N8" s="23">
        <f>+L8+M8</f>
        <v>0</v>
      </c>
      <c r="O8" s="9"/>
      <c r="P8" s="82"/>
    </row>
    <row r="9" spans="1:15" ht="24.75" customHeight="1" thickBot="1">
      <c r="A9" s="27"/>
      <c r="B9" s="46">
        <f>IF(ISERROR(VLOOKUP(A9,Teams!$A$2:$B$4695,2)),"",VLOOKUP(A9,Teams!$A$2:$B$4695,2))</f>
      </c>
      <c r="C9" s="30"/>
      <c r="D9" s="48"/>
      <c r="E9" s="32"/>
      <c r="F9" s="32"/>
      <c r="G9" s="37">
        <f t="shared" si="0"/>
        <v>0</v>
      </c>
      <c r="H9" s="30"/>
      <c r="I9" s="40"/>
      <c r="J9" s="41">
        <f t="shared" si="1"/>
        <v>0</v>
      </c>
      <c r="K9" s="15"/>
      <c r="L9" s="23"/>
      <c r="M9" s="23"/>
      <c r="N9" s="23"/>
      <c r="O9" s="10"/>
    </row>
    <row r="10" spans="1:16" ht="24.75" customHeight="1" thickBot="1">
      <c r="A10" s="28"/>
      <c r="B10" s="46">
        <f>IF(ISERROR(VLOOKUP(A10,Teams!$A$2:$B$4695,2)),"",VLOOKUP(A10,Teams!$A$2:$B$4695,2))</f>
      </c>
      <c r="C10" s="30"/>
      <c r="D10" s="48"/>
      <c r="E10" s="32"/>
      <c r="F10" s="33"/>
      <c r="G10" s="37">
        <f t="shared" si="0"/>
        <v>0</v>
      </c>
      <c r="H10" s="30"/>
      <c r="I10" s="40"/>
      <c r="J10" s="41">
        <f t="shared" si="1"/>
        <v>0</v>
      </c>
      <c r="K10" s="15">
        <f>IF(ISERROR(RANK(E10,$E$5:$E$13)),"",(RANK(E10,$E$5:$E$13)))</f>
      </c>
      <c r="L10" s="23"/>
      <c r="M10" s="23"/>
      <c r="N10" s="23"/>
      <c r="O10" s="6"/>
      <c r="P10" s="60"/>
    </row>
    <row r="11" spans="1:15" ht="24.75" customHeight="1" thickBot="1">
      <c r="A11" s="27"/>
      <c r="B11" s="46">
        <f>IF(ISERROR(VLOOKUP(A11,Teams!$A$2:$B$4695,2)),"",VLOOKUP(A11,Teams!$A$2:$B$4695,2))</f>
      </c>
      <c r="C11" s="30"/>
      <c r="D11" s="48"/>
      <c r="E11" s="30"/>
      <c r="F11" s="33"/>
      <c r="G11" s="37">
        <f t="shared" si="0"/>
        <v>0</v>
      </c>
      <c r="H11" s="30"/>
      <c r="I11" s="40"/>
      <c r="J11" s="41">
        <f t="shared" si="1"/>
        <v>0</v>
      </c>
      <c r="K11" s="15"/>
      <c r="L11" s="23"/>
      <c r="M11" s="23"/>
      <c r="N11" s="23"/>
      <c r="O11" s="5"/>
    </row>
    <row r="12" spans="1:15" ht="24.75" customHeight="1" thickBot="1">
      <c r="A12" s="27"/>
      <c r="B12" s="46">
        <f>IF(ISERROR(VLOOKUP(A12,Teams!$A$2:$B$4695,2)),"",VLOOKUP(A12,Teams!$A$2:$B$4695,2))</f>
      </c>
      <c r="C12" s="30"/>
      <c r="D12" s="48"/>
      <c r="E12" s="32"/>
      <c r="F12" s="32"/>
      <c r="G12" s="37">
        <f aca="true" t="shared" si="2" ref="G12:G27">F12-I12</f>
        <v>0</v>
      </c>
      <c r="H12" s="30"/>
      <c r="I12" s="40"/>
      <c r="J12" s="41">
        <f t="shared" si="1"/>
        <v>0</v>
      </c>
      <c r="K12" s="41"/>
      <c r="L12" s="23"/>
      <c r="M12" s="23"/>
      <c r="N12" s="23">
        <f>+L12+M12</f>
        <v>0</v>
      </c>
      <c r="O12" s="5"/>
    </row>
    <row r="13" spans="1:15" ht="24.75" customHeight="1" thickBot="1">
      <c r="A13" s="27"/>
      <c r="B13" s="46">
        <f>IF(ISERROR(VLOOKUP(A13,Teams!$A$2:$B$4695,2)),"",VLOOKUP(A13,Teams!$A$2:$B$4695,2))</f>
      </c>
      <c r="C13" s="30"/>
      <c r="D13" s="48"/>
      <c r="E13" s="32"/>
      <c r="F13" s="33"/>
      <c r="G13" s="37">
        <f t="shared" si="2"/>
        <v>0</v>
      </c>
      <c r="H13" s="30"/>
      <c r="I13" s="40"/>
      <c r="J13" s="41">
        <f t="shared" si="1"/>
        <v>0</v>
      </c>
      <c r="K13" s="15"/>
      <c r="L13" s="23"/>
      <c r="M13" s="23"/>
      <c r="N13" s="23"/>
      <c r="O13" s="5"/>
    </row>
    <row r="14" spans="1:15" ht="24.75" customHeight="1" thickBot="1">
      <c r="A14" s="27"/>
      <c r="B14" s="46">
        <f>IF(ISERROR(VLOOKUP(A14,Teams!$A$2:$B$4695,2)),"",VLOOKUP(A14,Teams!$A$2:$B$4695,2))</f>
      </c>
      <c r="C14" s="30"/>
      <c r="D14" s="48"/>
      <c r="E14" s="32"/>
      <c r="F14" s="33"/>
      <c r="G14" s="37">
        <f t="shared" si="2"/>
        <v>0</v>
      </c>
      <c r="H14" s="30"/>
      <c r="I14" s="40"/>
      <c r="J14" s="41">
        <f t="shared" si="1"/>
        <v>0</v>
      </c>
      <c r="K14" s="15"/>
      <c r="L14" s="23"/>
      <c r="M14" s="23"/>
      <c r="N14" s="23"/>
      <c r="O14" s="5"/>
    </row>
    <row r="15" spans="1:14" ht="24.75" customHeight="1" thickBot="1">
      <c r="A15" s="28"/>
      <c r="B15" s="46">
        <f>IF(ISERROR(VLOOKUP(A15,Teams!$A$2:$B$4695,2)),"",VLOOKUP(A15,Teams!$A$2:$B$4695,2))</f>
      </c>
      <c r="C15" s="30"/>
      <c r="D15" s="48"/>
      <c r="E15" s="32"/>
      <c r="F15" s="33"/>
      <c r="G15" s="37">
        <f t="shared" si="2"/>
        <v>0</v>
      </c>
      <c r="H15" s="30"/>
      <c r="I15" s="40"/>
      <c r="J15" s="41">
        <f t="shared" si="1"/>
        <v>0</v>
      </c>
      <c r="K15" s="15"/>
      <c r="L15" s="23"/>
      <c r="M15" s="23"/>
      <c r="N15" s="23"/>
    </row>
    <row r="16" spans="1:15" ht="24.75" customHeight="1" thickBot="1">
      <c r="A16" s="27"/>
      <c r="B16" s="46">
        <f>IF(ISERROR(VLOOKUP(A16,Teams!$A$2:$B$4695,2)),"",VLOOKUP(A16,Teams!$A$2:$B$4695,2))</f>
      </c>
      <c r="C16" s="30"/>
      <c r="D16" s="48"/>
      <c r="E16" s="32"/>
      <c r="F16" s="33"/>
      <c r="G16" s="37">
        <f t="shared" si="2"/>
        <v>0</v>
      </c>
      <c r="H16" s="30"/>
      <c r="I16" s="40"/>
      <c r="J16" s="41">
        <f t="shared" si="1"/>
        <v>0</v>
      </c>
      <c r="K16" s="15"/>
      <c r="L16" s="23"/>
      <c r="M16" s="23"/>
      <c r="N16" s="23">
        <f>+L16+M16</f>
        <v>0</v>
      </c>
      <c r="O16" s="8"/>
    </row>
    <row r="17" spans="1:15" s="3" customFormat="1" ht="24.75" customHeight="1" thickBot="1">
      <c r="A17" s="27"/>
      <c r="B17" s="46">
        <f>IF(ISERROR(VLOOKUP(A17,Teams!$A$2:$B$4695,2)),"",VLOOKUP(A17,Teams!$A$2:$B$4695,2))</f>
      </c>
      <c r="C17" s="30"/>
      <c r="D17" s="48"/>
      <c r="E17" s="32"/>
      <c r="F17" s="33"/>
      <c r="G17" s="37">
        <f t="shared" si="2"/>
        <v>0</v>
      </c>
      <c r="H17" s="30"/>
      <c r="I17" s="40"/>
      <c r="J17" s="41">
        <f t="shared" si="1"/>
        <v>0</v>
      </c>
      <c r="K17" s="15"/>
      <c r="L17" s="23"/>
      <c r="M17" s="23"/>
      <c r="N17" s="23">
        <f>+L17+M17</f>
        <v>0</v>
      </c>
      <c r="O17" s="9"/>
    </row>
    <row r="18" spans="1:15" ht="24.75" customHeight="1" thickBot="1">
      <c r="A18" s="27"/>
      <c r="B18" s="46">
        <f>IF(ISERROR(VLOOKUP(A18,Teams!$A$2:$B$4695,2)),"",VLOOKUP(A18,Teams!$A$2:$B$4695,2))</f>
      </c>
      <c r="C18" s="30"/>
      <c r="D18" s="48"/>
      <c r="E18" s="49"/>
      <c r="F18" s="33"/>
      <c r="G18" s="37">
        <f t="shared" si="2"/>
        <v>0</v>
      </c>
      <c r="H18" s="30"/>
      <c r="I18" s="40"/>
      <c r="J18" s="41">
        <f t="shared" si="1"/>
        <v>0</v>
      </c>
      <c r="K18" s="15"/>
      <c r="L18" s="23"/>
      <c r="M18" s="23"/>
      <c r="N18" s="23">
        <f>+L18+M18</f>
        <v>0</v>
      </c>
      <c r="O18" s="6"/>
    </row>
    <row r="19" spans="1:15" ht="24.75" customHeight="1" thickBot="1">
      <c r="A19" s="27"/>
      <c r="B19" s="46">
        <f>IF(ISERROR(VLOOKUP(A19,Teams!$A$2:$B$4695,2)),"",VLOOKUP(A19,Teams!$A$2:$B$4695,2))</f>
      </c>
      <c r="C19" s="30"/>
      <c r="D19" s="48"/>
      <c r="E19" s="32"/>
      <c r="F19" s="32"/>
      <c r="G19" s="37">
        <f t="shared" si="2"/>
        <v>0</v>
      </c>
      <c r="H19" s="30"/>
      <c r="I19" s="40"/>
      <c r="J19" s="41">
        <f t="shared" si="1"/>
        <v>0</v>
      </c>
      <c r="K19" s="15"/>
      <c r="L19" s="23"/>
      <c r="M19" s="23"/>
      <c r="N19" s="23"/>
      <c r="O19" s="5"/>
    </row>
    <row r="20" spans="1:15" ht="24.75" customHeight="1" thickBot="1">
      <c r="A20" s="27"/>
      <c r="B20" s="46">
        <f>IF(ISERROR(VLOOKUP(A20,Teams!$A$2:$B$4695,2)),"",VLOOKUP(A20,Teams!$A$2:$B$4695,2))</f>
      </c>
      <c r="C20" s="30"/>
      <c r="D20" s="30"/>
      <c r="E20" s="81"/>
      <c r="F20" s="33"/>
      <c r="G20" s="37">
        <f t="shared" si="2"/>
        <v>0</v>
      </c>
      <c r="H20" s="30"/>
      <c r="I20" s="40"/>
      <c r="J20" s="41">
        <f t="shared" si="1"/>
        <v>0</v>
      </c>
      <c r="K20" s="15"/>
      <c r="L20" s="23"/>
      <c r="M20" s="23"/>
      <c r="N20" s="23"/>
      <c r="O20" s="5"/>
    </row>
    <row r="21" spans="1:15" ht="24.75" customHeight="1" thickBot="1">
      <c r="A21" s="27"/>
      <c r="B21" s="46">
        <f>IF(ISERROR(VLOOKUP(A21,Teams!$A$2:$B$4695,2)),"",VLOOKUP(A21,Teams!$A$2:$B$4695,2))</f>
      </c>
      <c r="C21" s="30"/>
      <c r="D21" s="48"/>
      <c r="E21" s="30"/>
      <c r="F21" s="32"/>
      <c r="G21" s="37">
        <f t="shared" si="2"/>
        <v>0</v>
      </c>
      <c r="H21" s="30"/>
      <c r="I21" s="40"/>
      <c r="J21" s="41">
        <f t="shared" si="1"/>
        <v>0</v>
      </c>
      <c r="K21" s="15"/>
      <c r="L21" s="23"/>
      <c r="M21" s="23"/>
      <c r="N21" s="23"/>
      <c r="O21" s="5"/>
    </row>
    <row r="22" spans="1:15" ht="24.75" customHeight="1" thickBot="1">
      <c r="A22" s="28"/>
      <c r="B22" s="46">
        <f>IF(ISERROR(VLOOKUP(A22,Teams!$A$2:$B$4695,2)),"",VLOOKUP(A22,Teams!$A$2:$B$4695,2))</f>
      </c>
      <c r="C22" s="30"/>
      <c r="D22" s="48"/>
      <c r="E22" s="30"/>
      <c r="F22" s="32"/>
      <c r="G22" s="37">
        <f t="shared" si="2"/>
        <v>0</v>
      </c>
      <c r="H22" s="30"/>
      <c r="I22" s="40"/>
      <c r="J22" s="41">
        <f t="shared" si="1"/>
        <v>0</v>
      </c>
      <c r="K22" s="15"/>
      <c r="L22" s="23"/>
      <c r="M22" s="23"/>
      <c r="N22" s="23"/>
      <c r="O22" s="5"/>
    </row>
    <row r="23" spans="1:15" ht="24.75" customHeight="1" thickBot="1">
      <c r="A23" s="27"/>
      <c r="B23" s="46">
        <f>IF(ISERROR(VLOOKUP(A23,Teams!$A$2:$B$4695,2)),"",VLOOKUP(A23,Teams!$A$2:$B$4695,2))</f>
      </c>
      <c r="C23" s="30"/>
      <c r="D23" s="48"/>
      <c r="E23" s="32"/>
      <c r="F23" s="33"/>
      <c r="G23" s="37">
        <f t="shared" si="2"/>
        <v>0</v>
      </c>
      <c r="H23" s="30"/>
      <c r="I23" s="40"/>
      <c r="J23" s="41">
        <f t="shared" si="1"/>
        <v>0</v>
      </c>
      <c r="K23" s="15"/>
      <c r="L23" s="23"/>
      <c r="M23" s="23"/>
      <c r="N23" s="23"/>
      <c r="O23" s="6"/>
    </row>
    <row r="24" spans="1:15" ht="24.75" customHeight="1" thickBot="1">
      <c r="A24" s="27"/>
      <c r="B24" s="46">
        <f>IF(ISERROR(VLOOKUP(A24,Teams!$A$2:$B$4695,2)),"",VLOOKUP(A24,Teams!$A$2:$B$4695,2))</f>
      </c>
      <c r="C24" s="30"/>
      <c r="D24" s="48"/>
      <c r="E24" s="32"/>
      <c r="F24" s="32"/>
      <c r="G24" s="37">
        <f t="shared" si="2"/>
        <v>0</v>
      </c>
      <c r="H24" s="30"/>
      <c r="I24" s="40"/>
      <c r="J24" s="41">
        <f t="shared" si="1"/>
        <v>0</v>
      </c>
      <c r="K24" s="15"/>
      <c r="L24" s="23"/>
      <c r="M24" s="23"/>
      <c r="N24" s="23"/>
      <c r="O24" s="5"/>
    </row>
    <row r="25" spans="1:15" ht="24.75" customHeight="1" thickBot="1">
      <c r="A25" s="27"/>
      <c r="B25" s="46">
        <f>IF(ISERROR(VLOOKUP(A25,Teams!$A$2:$B$4695,2)),"",VLOOKUP(A25,Teams!$A$2:$B$4695,2))</f>
      </c>
      <c r="C25" s="30"/>
      <c r="D25" s="30"/>
      <c r="E25" s="48"/>
      <c r="F25" s="32"/>
      <c r="G25" s="37">
        <f t="shared" si="2"/>
        <v>0</v>
      </c>
      <c r="H25" s="30"/>
      <c r="I25" s="40"/>
      <c r="J25" s="41">
        <f t="shared" si="1"/>
        <v>0</v>
      </c>
      <c r="K25" s="15">
        <f>IF(ISERROR(RANK(E25,$E$5:$E$13)),"",(RANK(E25,$E$5:$E$13)))</f>
      </c>
      <c r="L25" s="23"/>
      <c r="M25" s="23"/>
      <c r="N25" s="23"/>
      <c r="O25" s="5"/>
    </row>
    <row r="26" spans="1:15" ht="24.75" customHeight="1" thickBot="1">
      <c r="A26" s="27"/>
      <c r="B26" s="46">
        <f>IF(ISERROR(VLOOKUP(A26,Teams!$A$2:$B$4695,2)),"",VLOOKUP(A26,Teams!$A$2:$B$4695,2))</f>
      </c>
      <c r="C26" s="30"/>
      <c r="D26" s="48"/>
      <c r="E26" s="32"/>
      <c r="F26" s="33"/>
      <c r="G26" s="37">
        <f t="shared" si="2"/>
        <v>0</v>
      </c>
      <c r="H26" s="30"/>
      <c r="I26" s="40"/>
      <c r="J26" s="41">
        <f t="shared" si="1"/>
        <v>0</v>
      </c>
      <c r="K26" s="15"/>
      <c r="L26" s="23"/>
      <c r="M26" s="23"/>
      <c r="N26" s="23"/>
      <c r="O26" s="5"/>
    </row>
    <row r="27" spans="1:15" ht="24.75" customHeight="1" thickBot="1">
      <c r="A27" s="27"/>
      <c r="B27" s="46">
        <f>IF(ISERROR(VLOOKUP(A27,Teams!$A$2:$B$4695,2)),"",VLOOKUP(A27,Teams!$A$2:$B$4695,2))</f>
      </c>
      <c r="C27" s="30"/>
      <c r="D27" s="48"/>
      <c r="E27" s="32"/>
      <c r="F27" s="32"/>
      <c r="G27" s="37">
        <f t="shared" si="2"/>
        <v>0</v>
      </c>
      <c r="H27" s="30"/>
      <c r="I27" s="40"/>
      <c r="J27" s="41">
        <f t="shared" si="1"/>
        <v>0</v>
      </c>
      <c r="K27" s="15"/>
      <c r="L27" s="23"/>
      <c r="M27" s="23"/>
      <c r="N27" s="23"/>
      <c r="O27" s="5"/>
    </row>
    <row r="28" spans="1:15" ht="24.75" customHeight="1" thickBot="1">
      <c r="A28" s="27"/>
      <c r="B28" s="46">
        <f>IF(ISERROR(VLOOKUP(A28,Teams!$A$2:$B$4695,2)),"",VLOOKUP(A28,Teams!$A$2:$B$4695,2))</f>
      </c>
      <c r="C28" s="30"/>
      <c r="D28" s="48"/>
      <c r="E28" s="32"/>
      <c r="F28" s="32"/>
      <c r="G28" s="37"/>
      <c r="H28" s="30"/>
      <c r="I28" s="40"/>
      <c r="J28" s="41"/>
      <c r="K28" s="15"/>
      <c r="L28" s="23"/>
      <c r="M28" s="23"/>
      <c r="N28" s="23"/>
      <c r="O28" s="5"/>
    </row>
    <row r="29" spans="1:15" ht="24.75" customHeight="1" thickBot="1">
      <c r="A29" s="27"/>
      <c r="B29" s="46"/>
      <c r="C29" s="30"/>
      <c r="D29" s="48"/>
      <c r="E29" s="32"/>
      <c r="F29" s="32"/>
      <c r="G29" s="37"/>
      <c r="H29" s="30"/>
      <c r="I29" s="40"/>
      <c r="J29" s="41"/>
      <c r="K29" s="15"/>
      <c r="L29" s="23"/>
      <c r="M29" s="23"/>
      <c r="N29" s="23"/>
      <c r="O29" s="5"/>
    </row>
    <row r="30" spans="1:15" ht="24.75" customHeight="1" thickBot="1">
      <c r="A30" s="28"/>
      <c r="B30" s="46"/>
      <c r="C30" s="30">
        <f>SUM(C5:C28)</f>
        <v>0</v>
      </c>
      <c r="D30" s="30">
        <f>SUM(D5:D22)</f>
        <v>0</v>
      </c>
      <c r="E30" s="30">
        <f>SUM(E5:E22)</f>
        <v>0</v>
      </c>
      <c r="F30" s="30">
        <f>SUM(F5:F22)</f>
        <v>0</v>
      </c>
      <c r="G30" s="37">
        <f>SUM(G5:G22)</f>
        <v>0</v>
      </c>
      <c r="H30" s="30">
        <f>SUM(H5:H22)</f>
        <v>0</v>
      </c>
      <c r="I30" s="40"/>
      <c r="J30" s="41"/>
      <c r="K30" s="15"/>
      <c r="L30" s="23">
        <f>SUM(L5:L28)</f>
        <v>0</v>
      </c>
      <c r="M30" s="23">
        <f>SUM(M5:M28)</f>
        <v>0</v>
      </c>
      <c r="N30" s="23">
        <f>SUM(N5:N28)</f>
        <v>0</v>
      </c>
      <c r="O30" s="5"/>
    </row>
  </sheetData>
  <sheetProtection/>
  <printOptions/>
  <pageMargins left="0" right="0" top="0" bottom="0" header="0" footer="0"/>
  <pageSetup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zoomScale="160" zoomScaleNormal="160" zoomScalePageLayoutView="0" workbookViewId="0" topLeftCell="A1">
      <pane ySplit="11" topLeftCell="A22" activePane="bottomLeft" state="frozen"/>
      <selection pane="topLeft" activeCell="A1" sqref="A1"/>
      <selection pane="bottomLeft" activeCell="J7" sqref="J7"/>
    </sheetView>
  </sheetViews>
  <sheetFormatPr defaultColWidth="10.140625" defaultRowHeight="12.75"/>
  <cols>
    <col min="1" max="5" width="10.140625" style="72" customWidth="1"/>
    <col min="6" max="6" width="3.57421875" style="72" customWidth="1"/>
    <col min="7" max="7" width="10.140625" style="72" customWidth="1"/>
    <col min="8" max="8" width="4.00390625" style="72" customWidth="1"/>
    <col min="9" max="16384" width="10.140625" style="72" customWidth="1"/>
  </cols>
  <sheetData>
    <row r="1" spans="1:9" ht="15">
      <c r="A1" s="101" t="s">
        <v>45</v>
      </c>
      <c r="B1" s="101"/>
      <c r="C1" s="101"/>
      <c r="D1" s="101"/>
      <c r="E1" s="101"/>
      <c r="F1" s="101"/>
      <c r="G1" s="101"/>
      <c r="H1" s="101"/>
      <c r="I1" s="101"/>
    </row>
    <row r="4" spans="1:7" ht="14.25">
      <c r="A4" s="72" t="s">
        <v>46</v>
      </c>
      <c r="C4" s="73">
        <v>30</v>
      </c>
      <c r="E4" s="72" t="s">
        <v>47</v>
      </c>
      <c r="G4" s="73">
        <v>1</v>
      </c>
    </row>
    <row r="5" spans="1:7" ht="14.25">
      <c r="A5" s="72" t="s">
        <v>48</v>
      </c>
      <c r="C5" s="73">
        <v>11</v>
      </c>
      <c r="E5" s="72" t="s">
        <v>12</v>
      </c>
      <c r="G5" s="73">
        <v>5</v>
      </c>
    </row>
    <row r="6" spans="1:7" ht="14.25">
      <c r="A6" s="72" t="s">
        <v>49</v>
      </c>
      <c r="C6" s="74">
        <v>1</v>
      </c>
      <c r="E6" s="72" t="s">
        <v>50</v>
      </c>
      <c r="G6" s="73">
        <v>5</v>
      </c>
    </row>
    <row r="7" spans="2:7" ht="14.25">
      <c r="B7" s="74"/>
      <c r="E7" s="72" t="s">
        <v>51</v>
      </c>
      <c r="G7" s="73">
        <v>8</v>
      </c>
    </row>
    <row r="8" ht="14.25">
      <c r="E8" s="75"/>
    </row>
    <row r="9" spans="1:9" ht="14.25">
      <c r="A9" s="72" t="s">
        <v>52</v>
      </c>
      <c r="B9" s="76">
        <v>1</v>
      </c>
      <c r="C9" s="76">
        <v>2</v>
      </c>
      <c r="D9" s="76">
        <v>3</v>
      </c>
      <c r="E9" s="72" t="s">
        <v>53</v>
      </c>
      <c r="G9" s="72" t="s">
        <v>12</v>
      </c>
      <c r="I9" s="72" t="s">
        <v>54</v>
      </c>
    </row>
    <row r="10" spans="1:7" ht="14.25">
      <c r="A10" s="72" t="s">
        <v>53</v>
      </c>
      <c r="B10" s="77">
        <v>0.6</v>
      </c>
      <c r="C10" s="77">
        <v>0.4</v>
      </c>
      <c r="D10" s="76"/>
      <c r="E10" s="77">
        <f>SUM(B10:D10)</f>
        <v>1</v>
      </c>
      <c r="G10" s="76"/>
    </row>
    <row r="11" spans="2:8" ht="14.25">
      <c r="B11" s="77">
        <v>0.5</v>
      </c>
      <c r="C11" s="77">
        <v>0.3</v>
      </c>
      <c r="D11" s="77">
        <v>0.2</v>
      </c>
      <c r="E11" s="77">
        <f>SUM(B11:D11)</f>
        <v>1</v>
      </c>
      <c r="G11" s="78">
        <v>1</v>
      </c>
      <c r="H11" s="77"/>
    </row>
    <row r="12" spans="1:9" ht="14.25">
      <c r="A12" s="72">
        <v>1</v>
      </c>
      <c r="B12" s="75">
        <f aca="true" t="shared" si="0" ref="B12:B20">(A12*$C$5)*$G$11</f>
        <v>11</v>
      </c>
      <c r="C12" s="75">
        <v>0</v>
      </c>
      <c r="D12" s="75">
        <v>0</v>
      </c>
      <c r="E12" s="75">
        <f aca="true" t="shared" si="1" ref="E12:E46">$C$5*$C$6*A12</f>
        <v>11</v>
      </c>
      <c r="G12" s="75">
        <f aca="true" t="shared" si="2" ref="G12:G46">(A12*$G$5)*$G$11</f>
        <v>5</v>
      </c>
      <c r="H12" s="77"/>
      <c r="I12" s="75">
        <f>+E12+G12</f>
        <v>16</v>
      </c>
    </row>
    <row r="13" spans="1:9" ht="14.25">
      <c r="A13" s="72">
        <v>2</v>
      </c>
      <c r="B13" s="75">
        <f t="shared" si="0"/>
        <v>22</v>
      </c>
      <c r="C13" s="75">
        <v>0</v>
      </c>
      <c r="D13" s="75">
        <v>0</v>
      </c>
      <c r="E13" s="75">
        <f t="shared" si="1"/>
        <v>22</v>
      </c>
      <c r="G13" s="75">
        <f t="shared" si="2"/>
        <v>10</v>
      </c>
      <c r="H13" s="77"/>
      <c r="I13" s="75">
        <f aca="true" t="shared" si="3" ref="I13:I46">+E13+G13</f>
        <v>32</v>
      </c>
    </row>
    <row r="14" spans="1:9" ht="14.25">
      <c r="A14" s="72">
        <v>3</v>
      </c>
      <c r="B14" s="75">
        <f t="shared" si="0"/>
        <v>33</v>
      </c>
      <c r="C14" s="75">
        <v>0</v>
      </c>
      <c r="D14" s="75">
        <v>0</v>
      </c>
      <c r="E14" s="75">
        <f t="shared" si="1"/>
        <v>33</v>
      </c>
      <c r="G14" s="75">
        <f t="shared" si="2"/>
        <v>15</v>
      </c>
      <c r="H14" s="77"/>
      <c r="I14" s="75">
        <f t="shared" si="3"/>
        <v>48</v>
      </c>
    </row>
    <row r="15" spans="1:9" ht="14.25">
      <c r="A15" s="72">
        <v>4</v>
      </c>
      <c r="B15" s="75">
        <f t="shared" si="0"/>
        <v>44</v>
      </c>
      <c r="C15" s="75">
        <v>0</v>
      </c>
      <c r="D15" s="75">
        <v>0</v>
      </c>
      <c r="E15" s="75">
        <f t="shared" si="1"/>
        <v>44</v>
      </c>
      <c r="G15" s="75">
        <f t="shared" si="2"/>
        <v>20</v>
      </c>
      <c r="H15" s="77"/>
      <c r="I15" s="75">
        <f t="shared" si="3"/>
        <v>64</v>
      </c>
    </row>
    <row r="16" spans="1:9" ht="14.25">
      <c r="A16" s="72">
        <v>5</v>
      </c>
      <c r="B16" s="75">
        <f t="shared" si="0"/>
        <v>55</v>
      </c>
      <c r="C16" s="75">
        <v>0</v>
      </c>
      <c r="D16" s="75">
        <v>0</v>
      </c>
      <c r="E16" s="75">
        <f t="shared" si="1"/>
        <v>55</v>
      </c>
      <c r="G16" s="75">
        <f t="shared" si="2"/>
        <v>25</v>
      </c>
      <c r="H16" s="77"/>
      <c r="I16" s="75">
        <f t="shared" si="3"/>
        <v>80</v>
      </c>
    </row>
    <row r="17" spans="1:9" ht="14.25">
      <c r="A17" s="72">
        <v>6</v>
      </c>
      <c r="B17" s="75">
        <f t="shared" si="0"/>
        <v>66</v>
      </c>
      <c r="C17" s="75">
        <v>0</v>
      </c>
      <c r="D17" s="75">
        <v>0</v>
      </c>
      <c r="E17" s="75">
        <f t="shared" si="1"/>
        <v>66</v>
      </c>
      <c r="G17" s="75">
        <f t="shared" si="2"/>
        <v>30</v>
      </c>
      <c r="H17" s="77"/>
      <c r="I17" s="75">
        <f t="shared" si="3"/>
        <v>96</v>
      </c>
    </row>
    <row r="18" spans="1:9" ht="14.25">
      <c r="A18" s="72">
        <v>7</v>
      </c>
      <c r="B18" s="75">
        <f t="shared" si="0"/>
        <v>77</v>
      </c>
      <c r="C18" s="75">
        <v>0</v>
      </c>
      <c r="D18" s="75">
        <v>0</v>
      </c>
      <c r="E18" s="75">
        <f t="shared" si="1"/>
        <v>77</v>
      </c>
      <c r="G18" s="75">
        <f t="shared" si="2"/>
        <v>35</v>
      </c>
      <c r="H18" s="77"/>
      <c r="I18" s="75">
        <f t="shared" si="3"/>
        <v>112</v>
      </c>
    </row>
    <row r="19" spans="1:9" ht="14.25">
      <c r="A19" s="72">
        <v>8</v>
      </c>
      <c r="B19" s="75">
        <f t="shared" si="0"/>
        <v>88</v>
      </c>
      <c r="C19" s="75">
        <v>0</v>
      </c>
      <c r="D19" s="75">
        <v>0</v>
      </c>
      <c r="E19" s="75">
        <f t="shared" si="1"/>
        <v>88</v>
      </c>
      <c r="G19" s="75">
        <f t="shared" si="2"/>
        <v>40</v>
      </c>
      <c r="H19" s="77"/>
      <c r="I19" s="75">
        <f t="shared" si="3"/>
        <v>128</v>
      </c>
    </row>
    <row r="20" spans="1:9" ht="14.25">
      <c r="A20" s="72">
        <v>9</v>
      </c>
      <c r="B20" s="75">
        <f t="shared" si="0"/>
        <v>99</v>
      </c>
      <c r="C20" s="75">
        <v>0</v>
      </c>
      <c r="D20" s="75">
        <v>0</v>
      </c>
      <c r="E20" s="75">
        <f t="shared" si="1"/>
        <v>99</v>
      </c>
      <c r="G20" s="75">
        <f t="shared" si="2"/>
        <v>45</v>
      </c>
      <c r="H20" s="77"/>
      <c r="I20" s="75">
        <f t="shared" si="3"/>
        <v>144</v>
      </c>
    </row>
    <row r="21" spans="1:11" ht="14.25">
      <c r="A21" s="72">
        <v>10</v>
      </c>
      <c r="B21" s="75">
        <f>+(A21*$C$5)*$B$10</f>
        <v>66</v>
      </c>
      <c r="C21" s="75">
        <f>+(A21*$C$5)*$C$10</f>
        <v>44</v>
      </c>
      <c r="D21" s="75">
        <v>0</v>
      </c>
      <c r="E21" s="75">
        <f t="shared" si="1"/>
        <v>110</v>
      </c>
      <c r="F21" s="79"/>
      <c r="G21" s="75">
        <f t="shared" si="2"/>
        <v>50</v>
      </c>
      <c r="H21" s="77"/>
      <c r="I21" s="75">
        <f t="shared" si="3"/>
        <v>160</v>
      </c>
      <c r="K21" s="75"/>
    </row>
    <row r="22" spans="1:9" ht="14.25">
      <c r="A22" s="72">
        <v>11</v>
      </c>
      <c r="B22" s="75">
        <v>73</v>
      </c>
      <c r="C22" s="75">
        <v>48</v>
      </c>
      <c r="D22" s="75">
        <v>0</v>
      </c>
      <c r="E22" s="75">
        <f t="shared" si="1"/>
        <v>121</v>
      </c>
      <c r="F22" s="79"/>
      <c r="G22" s="75">
        <f t="shared" si="2"/>
        <v>55</v>
      </c>
      <c r="H22" s="77"/>
      <c r="I22" s="75">
        <f t="shared" si="3"/>
        <v>176</v>
      </c>
    </row>
    <row r="23" spans="1:9" ht="14.25">
      <c r="A23" s="72">
        <v>12</v>
      </c>
      <c r="B23" s="75">
        <v>79</v>
      </c>
      <c r="C23" s="75">
        <v>53</v>
      </c>
      <c r="D23" s="75">
        <v>0</v>
      </c>
      <c r="E23" s="75">
        <f t="shared" si="1"/>
        <v>132</v>
      </c>
      <c r="F23" s="79"/>
      <c r="G23" s="75">
        <f t="shared" si="2"/>
        <v>60</v>
      </c>
      <c r="H23" s="77"/>
      <c r="I23" s="75">
        <f t="shared" si="3"/>
        <v>192</v>
      </c>
    </row>
    <row r="24" spans="1:9" ht="14.25">
      <c r="A24" s="72">
        <v>13</v>
      </c>
      <c r="B24" s="75">
        <v>86</v>
      </c>
      <c r="C24" s="75">
        <v>57</v>
      </c>
      <c r="D24" s="75">
        <v>0</v>
      </c>
      <c r="E24" s="75">
        <f t="shared" si="1"/>
        <v>143</v>
      </c>
      <c r="F24" s="79"/>
      <c r="G24" s="75">
        <f t="shared" si="2"/>
        <v>65</v>
      </c>
      <c r="H24" s="77"/>
      <c r="I24" s="75">
        <f t="shared" si="3"/>
        <v>208</v>
      </c>
    </row>
    <row r="25" spans="1:9" ht="14.25">
      <c r="A25" s="72">
        <v>14</v>
      </c>
      <c r="B25" s="75">
        <v>92</v>
      </c>
      <c r="C25" s="75">
        <v>62</v>
      </c>
      <c r="D25" s="75">
        <v>0</v>
      </c>
      <c r="E25" s="75">
        <f t="shared" si="1"/>
        <v>154</v>
      </c>
      <c r="F25" s="79"/>
      <c r="G25" s="75">
        <f t="shared" si="2"/>
        <v>70</v>
      </c>
      <c r="H25" s="77"/>
      <c r="I25" s="75">
        <f t="shared" si="3"/>
        <v>224</v>
      </c>
    </row>
    <row r="26" spans="1:9" ht="14.25">
      <c r="A26" s="72">
        <v>15</v>
      </c>
      <c r="B26" s="75">
        <v>83</v>
      </c>
      <c r="C26" s="75">
        <v>50</v>
      </c>
      <c r="D26" s="75">
        <f>+(A26*$C$5)*$D$11</f>
        <v>33</v>
      </c>
      <c r="E26" s="75">
        <f t="shared" si="1"/>
        <v>165</v>
      </c>
      <c r="G26" s="75">
        <f t="shared" si="2"/>
        <v>75</v>
      </c>
      <c r="I26" s="75">
        <f t="shared" si="3"/>
        <v>240</v>
      </c>
    </row>
    <row r="27" spans="1:11" ht="14.25">
      <c r="A27" s="72">
        <v>16</v>
      </c>
      <c r="B27" s="75">
        <f aca="true" t="shared" si="4" ref="B27:B45">+(A27*$C$5)*$B$11</f>
        <v>88</v>
      </c>
      <c r="C27" s="75">
        <v>53</v>
      </c>
      <c r="D27" s="75">
        <v>35</v>
      </c>
      <c r="E27" s="75">
        <f t="shared" si="1"/>
        <v>176</v>
      </c>
      <c r="G27" s="75">
        <f t="shared" si="2"/>
        <v>80</v>
      </c>
      <c r="I27" s="75">
        <f t="shared" si="3"/>
        <v>256</v>
      </c>
      <c r="K27" s="75"/>
    </row>
    <row r="28" spans="1:9" ht="14.25">
      <c r="A28" s="72">
        <v>17</v>
      </c>
      <c r="B28" s="75">
        <v>94</v>
      </c>
      <c r="C28" s="75">
        <v>56</v>
      </c>
      <c r="D28" s="75">
        <v>37</v>
      </c>
      <c r="E28" s="75">
        <f t="shared" si="1"/>
        <v>187</v>
      </c>
      <c r="G28" s="75">
        <f t="shared" si="2"/>
        <v>85</v>
      </c>
      <c r="I28" s="75">
        <f t="shared" si="3"/>
        <v>272</v>
      </c>
    </row>
    <row r="29" spans="1:9" ht="14.25">
      <c r="A29" s="72">
        <v>18</v>
      </c>
      <c r="B29" s="75">
        <f t="shared" si="4"/>
        <v>99</v>
      </c>
      <c r="C29" s="75">
        <v>59</v>
      </c>
      <c r="D29" s="75">
        <v>40</v>
      </c>
      <c r="E29" s="75">
        <f t="shared" si="1"/>
        <v>198</v>
      </c>
      <c r="G29" s="75">
        <f t="shared" si="2"/>
        <v>90</v>
      </c>
      <c r="I29" s="75">
        <f t="shared" si="3"/>
        <v>288</v>
      </c>
    </row>
    <row r="30" spans="1:9" ht="14.25">
      <c r="A30" s="72">
        <v>19</v>
      </c>
      <c r="B30" s="75">
        <v>105</v>
      </c>
      <c r="C30" s="75">
        <v>63</v>
      </c>
      <c r="D30" s="75">
        <v>42</v>
      </c>
      <c r="E30" s="75">
        <f t="shared" si="1"/>
        <v>209</v>
      </c>
      <c r="G30" s="75">
        <f t="shared" si="2"/>
        <v>95</v>
      </c>
      <c r="I30" s="75">
        <f t="shared" si="3"/>
        <v>304</v>
      </c>
    </row>
    <row r="31" spans="1:9" ht="14.25">
      <c r="A31" s="72">
        <v>20</v>
      </c>
      <c r="B31" s="75">
        <f t="shared" si="4"/>
        <v>110</v>
      </c>
      <c r="C31" s="75">
        <f>+(A31*$C$5)*$C$11</f>
        <v>66</v>
      </c>
      <c r="D31" s="75">
        <f>+(A31*$C$5)*$D$11</f>
        <v>44</v>
      </c>
      <c r="E31" s="75">
        <f t="shared" si="1"/>
        <v>220</v>
      </c>
      <c r="G31" s="75">
        <f t="shared" si="2"/>
        <v>100</v>
      </c>
      <c r="I31" s="75">
        <f t="shared" si="3"/>
        <v>320</v>
      </c>
    </row>
    <row r="32" spans="1:9" ht="14.25">
      <c r="A32" s="72">
        <v>21</v>
      </c>
      <c r="B32" s="75">
        <v>116</v>
      </c>
      <c r="C32" s="75">
        <v>69</v>
      </c>
      <c r="D32" s="75">
        <v>46</v>
      </c>
      <c r="E32" s="75">
        <f t="shared" si="1"/>
        <v>231</v>
      </c>
      <c r="G32" s="75">
        <f t="shared" si="2"/>
        <v>105</v>
      </c>
      <c r="I32" s="75">
        <f t="shared" si="3"/>
        <v>336</v>
      </c>
    </row>
    <row r="33" spans="1:11" ht="14.25">
      <c r="A33" s="72">
        <v>22</v>
      </c>
      <c r="B33" s="75">
        <f t="shared" si="4"/>
        <v>121</v>
      </c>
      <c r="C33" s="75">
        <v>73</v>
      </c>
      <c r="D33" s="75">
        <v>48</v>
      </c>
      <c r="E33" s="75">
        <f t="shared" si="1"/>
        <v>242</v>
      </c>
      <c r="G33" s="75">
        <f t="shared" si="2"/>
        <v>110</v>
      </c>
      <c r="I33" s="75">
        <f t="shared" si="3"/>
        <v>352</v>
      </c>
      <c r="K33" s="75"/>
    </row>
    <row r="34" spans="1:9" ht="14.25">
      <c r="A34" s="72">
        <v>23</v>
      </c>
      <c r="B34" s="75">
        <v>127</v>
      </c>
      <c r="C34" s="75">
        <v>76</v>
      </c>
      <c r="D34" s="75">
        <v>51</v>
      </c>
      <c r="E34" s="75">
        <f>+B34+C34+D34</f>
        <v>254</v>
      </c>
      <c r="G34" s="75">
        <f t="shared" si="2"/>
        <v>115</v>
      </c>
      <c r="I34" s="75">
        <f t="shared" si="3"/>
        <v>369</v>
      </c>
    </row>
    <row r="35" spans="1:10" ht="14.25">
      <c r="A35" s="72">
        <v>24</v>
      </c>
      <c r="B35" s="75">
        <f t="shared" si="4"/>
        <v>132</v>
      </c>
      <c r="C35" s="75">
        <v>79</v>
      </c>
      <c r="D35" s="75">
        <v>53</v>
      </c>
      <c r="E35" s="75">
        <f t="shared" si="1"/>
        <v>264</v>
      </c>
      <c r="G35" s="75">
        <f t="shared" si="2"/>
        <v>120</v>
      </c>
      <c r="I35" s="75">
        <f t="shared" si="3"/>
        <v>384</v>
      </c>
      <c r="J35" s="75"/>
    </row>
    <row r="36" spans="1:10" ht="14.25">
      <c r="A36" s="72">
        <v>25</v>
      </c>
      <c r="B36" s="75">
        <v>138</v>
      </c>
      <c r="C36" s="75">
        <v>83</v>
      </c>
      <c r="D36" s="75">
        <f>+(A36*$C$5)*$D$11</f>
        <v>55</v>
      </c>
      <c r="E36" s="75">
        <f t="shared" si="1"/>
        <v>275</v>
      </c>
      <c r="G36" s="75">
        <f t="shared" si="2"/>
        <v>125</v>
      </c>
      <c r="I36" s="75">
        <f t="shared" si="3"/>
        <v>400</v>
      </c>
      <c r="J36" s="75"/>
    </row>
    <row r="37" spans="1:10" ht="14.25">
      <c r="A37" s="72">
        <v>26</v>
      </c>
      <c r="B37" s="75">
        <f t="shared" si="4"/>
        <v>143</v>
      </c>
      <c r="C37" s="75">
        <v>86</v>
      </c>
      <c r="D37" s="75">
        <v>57</v>
      </c>
      <c r="E37" s="75">
        <f t="shared" si="1"/>
        <v>286</v>
      </c>
      <c r="G37" s="75">
        <f t="shared" si="2"/>
        <v>130</v>
      </c>
      <c r="I37" s="75">
        <f t="shared" si="3"/>
        <v>416</v>
      </c>
      <c r="J37" s="75"/>
    </row>
    <row r="38" spans="1:10" ht="14.25">
      <c r="A38" s="72">
        <v>27</v>
      </c>
      <c r="B38" s="75">
        <v>149</v>
      </c>
      <c r="C38" s="75">
        <v>89</v>
      </c>
      <c r="D38" s="75">
        <v>59</v>
      </c>
      <c r="E38" s="75">
        <f>SUM(B38:D38)</f>
        <v>297</v>
      </c>
      <c r="G38" s="75">
        <f t="shared" si="2"/>
        <v>135</v>
      </c>
      <c r="I38" s="75">
        <f t="shared" si="3"/>
        <v>432</v>
      </c>
      <c r="J38" s="75"/>
    </row>
    <row r="39" spans="1:9" ht="14.25">
      <c r="A39" s="72">
        <v>28</v>
      </c>
      <c r="B39" s="75">
        <f t="shared" si="4"/>
        <v>154</v>
      </c>
      <c r="C39" s="75">
        <v>92</v>
      </c>
      <c r="D39" s="75">
        <v>62</v>
      </c>
      <c r="E39" s="75">
        <f>SUM(B39:D39)</f>
        <v>308</v>
      </c>
      <c r="G39" s="75">
        <f t="shared" si="2"/>
        <v>140</v>
      </c>
      <c r="I39" s="75">
        <f t="shared" si="3"/>
        <v>448</v>
      </c>
    </row>
    <row r="40" spans="1:9" ht="14.25">
      <c r="A40" s="72">
        <v>29</v>
      </c>
      <c r="B40" s="75">
        <v>160</v>
      </c>
      <c r="C40" s="75">
        <v>96</v>
      </c>
      <c r="D40" s="75">
        <v>64</v>
      </c>
      <c r="E40" s="75">
        <f>SUM(B40:D40)</f>
        <v>320</v>
      </c>
      <c r="G40" s="75">
        <f t="shared" si="2"/>
        <v>145</v>
      </c>
      <c r="I40" s="75">
        <f t="shared" si="3"/>
        <v>465</v>
      </c>
    </row>
    <row r="41" spans="1:11" ht="14.25">
      <c r="A41" s="72">
        <v>30</v>
      </c>
      <c r="B41" s="75">
        <f t="shared" si="4"/>
        <v>165</v>
      </c>
      <c r="C41" s="75">
        <f>+(A41*$C$5)*$C$11</f>
        <v>99</v>
      </c>
      <c r="D41" s="75">
        <f>+(A41*$C$5)*$D$11</f>
        <v>66</v>
      </c>
      <c r="E41" s="75">
        <f t="shared" si="1"/>
        <v>330</v>
      </c>
      <c r="G41" s="75">
        <f t="shared" si="2"/>
        <v>150</v>
      </c>
      <c r="I41" s="75">
        <f t="shared" si="3"/>
        <v>480</v>
      </c>
      <c r="K41" s="75"/>
    </row>
    <row r="42" spans="1:9" ht="14.25">
      <c r="A42" s="72">
        <v>31</v>
      </c>
      <c r="B42" s="75">
        <v>171</v>
      </c>
      <c r="C42" s="75">
        <v>102</v>
      </c>
      <c r="D42" s="75">
        <v>68</v>
      </c>
      <c r="E42" s="75">
        <f t="shared" si="1"/>
        <v>341</v>
      </c>
      <c r="G42" s="75">
        <f t="shared" si="2"/>
        <v>155</v>
      </c>
      <c r="I42" s="75">
        <f t="shared" si="3"/>
        <v>496</v>
      </c>
    </row>
    <row r="43" spans="1:9" ht="14.25">
      <c r="A43" s="72">
        <v>32</v>
      </c>
      <c r="B43" s="75">
        <f t="shared" si="4"/>
        <v>176</v>
      </c>
      <c r="C43" s="75">
        <v>106</v>
      </c>
      <c r="D43" s="75">
        <v>70</v>
      </c>
      <c r="E43" s="75">
        <f t="shared" si="1"/>
        <v>352</v>
      </c>
      <c r="G43" s="75">
        <f t="shared" si="2"/>
        <v>160</v>
      </c>
      <c r="I43" s="75">
        <f t="shared" si="3"/>
        <v>512</v>
      </c>
    </row>
    <row r="44" spans="1:9" ht="14.25">
      <c r="A44" s="72">
        <v>33</v>
      </c>
      <c r="B44" s="75">
        <v>182</v>
      </c>
      <c r="C44" s="75">
        <v>109</v>
      </c>
      <c r="D44" s="75">
        <v>73</v>
      </c>
      <c r="E44" s="75">
        <f t="shared" si="1"/>
        <v>363</v>
      </c>
      <c r="G44" s="75">
        <f t="shared" si="2"/>
        <v>165</v>
      </c>
      <c r="I44" s="75">
        <f t="shared" si="3"/>
        <v>528</v>
      </c>
    </row>
    <row r="45" spans="1:9" ht="14.25">
      <c r="A45" s="72">
        <v>34</v>
      </c>
      <c r="B45" s="75">
        <f t="shared" si="4"/>
        <v>187</v>
      </c>
      <c r="C45" s="75">
        <v>112</v>
      </c>
      <c r="D45" s="75">
        <f>+(A45*$C$5)*$D$11</f>
        <v>74.8</v>
      </c>
      <c r="E45" s="75">
        <f t="shared" si="1"/>
        <v>374</v>
      </c>
      <c r="G45" s="75">
        <f t="shared" si="2"/>
        <v>170</v>
      </c>
      <c r="I45" s="75">
        <f t="shared" si="3"/>
        <v>544</v>
      </c>
    </row>
    <row r="46" spans="1:9" ht="14.25">
      <c r="A46" s="72">
        <v>35</v>
      </c>
      <c r="B46" s="75">
        <v>193</v>
      </c>
      <c r="C46" s="75">
        <v>116</v>
      </c>
      <c r="D46" s="75">
        <f>+(A46*$C$5)*$D$11</f>
        <v>77</v>
      </c>
      <c r="E46" s="75">
        <f t="shared" si="1"/>
        <v>385</v>
      </c>
      <c r="G46" s="75">
        <f t="shared" si="2"/>
        <v>175</v>
      </c>
      <c r="I46" s="75">
        <f t="shared" si="3"/>
        <v>560</v>
      </c>
    </row>
  </sheetData>
  <sheetProtection/>
  <mergeCells count="1">
    <mergeCell ref="A1:I1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zoomScale="160" zoomScaleNormal="160" zoomScalePageLayoutView="0" workbookViewId="0" topLeftCell="A1">
      <pane ySplit="11" topLeftCell="A21" activePane="bottomLeft" state="frozen"/>
      <selection pane="topLeft" activeCell="A1" sqref="A1"/>
      <selection pane="bottomLeft" activeCell="I23" sqref="I23"/>
    </sheetView>
  </sheetViews>
  <sheetFormatPr defaultColWidth="10.140625" defaultRowHeight="12.75"/>
  <cols>
    <col min="1" max="5" width="10.140625" style="72" customWidth="1"/>
    <col min="6" max="6" width="3.57421875" style="72" customWidth="1"/>
    <col min="7" max="7" width="10.140625" style="72" customWidth="1"/>
    <col min="8" max="8" width="4.00390625" style="72" customWidth="1"/>
    <col min="9" max="16384" width="10.140625" style="72" customWidth="1"/>
  </cols>
  <sheetData>
    <row r="1" spans="1:9" ht="15">
      <c r="A1" s="101" t="s">
        <v>45</v>
      </c>
      <c r="B1" s="101"/>
      <c r="C1" s="101"/>
      <c r="D1" s="101"/>
      <c r="E1" s="101"/>
      <c r="F1" s="101"/>
      <c r="G1" s="101"/>
      <c r="H1" s="101"/>
      <c r="I1" s="101"/>
    </row>
    <row r="4" spans="1:7" ht="14.25">
      <c r="A4" s="72" t="s">
        <v>46</v>
      </c>
      <c r="C4" s="73">
        <v>30</v>
      </c>
      <c r="E4" s="72" t="s">
        <v>47</v>
      </c>
      <c r="G4" s="73">
        <v>1</v>
      </c>
    </row>
    <row r="5" spans="1:7" ht="14.25">
      <c r="A5" s="72" t="s">
        <v>48</v>
      </c>
      <c r="C5" s="73">
        <v>11</v>
      </c>
      <c r="E5" s="72" t="s">
        <v>12</v>
      </c>
      <c r="G5" s="73">
        <v>5</v>
      </c>
    </row>
    <row r="6" spans="1:7" ht="14.25">
      <c r="A6" s="72" t="s">
        <v>49</v>
      </c>
      <c r="C6" s="74">
        <v>1</v>
      </c>
      <c r="E6" s="72" t="s">
        <v>50</v>
      </c>
      <c r="G6" s="73">
        <v>5</v>
      </c>
    </row>
    <row r="7" spans="2:7" ht="14.25">
      <c r="B7" s="74"/>
      <c r="E7" s="72" t="s">
        <v>51</v>
      </c>
      <c r="G7" s="73">
        <v>8</v>
      </c>
    </row>
    <row r="8" ht="14.25">
      <c r="E8" s="75"/>
    </row>
    <row r="9" spans="1:9" ht="14.25">
      <c r="A9" s="72" t="s">
        <v>52</v>
      </c>
      <c r="B9" s="76">
        <v>1</v>
      </c>
      <c r="C9" s="76">
        <v>2</v>
      </c>
      <c r="D9" s="76">
        <v>3</v>
      </c>
      <c r="E9" s="72" t="s">
        <v>53</v>
      </c>
      <c r="G9" s="72" t="s">
        <v>12</v>
      </c>
      <c r="I9" s="72" t="s">
        <v>54</v>
      </c>
    </row>
    <row r="10" spans="1:7" ht="14.25">
      <c r="A10" s="72" t="s">
        <v>53</v>
      </c>
      <c r="B10" s="77">
        <v>0.6</v>
      </c>
      <c r="C10" s="77">
        <v>0.4</v>
      </c>
      <c r="D10" s="76"/>
      <c r="E10" s="77">
        <f>SUM(B10:D10)</f>
        <v>1</v>
      </c>
      <c r="G10" s="76"/>
    </row>
    <row r="11" spans="2:8" ht="14.25">
      <c r="B11" s="77">
        <v>0.5</v>
      </c>
      <c r="C11" s="77">
        <v>0.3</v>
      </c>
      <c r="D11" s="77">
        <v>0.2</v>
      </c>
      <c r="E11" s="77">
        <f>SUM(B11:D11)</f>
        <v>1</v>
      </c>
      <c r="G11" s="78">
        <v>1</v>
      </c>
      <c r="H11" s="77"/>
    </row>
    <row r="12" spans="1:9" ht="14.25">
      <c r="A12" s="72">
        <v>1</v>
      </c>
      <c r="B12" s="75">
        <v>22</v>
      </c>
      <c r="C12" s="75">
        <v>0</v>
      </c>
      <c r="D12" s="75">
        <v>0</v>
      </c>
      <c r="E12" s="75">
        <f aca="true" t="shared" si="0" ref="E12:E46">$C$5*$C$6*A12</f>
        <v>11</v>
      </c>
      <c r="G12" s="75">
        <v>10</v>
      </c>
      <c r="H12" s="77"/>
      <c r="I12" s="75">
        <f>+B12+G12</f>
        <v>32</v>
      </c>
    </row>
    <row r="13" spans="1:9" ht="14.25">
      <c r="A13" s="72">
        <v>2</v>
      </c>
      <c r="B13" s="75">
        <v>44</v>
      </c>
      <c r="C13" s="75">
        <v>0</v>
      </c>
      <c r="D13" s="75">
        <v>0</v>
      </c>
      <c r="E13" s="75">
        <f t="shared" si="0"/>
        <v>22</v>
      </c>
      <c r="G13" s="75">
        <v>20</v>
      </c>
      <c r="H13" s="77"/>
      <c r="I13" s="75">
        <f aca="true" t="shared" si="1" ref="I13:I46">+B13+G13</f>
        <v>64</v>
      </c>
    </row>
    <row r="14" spans="1:9" ht="14.25">
      <c r="A14" s="72">
        <v>3</v>
      </c>
      <c r="B14" s="75">
        <v>66</v>
      </c>
      <c r="C14" s="75">
        <v>0</v>
      </c>
      <c r="D14" s="75">
        <v>0</v>
      </c>
      <c r="E14" s="75">
        <f t="shared" si="0"/>
        <v>33</v>
      </c>
      <c r="G14" s="75">
        <v>30</v>
      </c>
      <c r="H14" s="77"/>
      <c r="I14" s="75">
        <f t="shared" si="1"/>
        <v>96</v>
      </c>
    </row>
    <row r="15" spans="1:9" ht="14.25">
      <c r="A15" s="72">
        <v>4</v>
      </c>
      <c r="B15" s="75">
        <v>88</v>
      </c>
      <c r="C15" s="75">
        <v>0</v>
      </c>
      <c r="D15" s="75">
        <v>0</v>
      </c>
      <c r="E15" s="75">
        <f t="shared" si="0"/>
        <v>44</v>
      </c>
      <c r="G15" s="75">
        <v>40</v>
      </c>
      <c r="H15" s="77"/>
      <c r="I15" s="75">
        <f t="shared" si="1"/>
        <v>128</v>
      </c>
    </row>
    <row r="16" spans="1:9" ht="14.25">
      <c r="A16" s="72">
        <v>5</v>
      </c>
      <c r="B16" s="75">
        <f>55*2</f>
        <v>110</v>
      </c>
      <c r="C16" s="75">
        <v>0</v>
      </c>
      <c r="D16" s="75">
        <v>0</v>
      </c>
      <c r="E16" s="75">
        <f t="shared" si="0"/>
        <v>55</v>
      </c>
      <c r="G16" s="75">
        <v>50</v>
      </c>
      <c r="H16" s="77"/>
      <c r="I16" s="75">
        <f t="shared" si="1"/>
        <v>160</v>
      </c>
    </row>
    <row r="17" spans="1:9" ht="14.25">
      <c r="A17" s="72">
        <v>6</v>
      </c>
      <c r="B17" s="75">
        <f>66*2</f>
        <v>132</v>
      </c>
      <c r="C17" s="75">
        <v>0</v>
      </c>
      <c r="D17" s="75">
        <v>0</v>
      </c>
      <c r="E17" s="75">
        <f t="shared" si="0"/>
        <v>66</v>
      </c>
      <c r="G17" s="75">
        <v>60</v>
      </c>
      <c r="H17" s="77"/>
      <c r="I17" s="75">
        <f t="shared" si="1"/>
        <v>192</v>
      </c>
    </row>
    <row r="18" spans="1:9" ht="14.25">
      <c r="A18" s="72">
        <v>7</v>
      </c>
      <c r="B18" s="75">
        <f>77*2</f>
        <v>154</v>
      </c>
      <c r="C18" s="75">
        <v>0</v>
      </c>
      <c r="D18" s="75">
        <v>0</v>
      </c>
      <c r="E18" s="75">
        <f t="shared" si="0"/>
        <v>77</v>
      </c>
      <c r="G18" s="75">
        <v>70</v>
      </c>
      <c r="H18" s="77"/>
      <c r="I18" s="75">
        <f t="shared" si="1"/>
        <v>224</v>
      </c>
    </row>
    <row r="19" spans="1:9" ht="14.25">
      <c r="A19" s="72">
        <v>8</v>
      </c>
      <c r="B19" s="75">
        <f>88*2</f>
        <v>176</v>
      </c>
      <c r="C19" s="75">
        <v>0</v>
      </c>
      <c r="D19" s="75">
        <v>0</v>
      </c>
      <c r="E19" s="75">
        <f t="shared" si="0"/>
        <v>88</v>
      </c>
      <c r="G19" s="75">
        <v>80</v>
      </c>
      <c r="H19" s="77"/>
      <c r="I19" s="75">
        <f t="shared" si="1"/>
        <v>256</v>
      </c>
    </row>
    <row r="20" spans="1:9" ht="14.25">
      <c r="A20" s="72">
        <v>9</v>
      </c>
      <c r="B20" s="75">
        <f>99*2</f>
        <v>198</v>
      </c>
      <c r="C20" s="75">
        <v>0</v>
      </c>
      <c r="D20" s="75">
        <v>0</v>
      </c>
      <c r="E20" s="75">
        <f t="shared" si="0"/>
        <v>99</v>
      </c>
      <c r="G20" s="75">
        <v>90</v>
      </c>
      <c r="H20" s="77"/>
      <c r="I20" s="75">
        <f t="shared" si="1"/>
        <v>288</v>
      </c>
    </row>
    <row r="21" spans="1:9" ht="14.25">
      <c r="A21" s="72">
        <v>10</v>
      </c>
      <c r="B21" s="75">
        <f>66*2</f>
        <v>132</v>
      </c>
      <c r="C21" s="75">
        <f>44*2</f>
        <v>88</v>
      </c>
      <c r="D21" s="75">
        <v>0</v>
      </c>
      <c r="E21" s="75">
        <f t="shared" si="0"/>
        <v>110</v>
      </c>
      <c r="F21" s="79"/>
      <c r="G21" s="75">
        <v>100</v>
      </c>
      <c r="H21" s="77"/>
      <c r="I21" s="75">
        <f t="shared" si="1"/>
        <v>232</v>
      </c>
    </row>
    <row r="22" spans="1:9" ht="14.25">
      <c r="A22" s="72">
        <v>11</v>
      </c>
      <c r="B22" s="75">
        <f>73*2</f>
        <v>146</v>
      </c>
      <c r="C22" s="75">
        <f>48*2</f>
        <v>96</v>
      </c>
      <c r="D22" s="75">
        <v>0</v>
      </c>
      <c r="E22" s="75">
        <f t="shared" si="0"/>
        <v>121</v>
      </c>
      <c r="F22" s="79"/>
      <c r="G22" s="75">
        <v>110</v>
      </c>
      <c r="H22" s="77"/>
      <c r="I22" s="75">
        <f t="shared" si="1"/>
        <v>256</v>
      </c>
    </row>
    <row r="23" spans="1:9" ht="14.25">
      <c r="A23" s="72">
        <v>12</v>
      </c>
      <c r="B23" s="75">
        <f>79*2</f>
        <v>158</v>
      </c>
      <c r="C23" s="75">
        <f>53*2</f>
        <v>106</v>
      </c>
      <c r="D23" s="75">
        <v>0</v>
      </c>
      <c r="E23" s="75">
        <f t="shared" si="0"/>
        <v>132</v>
      </c>
      <c r="F23" s="79"/>
      <c r="G23" s="75">
        <v>120</v>
      </c>
      <c r="H23" s="77"/>
      <c r="I23" s="75">
        <f t="shared" si="1"/>
        <v>278</v>
      </c>
    </row>
    <row r="24" spans="1:9" ht="14.25">
      <c r="A24" s="72">
        <v>13</v>
      </c>
      <c r="B24" s="80">
        <v>86</v>
      </c>
      <c r="C24" s="75">
        <v>57</v>
      </c>
      <c r="D24" s="75">
        <v>0</v>
      </c>
      <c r="E24" s="75">
        <f t="shared" si="0"/>
        <v>143</v>
      </c>
      <c r="F24" s="79"/>
      <c r="G24" s="75">
        <f aca="true" t="shared" si="2" ref="G24:G46">(A24*$G$5)*$G$11</f>
        <v>65</v>
      </c>
      <c r="H24" s="77"/>
      <c r="I24" s="75">
        <f t="shared" si="1"/>
        <v>151</v>
      </c>
    </row>
    <row r="25" spans="1:9" ht="14.25">
      <c r="A25" s="72">
        <v>14</v>
      </c>
      <c r="B25" s="75">
        <v>92</v>
      </c>
      <c r="C25" s="75">
        <v>62</v>
      </c>
      <c r="D25" s="75">
        <v>0</v>
      </c>
      <c r="E25" s="75">
        <f t="shared" si="0"/>
        <v>154</v>
      </c>
      <c r="F25" s="79"/>
      <c r="G25" s="75">
        <f t="shared" si="2"/>
        <v>70</v>
      </c>
      <c r="H25" s="77"/>
      <c r="I25" s="75">
        <f t="shared" si="1"/>
        <v>162</v>
      </c>
    </row>
    <row r="26" spans="1:9" ht="14.25">
      <c r="A26" s="72">
        <v>15</v>
      </c>
      <c r="B26" s="75">
        <v>83</v>
      </c>
      <c r="C26" s="75">
        <v>50</v>
      </c>
      <c r="D26" s="75">
        <f>+(A26*$C$5)*$D$11</f>
        <v>33</v>
      </c>
      <c r="E26" s="75">
        <f t="shared" si="0"/>
        <v>165</v>
      </c>
      <c r="G26" s="75">
        <f t="shared" si="2"/>
        <v>75</v>
      </c>
      <c r="I26" s="75">
        <f t="shared" si="1"/>
        <v>158</v>
      </c>
    </row>
    <row r="27" spans="1:11" ht="14.25">
      <c r="A27" s="72">
        <v>16</v>
      </c>
      <c r="B27" s="75">
        <f aca="true" t="shared" si="3" ref="B27:B45">+(A27*$C$5)*$B$11</f>
        <v>88</v>
      </c>
      <c r="C27" s="75">
        <v>53</v>
      </c>
      <c r="D27" s="75">
        <v>35</v>
      </c>
      <c r="E27" s="75">
        <f t="shared" si="0"/>
        <v>176</v>
      </c>
      <c r="G27" s="75">
        <f t="shared" si="2"/>
        <v>80</v>
      </c>
      <c r="I27" s="75">
        <f t="shared" si="1"/>
        <v>168</v>
      </c>
      <c r="K27" s="75"/>
    </row>
    <row r="28" spans="1:9" ht="14.25">
      <c r="A28" s="72">
        <v>17</v>
      </c>
      <c r="B28" s="75">
        <v>94</v>
      </c>
      <c r="C28" s="75">
        <v>56</v>
      </c>
      <c r="D28" s="75">
        <v>37</v>
      </c>
      <c r="E28" s="75">
        <f t="shared" si="0"/>
        <v>187</v>
      </c>
      <c r="G28" s="75">
        <f t="shared" si="2"/>
        <v>85</v>
      </c>
      <c r="I28" s="75">
        <f t="shared" si="1"/>
        <v>179</v>
      </c>
    </row>
    <row r="29" spans="1:9" ht="14.25">
      <c r="A29" s="72">
        <v>18</v>
      </c>
      <c r="B29" s="75">
        <f t="shared" si="3"/>
        <v>99</v>
      </c>
      <c r="C29" s="75">
        <v>59</v>
      </c>
      <c r="D29" s="75">
        <v>40</v>
      </c>
      <c r="E29" s="75">
        <f t="shared" si="0"/>
        <v>198</v>
      </c>
      <c r="G29" s="75">
        <f t="shared" si="2"/>
        <v>90</v>
      </c>
      <c r="I29" s="75">
        <f t="shared" si="1"/>
        <v>189</v>
      </c>
    </row>
    <row r="30" spans="1:9" ht="14.25">
      <c r="A30" s="72">
        <v>19</v>
      </c>
      <c r="B30" s="75">
        <v>105</v>
      </c>
      <c r="C30" s="75">
        <v>63</v>
      </c>
      <c r="D30" s="75">
        <v>42</v>
      </c>
      <c r="E30" s="75">
        <f t="shared" si="0"/>
        <v>209</v>
      </c>
      <c r="G30" s="75">
        <f t="shared" si="2"/>
        <v>95</v>
      </c>
      <c r="I30" s="75">
        <f t="shared" si="1"/>
        <v>200</v>
      </c>
    </row>
    <row r="31" spans="1:9" ht="14.25">
      <c r="A31" s="72">
        <v>20</v>
      </c>
      <c r="B31" s="75">
        <f t="shared" si="3"/>
        <v>110</v>
      </c>
      <c r="C31" s="75">
        <f>+(A31*$C$5)*$C$11</f>
        <v>66</v>
      </c>
      <c r="D31" s="75">
        <f>+(A31*$C$5)*$D$11</f>
        <v>44</v>
      </c>
      <c r="E31" s="75">
        <f t="shared" si="0"/>
        <v>220</v>
      </c>
      <c r="G31" s="75">
        <f t="shared" si="2"/>
        <v>100</v>
      </c>
      <c r="I31" s="75">
        <f t="shared" si="1"/>
        <v>210</v>
      </c>
    </row>
    <row r="32" spans="1:9" ht="14.25">
      <c r="A32" s="72">
        <v>21</v>
      </c>
      <c r="B32" s="75">
        <v>116</v>
      </c>
      <c r="C32" s="75">
        <v>69</v>
      </c>
      <c r="D32" s="75">
        <v>46</v>
      </c>
      <c r="E32" s="75">
        <f t="shared" si="0"/>
        <v>231</v>
      </c>
      <c r="G32" s="75">
        <f t="shared" si="2"/>
        <v>105</v>
      </c>
      <c r="I32" s="75">
        <f t="shared" si="1"/>
        <v>221</v>
      </c>
    </row>
    <row r="33" spans="1:9" ht="14.25">
      <c r="A33" s="72">
        <v>22</v>
      </c>
      <c r="B33" s="75">
        <f t="shared" si="3"/>
        <v>121</v>
      </c>
      <c r="C33" s="75">
        <v>73</v>
      </c>
      <c r="D33" s="75">
        <v>48</v>
      </c>
      <c r="E33" s="75">
        <f t="shared" si="0"/>
        <v>242</v>
      </c>
      <c r="G33" s="75">
        <f t="shared" si="2"/>
        <v>110</v>
      </c>
      <c r="I33" s="75">
        <f t="shared" si="1"/>
        <v>231</v>
      </c>
    </row>
    <row r="34" spans="1:9" ht="14.25">
      <c r="A34" s="72">
        <v>23</v>
      </c>
      <c r="B34" s="75">
        <v>127</v>
      </c>
      <c r="C34" s="75">
        <v>76</v>
      </c>
      <c r="D34" s="75">
        <v>51</v>
      </c>
      <c r="E34" s="75">
        <f>+B34+C34+D34</f>
        <v>254</v>
      </c>
      <c r="G34" s="75">
        <f t="shared" si="2"/>
        <v>115</v>
      </c>
      <c r="I34" s="75">
        <f t="shared" si="1"/>
        <v>242</v>
      </c>
    </row>
    <row r="35" spans="1:9" ht="14.25">
      <c r="A35" s="72">
        <v>24</v>
      </c>
      <c r="B35" s="75">
        <f t="shared" si="3"/>
        <v>132</v>
      </c>
      <c r="C35" s="75">
        <v>79</v>
      </c>
      <c r="D35" s="75">
        <v>53</v>
      </c>
      <c r="E35" s="75">
        <f t="shared" si="0"/>
        <v>264</v>
      </c>
      <c r="G35" s="75">
        <f t="shared" si="2"/>
        <v>120</v>
      </c>
      <c r="I35" s="75">
        <f t="shared" si="1"/>
        <v>252</v>
      </c>
    </row>
    <row r="36" spans="1:9" ht="14.25">
      <c r="A36" s="72">
        <v>25</v>
      </c>
      <c r="B36" s="75">
        <v>138</v>
      </c>
      <c r="C36" s="75">
        <v>83</v>
      </c>
      <c r="D36" s="75">
        <f>+(A36*$C$5)*$D$11</f>
        <v>55</v>
      </c>
      <c r="E36" s="75">
        <f t="shared" si="0"/>
        <v>275</v>
      </c>
      <c r="G36" s="75">
        <f t="shared" si="2"/>
        <v>125</v>
      </c>
      <c r="I36" s="75">
        <f t="shared" si="1"/>
        <v>263</v>
      </c>
    </row>
    <row r="37" spans="1:9" ht="14.25">
      <c r="A37" s="72">
        <v>26</v>
      </c>
      <c r="B37" s="75">
        <f t="shared" si="3"/>
        <v>143</v>
      </c>
      <c r="C37" s="75">
        <v>86</v>
      </c>
      <c r="D37" s="75">
        <v>57</v>
      </c>
      <c r="E37" s="75">
        <f t="shared" si="0"/>
        <v>286</v>
      </c>
      <c r="G37" s="75">
        <f t="shared" si="2"/>
        <v>130</v>
      </c>
      <c r="I37" s="75">
        <f t="shared" si="1"/>
        <v>273</v>
      </c>
    </row>
    <row r="38" spans="1:9" ht="14.25">
      <c r="A38" s="72">
        <v>27</v>
      </c>
      <c r="B38" s="75">
        <v>149</v>
      </c>
      <c r="C38" s="75">
        <v>89</v>
      </c>
      <c r="D38" s="75">
        <v>59</v>
      </c>
      <c r="E38" s="75">
        <f>SUM(B38:D38)</f>
        <v>297</v>
      </c>
      <c r="G38" s="75">
        <f t="shared" si="2"/>
        <v>135</v>
      </c>
      <c r="I38" s="75">
        <f t="shared" si="1"/>
        <v>284</v>
      </c>
    </row>
    <row r="39" spans="1:9" ht="14.25">
      <c r="A39" s="72">
        <v>28</v>
      </c>
      <c r="B39" s="75">
        <f t="shared" si="3"/>
        <v>154</v>
      </c>
      <c r="C39" s="75">
        <v>92</v>
      </c>
      <c r="D39" s="75">
        <v>62</v>
      </c>
      <c r="E39" s="75">
        <f>SUM(B39:D39)</f>
        <v>308</v>
      </c>
      <c r="G39" s="75">
        <f t="shared" si="2"/>
        <v>140</v>
      </c>
      <c r="I39" s="75">
        <f t="shared" si="1"/>
        <v>294</v>
      </c>
    </row>
    <row r="40" spans="1:9" ht="14.25">
      <c r="A40" s="72">
        <v>29</v>
      </c>
      <c r="B40" s="75">
        <v>160</v>
      </c>
      <c r="C40" s="75">
        <v>96</v>
      </c>
      <c r="D40" s="75">
        <v>64</v>
      </c>
      <c r="E40" s="75">
        <f>SUM(B40:D40)</f>
        <v>320</v>
      </c>
      <c r="G40" s="75">
        <f t="shared" si="2"/>
        <v>145</v>
      </c>
      <c r="I40" s="75">
        <f t="shared" si="1"/>
        <v>305</v>
      </c>
    </row>
    <row r="41" spans="1:9" ht="14.25">
      <c r="A41" s="72">
        <v>30</v>
      </c>
      <c r="B41" s="75">
        <f t="shared" si="3"/>
        <v>165</v>
      </c>
      <c r="C41" s="75">
        <f>+(A41*$C$5)*$C$11</f>
        <v>99</v>
      </c>
      <c r="D41" s="75">
        <f>+(A41*$C$5)*$D$11</f>
        <v>66</v>
      </c>
      <c r="E41" s="75">
        <f t="shared" si="0"/>
        <v>330</v>
      </c>
      <c r="G41" s="75">
        <f t="shared" si="2"/>
        <v>150</v>
      </c>
      <c r="I41" s="75">
        <f t="shared" si="1"/>
        <v>315</v>
      </c>
    </row>
    <row r="42" spans="1:9" ht="14.25">
      <c r="A42" s="72">
        <v>31</v>
      </c>
      <c r="B42" s="75">
        <v>171</v>
      </c>
      <c r="C42" s="75">
        <v>102</v>
      </c>
      <c r="D42" s="75">
        <v>68</v>
      </c>
      <c r="E42" s="75">
        <f t="shared" si="0"/>
        <v>341</v>
      </c>
      <c r="G42" s="75">
        <f t="shared" si="2"/>
        <v>155</v>
      </c>
      <c r="I42" s="75">
        <f t="shared" si="1"/>
        <v>326</v>
      </c>
    </row>
    <row r="43" spans="1:9" ht="14.25">
      <c r="A43" s="72">
        <v>32</v>
      </c>
      <c r="B43" s="75">
        <f t="shared" si="3"/>
        <v>176</v>
      </c>
      <c r="C43" s="75">
        <v>106</v>
      </c>
      <c r="D43" s="75">
        <v>70</v>
      </c>
      <c r="E43" s="75">
        <f t="shared" si="0"/>
        <v>352</v>
      </c>
      <c r="G43" s="75">
        <f t="shared" si="2"/>
        <v>160</v>
      </c>
      <c r="I43" s="75">
        <f t="shared" si="1"/>
        <v>336</v>
      </c>
    </row>
    <row r="44" spans="1:9" ht="14.25">
      <c r="A44" s="72">
        <v>33</v>
      </c>
      <c r="B44" s="75">
        <v>182</v>
      </c>
      <c r="C44" s="75">
        <v>109</v>
      </c>
      <c r="D44" s="75">
        <v>73</v>
      </c>
      <c r="E44" s="75">
        <f t="shared" si="0"/>
        <v>363</v>
      </c>
      <c r="G44" s="75">
        <f t="shared" si="2"/>
        <v>165</v>
      </c>
      <c r="I44" s="75">
        <f t="shared" si="1"/>
        <v>347</v>
      </c>
    </row>
    <row r="45" spans="1:9" ht="14.25">
      <c r="A45" s="72">
        <v>34</v>
      </c>
      <c r="B45" s="75">
        <f t="shared" si="3"/>
        <v>187</v>
      </c>
      <c r="C45" s="75">
        <v>112</v>
      </c>
      <c r="D45" s="75">
        <f>+(A45*$C$5)*$D$11</f>
        <v>74.8</v>
      </c>
      <c r="E45" s="75">
        <f t="shared" si="0"/>
        <v>374</v>
      </c>
      <c r="G45" s="75">
        <f t="shared" si="2"/>
        <v>170</v>
      </c>
      <c r="I45" s="75">
        <f t="shared" si="1"/>
        <v>357</v>
      </c>
    </row>
    <row r="46" spans="1:9" ht="14.25">
      <c r="A46" s="72">
        <v>35</v>
      </c>
      <c r="B46" s="75">
        <v>193</v>
      </c>
      <c r="C46" s="75">
        <v>116</v>
      </c>
      <c r="D46" s="75">
        <f>+(A46*$C$5)*$D$11</f>
        <v>77</v>
      </c>
      <c r="E46" s="75">
        <f t="shared" si="0"/>
        <v>385</v>
      </c>
      <c r="G46" s="75">
        <f t="shared" si="2"/>
        <v>175</v>
      </c>
      <c r="I46" s="75">
        <f t="shared" si="1"/>
        <v>368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6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8.7109375" style="0" bestFit="1" customWidth="1"/>
    <col min="2" max="2" width="27.57421875" style="0" customWidth="1"/>
    <col min="3" max="3" width="8.8515625" style="0" customWidth="1"/>
    <col min="4" max="5" width="10.8515625" style="0" customWidth="1"/>
    <col min="8" max="8" width="10.57421875" style="0" customWidth="1"/>
    <col min="11" max="12" width="10.00390625" style="0" bestFit="1" customWidth="1"/>
    <col min="13" max="13" width="9.28125" style="0" bestFit="1" customWidth="1"/>
    <col min="14" max="14" width="10.28125" style="0" bestFit="1" customWidth="1"/>
  </cols>
  <sheetData>
    <row r="2" ht="13.5" thickBot="1"/>
    <row r="3" spans="1:14" ht="18.75" thickBot="1">
      <c r="A3" s="52" t="s">
        <v>0</v>
      </c>
      <c r="B3" s="53" t="s">
        <v>1</v>
      </c>
      <c r="C3" s="55" t="s">
        <v>43</v>
      </c>
      <c r="D3" s="54" t="s">
        <v>33</v>
      </c>
      <c r="E3" s="56" t="s">
        <v>34</v>
      </c>
      <c r="F3" s="54" t="s">
        <v>36</v>
      </c>
      <c r="G3" s="54" t="s">
        <v>37</v>
      </c>
      <c r="H3" s="54" t="s">
        <v>44</v>
      </c>
      <c r="I3" s="54" t="s">
        <v>38</v>
      </c>
      <c r="J3" s="54" t="s">
        <v>39</v>
      </c>
      <c r="K3" s="54" t="s">
        <v>40</v>
      </c>
      <c r="L3" s="54" t="s">
        <v>41</v>
      </c>
      <c r="M3" s="54" t="s">
        <v>42</v>
      </c>
      <c r="N3" s="56" t="s">
        <v>7</v>
      </c>
    </row>
    <row r="4" spans="1:14" ht="16.5" customHeight="1" thickBot="1">
      <c r="A4" s="57">
        <v>1</v>
      </c>
      <c r="B4" s="58" t="str">
        <f>VLOOKUP(A4,Teams!$A$2:$B$304,2,FALSE)</f>
        <v>Anthony Murray</v>
      </c>
      <c r="C4" s="59" t="str">
        <f>IF(ISERROR(VLOOKUP(A4,'Sept '!$A$5:$E$24,5,FALSE))," ",VLOOKUP(A4,'Sept '!$A$5:$E$24,5,FALSE))</f>
        <v> </v>
      </c>
      <c r="D4" s="59" t="str">
        <f>IF(ISERROR(VLOOKUP(A4,Oct!$A$5:$E$24,5,FALSE))," ",VLOOKUP(A4,Oct!$A$5:$E$24,5,FALSE))</f>
        <v> </v>
      </c>
      <c r="E4" s="59" t="str">
        <f>IF(ISERROR(VLOOKUP(A4,Nov!$A$5:$E$24,5,FALSE))," ",VLOOKUP(A4,Nov!$A$5:$E$24,5,FALSE))</f>
        <v> </v>
      </c>
      <c r="F4" s="59" t="str">
        <f>IF(ISERROR(VLOOKUP(A4,Jan!$A$5:$E$33,5,FALSE))," ",VLOOKUP(A4,Jan!$A$5:$E$33,5,FALSE))</f>
        <v> </v>
      </c>
      <c r="G4" s="59" t="str">
        <f>IF(ISERROR(VLOOKUP(A4,Feb!$A$5:$E$37,5,FALSE))," ",VLOOKUP(A4,Feb!$A$5:$E$37,5,FALSE))</f>
        <v> </v>
      </c>
      <c r="H4" s="59" t="str">
        <f>IF(ISERROR(VLOOKUP(A4,March!$A$5:$E$35,5,FALSE))," ",VLOOKUP(A4,March!$A$5:$E$35,5,FALSE))</f>
        <v> </v>
      </c>
      <c r="I4" s="59" t="str">
        <f>IF(ISERROR(VLOOKUP(A4,April!$A$5:$E$37,5,FALSE))," ",VLOOKUP(A4,April!$A$5:$E$37,5,FALSE))</f>
        <v> </v>
      </c>
      <c r="J4" s="59" t="str">
        <f>IF(ISERROR(VLOOKUP(A4,May!$A$5:$E$37,5,FALSE))," ",VLOOKUP(A4,May!$A$5:$E$37,5,FALSE))</f>
        <v> </v>
      </c>
      <c r="K4" s="59" t="str">
        <f>IF(ISERROR(VLOOKUP(A4,June!$A$5:$E$37,5,FALSE))," ",VLOOKUP(A4,June!$A$5:$E$37,5,FALSE))</f>
        <v> </v>
      </c>
      <c r="L4" s="59" t="str">
        <f>IF(ISERROR(VLOOKUP(A4,July!$A$5:$E$37,5,FALSE))," ",VLOOKUP(A4,July!$A$5:$E$37,5,FALSE))</f>
        <v> </v>
      </c>
      <c r="M4" s="59" t="str">
        <f>IF(ISERROR(VLOOKUP(A4,Aug!$A$5:$E$37,5,FALSE))," ",VLOOKUP(A4,Aug!$A$5:$E$37,5,FALSE))</f>
        <v> </v>
      </c>
      <c r="N4" s="62">
        <f>SUM(C4:M4)</f>
        <v>0</v>
      </c>
    </row>
    <row r="5" spans="1:14" ht="16.5" customHeight="1" thickBot="1">
      <c r="A5" s="57">
        <v>2</v>
      </c>
      <c r="B5" s="58" t="str">
        <f>VLOOKUP(A5,Teams!$A$2:$B$304,2,FALSE)</f>
        <v>Bill Ramsey</v>
      </c>
      <c r="C5" s="59">
        <f>IF(ISERROR(VLOOKUP(A5,'Sept '!$A$5:$E$24,5,FALSE))," ",VLOOKUP(A5,'Sept '!$A$5:$E$24,5,FALSE))</f>
        <v>1</v>
      </c>
      <c r="D5" s="59">
        <f>IF(ISERROR(VLOOKUP(A5,Oct!$A$5:$E$24,5,FALSE))," ",VLOOKUP(A5,Oct!$A$5:$E$24,5,FALSE))</f>
        <v>1</v>
      </c>
      <c r="E5" s="59">
        <f>IF(ISERROR(VLOOKUP(A5,Nov!$A$5:$E$24,5,FALSE))," ",VLOOKUP(A5,Nov!$A$5:$E$24,5,FALSE))</f>
        <v>1</v>
      </c>
      <c r="F5" s="59">
        <f>IF(ISERROR(VLOOKUP(A5,Jan!$A$5:$E$33,5,FALSE))," ",VLOOKUP(A5,Jan!$A$5:$E$33,5,FALSE))</f>
        <v>1</v>
      </c>
      <c r="G5" s="59" t="str">
        <f>IF(ISERROR(VLOOKUP(A5,Feb!$A$5:$E$37,5,FALSE))," ",VLOOKUP(A5,Feb!$A$5:$E$37,5,FALSE))</f>
        <v> </v>
      </c>
      <c r="H5" s="59">
        <f>IF(ISERROR(VLOOKUP(A5,March!$A$5:$E$35,5,FALSE))," ",VLOOKUP(A5,March!$A$5:$E$35,5,FALSE))</f>
        <v>1</v>
      </c>
      <c r="I5" s="59">
        <f>IF(ISERROR(VLOOKUP(A5,April!$A$5:$E$37,5,FALSE))," ",VLOOKUP(A5,April!$A$5:$E$37,5,FALSE))</f>
        <v>1</v>
      </c>
      <c r="J5" s="59" t="str">
        <f>IF(ISERROR(VLOOKUP(A5,May!$A$5:$E$37,5,FALSE))," ",VLOOKUP(A5,May!$A$5:$E$37,5,FALSE))</f>
        <v> </v>
      </c>
      <c r="K5" s="59" t="str">
        <f>IF(ISERROR(VLOOKUP(A5,June!$A$5:$E$37,5,FALSE))," ",VLOOKUP(A5,June!$A$5:$E$37,5,FALSE))</f>
        <v> </v>
      </c>
      <c r="L5" s="59" t="str">
        <f>IF(ISERROR(VLOOKUP(A5,July!$A$5:$E$37,5,FALSE))," ",VLOOKUP(A5,July!$A$5:$E$37,5,FALSE))</f>
        <v> </v>
      </c>
      <c r="M5" s="59" t="str">
        <f>IF(ISERROR(VLOOKUP(A5,Aug!$A$5:$E$37,5,FALSE))," ",VLOOKUP(A5,Aug!$A$5:$E$37,5,FALSE))</f>
        <v> </v>
      </c>
      <c r="N5" s="62">
        <f aca="true" t="shared" si="0" ref="N5:N43">SUM(C5:M5)</f>
        <v>6</v>
      </c>
    </row>
    <row r="6" spans="1:14" ht="16.5" customHeight="1" thickBot="1">
      <c r="A6" s="57">
        <v>3</v>
      </c>
      <c r="B6" s="58" t="str">
        <f>VLOOKUP(A6,Teams!$A$2:$B$304,2,FALSE)</f>
        <v>Bob Utterback</v>
      </c>
      <c r="C6" s="59" t="str">
        <f>IF(ISERROR(VLOOKUP(A6,'Sept '!$A$5:$E$24,5,FALSE))," ",VLOOKUP(A6,'Sept '!$A$5:$E$24,5,FALSE))</f>
        <v> </v>
      </c>
      <c r="D6" s="59">
        <f>IF(ISERROR(VLOOKUP(A6,Oct!$A$5:$E$24,5,FALSE))," ",VLOOKUP(A6,Oct!$A$5:$E$24,5,FALSE))</f>
        <v>1</v>
      </c>
      <c r="E6" s="59" t="str">
        <f>IF(ISERROR(VLOOKUP(A6,Nov!$A$5:$E$24,5,FALSE))," ",VLOOKUP(A6,Nov!$A$5:$E$24,5,FALSE))</f>
        <v> </v>
      </c>
      <c r="F6" s="59" t="str">
        <f>IF(ISERROR(VLOOKUP(A6,Jan!$A$5:$E$33,5,FALSE))," ",VLOOKUP(A6,Jan!$A$5:$E$33,5,FALSE))</f>
        <v> </v>
      </c>
      <c r="G6" s="59" t="str">
        <f>IF(ISERROR(VLOOKUP(A6,Feb!$A$5:$E$37,5,FALSE))," ",VLOOKUP(A6,Feb!$A$5:$E$37,5,FALSE))</f>
        <v> </v>
      </c>
      <c r="H6" s="59">
        <f>IF(ISERROR(VLOOKUP(A6,March!$A$5:$E$35,5,FALSE))," ",VLOOKUP(A6,March!$A$5:$E$35,5,FALSE))</f>
        <v>0</v>
      </c>
      <c r="I6" s="59" t="str">
        <f>IF(ISERROR(VLOOKUP(A6,April!$A$5:$E$37,5,FALSE))," ",VLOOKUP(A6,April!$A$5:$E$37,5,FALSE))</f>
        <v> </v>
      </c>
      <c r="J6" s="59" t="str">
        <f>IF(ISERROR(VLOOKUP(A6,May!$A$5:$E$37,5,FALSE))," ",VLOOKUP(A6,May!$A$5:$E$37,5,FALSE))</f>
        <v> </v>
      </c>
      <c r="K6" s="59" t="str">
        <f>IF(ISERROR(VLOOKUP(A6,June!$A$5:$E$37,5,FALSE))," ",VLOOKUP(A6,June!$A$5:$E$37,5,FALSE))</f>
        <v> </v>
      </c>
      <c r="L6" s="59" t="str">
        <f>IF(ISERROR(VLOOKUP(A6,July!$A$5:$E$37,5,FALSE))," ",VLOOKUP(A6,July!$A$5:$E$37,5,FALSE))</f>
        <v> </v>
      </c>
      <c r="M6" s="59" t="str">
        <f>IF(ISERROR(VLOOKUP(A6,Aug!$A$5:$E$37,5,FALSE))," ",VLOOKUP(A6,Aug!$A$5:$E$37,5,FALSE))</f>
        <v> </v>
      </c>
      <c r="N6" s="62">
        <f t="shared" si="0"/>
        <v>1</v>
      </c>
    </row>
    <row r="7" spans="1:14" ht="16.5" customHeight="1" thickBot="1">
      <c r="A7" s="57">
        <v>4</v>
      </c>
      <c r="B7" s="58" t="str">
        <f>VLOOKUP(A7,Teams!$A$2:$B$304,2,FALSE)</f>
        <v>Chris Callas</v>
      </c>
      <c r="C7" s="59">
        <f>IF(ISERROR(VLOOKUP(A7,'Sept '!$A$5:$E$24,5,FALSE))," ",VLOOKUP(A7,'Sept '!$A$5:$E$24,5,FALSE))</f>
        <v>0</v>
      </c>
      <c r="D7" s="59" t="str">
        <f>IF(ISERROR(VLOOKUP(A7,Oct!$A$5:$E$24,5,FALSE))," ",VLOOKUP(A7,Oct!$A$5:$E$24,5,FALSE))</f>
        <v> </v>
      </c>
      <c r="E7" s="59">
        <f>IF(ISERROR(VLOOKUP(A7,Nov!$A$5:$E$24,5,FALSE))," ",VLOOKUP(A7,Nov!$A$5:$E$24,5,FALSE))</f>
        <v>1</v>
      </c>
      <c r="F7" s="59">
        <f>IF(ISERROR(VLOOKUP(A7,Jan!$A$5:$E$33,5,FALSE))," ",VLOOKUP(A7,Jan!$A$5:$E$33,5,FALSE))</f>
        <v>1</v>
      </c>
      <c r="G7" s="59" t="str">
        <f>IF(ISERROR(VLOOKUP(A7,Feb!$A$5:$E$37,5,FALSE))," ",VLOOKUP(A7,Feb!$A$5:$E$37,5,FALSE))</f>
        <v> </v>
      </c>
      <c r="H7" s="59">
        <f>IF(ISERROR(VLOOKUP(A7,March!$A$5:$E$35,5,FALSE))," ",VLOOKUP(A7,March!$A$5:$E$35,5,FALSE))</f>
        <v>0</v>
      </c>
      <c r="I7" s="59">
        <f>IF(ISERROR(VLOOKUP(A7,April!$A$5:$E$37,5,FALSE))," ",VLOOKUP(A7,April!$A$5:$E$37,5,FALSE))</f>
        <v>1</v>
      </c>
      <c r="J7" s="59" t="str">
        <f>IF(ISERROR(VLOOKUP(A7,May!$A$5:$E$37,5,FALSE))," ",VLOOKUP(A7,May!$A$5:$E$37,5,FALSE))</f>
        <v> </v>
      </c>
      <c r="K7" s="59" t="str">
        <f>IF(ISERROR(VLOOKUP(A7,June!$A$5:$E$37,5,FALSE))," ",VLOOKUP(A7,June!$A$5:$E$37,5,FALSE))</f>
        <v> </v>
      </c>
      <c r="L7" s="59" t="str">
        <f>IF(ISERROR(VLOOKUP(A7,July!$A$5:$E$37,5,FALSE))," ",VLOOKUP(A7,July!$A$5:$E$37,5,FALSE))</f>
        <v> </v>
      </c>
      <c r="M7" s="59" t="str">
        <f>IF(ISERROR(VLOOKUP(A7,Aug!$A$5:$E$37,5,FALSE))," ",VLOOKUP(A7,Aug!$A$5:$E$37,5,FALSE))</f>
        <v> </v>
      </c>
      <c r="N7" s="62">
        <f t="shared" si="0"/>
        <v>3</v>
      </c>
    </row>
    <row r="8" spans="1:14" ht="16.5" customHeight="1" thickBot="1">
      <c r="A8" s="57">
        <v>5</v>
      </c>
      <c r="B8" s="58" t="str">
        <f>VLOOKUP(A8,Teams!$A$2:$B$304,2,FALSE)</f>
        <v>Cody Wise</v>
      </c>
      <c r="C8" s="59">
        <f>IF(ISERROR(VLOOKUP(A8,'Sept '!$A$5:$E$24,5,FALSE))," ",VLOOKUP(A8,'Sept '!$A$5:$E$24,5,FALSE))</f>
        <v>1</v>
      </c>
      <c r="D8" s="59">
        <f>IF(ISERROR(VLOOKUP(A8,Oct!$A$5:$E$24,5,FALSE))," ",VLOOKUP(A8,Oct!$A$5:$E$24,5,FALSE))</f>
        <v>1</v>
      </c>
      <c r="E8" s="59" t="str">
        <f>IF(ISERROR(VLOOKUP(A8,Nov!$A$5:$E$24,5,FALSE))," ",VLOOKUP(A8,Nov!$A$5:$E$24,5,FALSE))</f>
        <v> </v>
      </c>
      <c r="F8" s="59" t="str">
        <f>IF(ISERROR(VLOOKUP(A8,Jan!$A$5:$E$33,5,FALSE))," ",VLOOKUP(A8,Jan!$A$5:$E$33,5,FALSE))</f>
        <v> </v>
      </c>
      <c r="G8" s="59" t="str">
        <f>IF(ISERROR(VLOOKUP(A8,Feb!$A$5:$E$37,5,FALSE))," ",VLOOKUP(A8,Feb!$A$5:$E$37,5,FALSE))</f>
        <v> </v>
      </c>
      <c r="H8" s="59">
        <f>IF(ISERROR(VLOOKUP(A8,March!$A$5:$E$35,5,FALSE))," ",VLOOKUP(A8,March!$A$5:$E$35,5,FALSE))</f>
        <v>0</v>
      </c>
      <c r="I8" s="59" t="str">
        <f>IF(ISERROR(VLOOKUP(A8,April!$A$5:$E$37,5,FALSE))," ",VLOOKUP(A8,April!$A$5:$E$37,5,FALSE))</f>
        <v> </v>
      </c>
      <c r="J8" s="59" t="str">
        <f>IF(ISERROR(VLOOKUP(A8,May!$A$5:$E$37,5,FALSE))," ",VLOOKUP(A8,May!$A$5:$E$37,5,FALSE))</f>
        <v> </v>
      </c>
      <c r="K8" s="59" t="str">
        <f>IF(ISERROR(VLOOKUP(A8,June!$A$5:$E$37,5,FALSE))," ",VLOOKUP(A8,June!$A$5:$E$37,5,FALSE))</f>
        <v> </v>
      </c>
      <c r="L8" s="59" t="str">
        <f>IF(ISERROR(VLOOKUP(A8,July!$A$5:$E$37,5,FALSE))," ",VLOOKUP(A8,July!$A$5:$E$37,5,FALSE))</f>
        <v> </v>
      </c>
      <c r="M8" s="59" t="str">
        <f>IF(ISERROR(VLOOKUP(A8,Aug!$A$5:$E$37,5,FALSE))," ",VLOOKUP(A8,Aug!$A$5:$E$37,5,FALSE))</f>
        <v> </v>
      </c>
      <c r="N8" s="62">
        <f t="shared" si="0"/>
        <v>2</v>
      </c>
    </row>
    <row r="9" spans="1:14" ht="16.5" customHeight="1" thickBot="1">
      <c r="A9" s="57">
        <v>6</v>
      </c>
      <c r="B9" s="58" t="str">
        <f>VLOOKUP(A9,Teams!$A$2:$B$304,2,FALSE)</f>
        <v>Danny Cross</v>
      </c>
      <c r="C9" s="59">
        <f>IF(ISERROR(VLOOKUP(A9,'Sept '!$A$5:$E$24,5,FALSE))," ",VLOOKUP(A9,'Sept '!$A$5:$E$24,5,FALSE))</f>
        <v>1</v>
      </c>
      <c r="D9" s="59">
        <f>IF(ISERROR(VLOOKUP(A9,Oct!$A$5:$E$24,5,FALSE))," ",VLOOKUP(A9,Oct!$A$5:$E$24,5,FALSE))</f>
        <v>1</v>
      </c>
      <c r="E9" s="59">
        <f>IF(ISERROR(VLOOKUP(A9,Nov!$A$5:$E$24,5,FALSE))," ",VLOOKUP(A9,Nov!$A$5:$E$24,5,FALSE))</f>
        <v>0</v>
      </c>
      <c r="F9" s="59">
        <f>IF(ISERROR(VLOOKUP(A9,Jan!$A$5:$E$33,5,FALSE))," ",VLOOKUP(A9,Jan!$A$5:$E$33,5,FALSE))</f>
        <v>0</v>
      </c>
      <c r="G9" s="59" t="str">
        <f>IF(ISERROR(VLOOKUP(A9,Feb!$A$5:$E$37,5,FALSE))," ",VLOOKUP(A9,Feb!$A$5:$E$37,5,FALSE))</f>
        <v> </v>
      </c>
      <c r="H9" s="59">
        <f>IF(ISERROR(VLOOKUP(A9,March!$A$5:$E$35,5,FALSE))," ",VLOOKUP(A9,March!$A$5:$E$35,5,FALSE))</f>
        <v>0</v>
      </c>
      <c r="I9" s="59" t="str">
        <f>IF(ISERROR(VLOOKUP(A9,April!$A$5:$E$37,5,FALSE))," ",VLOOKUP(A9,April!$A$5:$E$37,5,FALSE))</f>
        <v> </v>
      </c>
      <c r="J9" s="59" t="str">
        <f>IF(ISERROR(VLOOKUP(A9,May!$A$5:$E$37,5,FALSE))," ",VLOOKUP(A9,May!$A$5:$E$37,5,FALSE))</f>
        <v> </v>
      </c>
      <c r="K9" s="59" t="str">
        <f>IF(ISERROR(VLOOKUP(A9,June!$A$5:$E$37,5,FALSE))," ",VLOOKUP(A9,June!$A$5:$E$37,5,FALSE))</f>
        <v> </v>
      </c>
      <c r="L9" s="59" t="str">
        <f>IF(ISERROR(VLOOKUP(A9,July!$A$5:$E$37,5,FALSE))," ",VLOOKUP(A9,July!$A$5:$E$37,5,FALSE))</f>
        <v> </v>
      </c>
      <c r="M9" s="59" t="str">
        <f>IF(ISERROR(VLOOKUP(A9,Aug!$A$5:$E$37,5,FALSE))," ",VLOOKUP(A9,Aug!$A$5:$E$37,5,FALSE))</f>
        <v> </v>
      </c>
      <c r="N9" s="62">
        <f t="shared" si="0"/>
        <v>2</v>
      </c>
    </row>
    <row r="10" spans="1:14" ht="16.5" customHeight="1" thickBot="1">
      <c r="A10" s="57">
        <v>7</v>
      </c>
      <c r="B10" s="58" t="str">
        <f>VLOOKUP(A10,Teams!$A$2:$B$304,2,FALSE)</f>
        <v>Derrick Shoffitt</v>
      </c>
      <c r="C10" s="59" t="str">
        <f>IF(ISERROR(VLOOKUP(A10,'Sept '!$A$5:$E$24,5,FALSE))," ",VLOOKUP(A10,'Sept '!$A$5:$E$24,5,FALSE))</f>
        <v> </v>
      </c>
      <c r="D10" s="59">
        <f>IF(ISERROR(VLOOKUP(A10,Oct!$A$5:$E$24,5,FALSE))," ",VLOOKUP(A10,Oct!$A$5:$E$24,5,FALSE))</f>
        <v>1</v>
      </c>
      <c r="E10" s="59" t="str">
        <f>IF(ISERROR(VLOOKUP(A10,Nov!$A$5:$E$24,5,FALSE))," ",VLOOKUP(A10,Nov!$A$5:$E$24,5,FALSE))</f>
        <v> </v>
      </c>
      <c r="F10" s="59" t="str">
        <f>IF(ISERROR(VLOOKUP(A10,Jan!$A$5:$E$33,5,FALSE))," ",VLOOKUP(A10,Jan!$A$5:$E$33,5,FALSE))</f>
        <v> </v>
      </c>
      <c r="G10" s="59" t="str">
        <f>IF(ISERROR(VLOOKUP(A10,Feb!$A$5:$E$37,5,FALSE))," ",VLOOKUP(A10,Feb!$A$5:$E$37,5,FALSE))</f>
        <v> </v>
      </c>
      <c r="H10" s="59" t="str">
        <f>IF(ISERROR(VLOOKUP(A10,March!$A$5:$E$35,5,FALSE))," ",VLOOKUP(A10,March!$A$5:$E$35,5,FALSE))</f>
        <v> </v>
      </c>
      <c r="I10" s="59" t="str">
        <f>IF(ISERROR(VLOOKUP(A10,April!$A$5:$E$37,5,FALSE))," ",VLOOKUP(A10,April!$A$5:$E$37,5,FALSE))</f>
        <v> </v>
      </c>
      <c r="J10" s="59" t="str">
        <f>IF(ISERROR(VLOOKUP(A10,May!$A$5:$E$37,5,FALSE))," ",VLOOKUP(A10,May!$A$5:$E$37,5,FALSE))</f>
        <v> </v>
      </c>
      <c r="K10" s="59" t="str">
        <f>IF(ISERROR(VLOOKUP(A10,June!$A$5:$E$37,5,FALSE))," ",VLOOKUP(A10,June!$A$5:$E$37,5,FALSE))</f>
        <v> </v>
      </c>
      <c r="L10" s="59" t="str">
        <f>IF(ISERROR(VLOOKUP(A10,July!$A$5:$E$37,5,FALSE))," ",VLOOKUP(A10,July!$A$5:$E$37,5,FALSE))</f>
        <v> </v>
      </c>
      <c r="M10" s="59" t="str">
        <f>IF(ISERROR(VLOOKUP(A10,Aug!$A$5:$E$37,5,FALSE))," ",VLOOKUP(A10,Aug!$A$5:$E$37,5,FALSE))</f>
        <v> </v>
      </c>
      <c r="N10" s="62">
        <f t="shared" si="0"/>
        <v>1</v>
      </c>
    </row>
    <row r="11" spans="1:14" ht="16.5" customHeight="1" thickBot="1">
      <c r="A11" s="57">
        <v>8</v>
      </c>
      <c r="B11" s="58" t="str">
        <f>VLOOKUP(A11,Teams!$A$2:$B$304,2,FALSE)</f>
        <v>Glen Kimble</v>
      </c>
      <c r="C11" s="59">
        <f>IF(ISERROR(VLOOKUP(A11,'Sept '!$A$5:$E$24,5,FALSE))," ",VLOOKUP(A11,'Sept '!$A$5:$E$24,5,FALSE))</f>
        <v>1</v>
      </c>
      <c r="D11" s="59">
        <f>IF(ISERROR(VLOOKUP(A11,Oct!$A$5:$E$24,5,FALSE))," ",VLOOKUP(A11,Oct!$A$5:$E$24,5,FALSE))</f>
        <v>1</v>
      </c>
      <c r="E11" s="59">
        <f>IF(ISERROR(VLOOKUP(A11,Nov!$A$5:$E$24,5,FALSE))," ",VLOOKUP(A11,Nov!$A$5:$E$24,5,FALSE))</f>
        <v>1</v>
      </c>
      <c r="F11" s="59" t="str">
        <f>IF(ISERROR(VLOOKUP(A11,Jan!$A$5:$E$33,5,FALSE))," ",VLOOKUP(A11,Jan!$A$5:$E$33,5,FALSE))</f>
        <v> </v>
      </c>
      <c r="G11" s="59" t="str">
        <f>IF(ISERROR(VLOOKUP(A11,Feb!$A$5:$E$37,5,FALSE))," ",VLOOKUP(A11,Feb!$A$5:$E$37,5,FALSE))</f>
        <v> </v>
      </c>
      <c r="H11" s="59" t="str">
        <f>IF(ISERROR(VLOOKUP(A11,March!$A$5:$E$35,5,FALSE))," ",VLOOKUP(A11,March!$A$5:$E$35,5,FALSE))</f>
        <v> </v>
      </c>
      <c r="I11" s="59">
        <f>IF(ISERROR(VLOOKUP(A11,April!$A$5:$E$37,5,FALSE))," ",VLOOKUP(A11,April!$A$5:$E$37,5,FALSE))</f>
        <v>1</v>
      </c>
      <c r="J11" s="59" t="str">
        <f>IF(ISERROR(VLOOKUP(A11,May!$A$5:$E$37,5,FALSE))," ",VLOOKUP(A11,May!$A$5:$E$37,5,FALSE))</f>
        <v> </v>
      </c>
      <c r="K11" s="59" t="str">
        <f>IF(ISERROR(VLOOKUP(A11,June!$A$5:$E$37,5,FALSE))," ",VLOOKUP(A11,June!$A$5:$E$37,5,FALSE))</f>
        <v> </v>
      </c>
      <c r="L11" s="59" t="str">
        <f>IF(ISERROR(VLOOKUP(A11,July!$A$5:$E$37,5,FALSE))," ",VLOOKUP(A11,July!$A$5:$E$37,5,FALSE))</f>
        <v> </v>
      </c>
      <c r="M11" s="59" t="str">
        <f>IF(ISERROR(VLOOKUP(A11,Aug!$A$5:$E$37,5,FALSE))," ",VLOOKUP(A11,Aug!$A$5:$E$37,5,FALSE))</f>
        <v> </v>
      </c>
      <c r="N11" s="62">
        <f t="shared" si="0"/>
        <v>4</v>
      </c>
    </row>
    <row r="12" spans="1:14" ht="16.5" customHeight="1" thickBot="1">
      <c r="A12" s="57">
        <v>9</v>
      </c>
      <c r="B12" s="58" t="str">
        <f>VLOOKUP(A12,Teams!$A$2:$B$304,2,FALSE)</f>
        <v>James Gardiner</v>
      </c>
      <c r="C12" s="59">
        <f>IF(ISERROR(VLOOKUP(A12,'Sept '!$A$5:$E$24,5,FALSE))," ",VLOOKUP(A12,'Sept '!$A$5:$E$24,5,FALSE))</f>
        <v>1</v>
      </c>
      <c r="D12" s="59">
        <f>IF(ISERROR(VLOOKUP(A12,Oct!$A$5:$E$24,5,FALSE))," ",VLOOKUP(A12,Oct!$A$5:$E$24,5,FALSE))</f>
        <v>1</v>
      </c>
      <c r="E12" s="59">
        <f>IF(ISERROR(VLOOKUP(A12,Nov!$A$5:$E$24,5,FALSE))," ",VLOOKUP(A12,Nov!$A$5:$E$24,5,FALSE))</f>
        <v>1</v>
      </c>
      <c r="F12" s="59">
        <f>IF(ISERROR(VLOOKUP(A12,Jan!$A$5:$E$33,5,FALSE))," ",VLOOKUP(A12,Jan!$A$5:$E$33,5,FALSE))</f>
        <v>1</v>
      </c>
      <c r="G12" s="59" t="str">
        <f>IF(ISERROR(VLOOKUP(A12,Feb!$A$5:$E$37,5,FALSE))," ",VLOOKUP(A12,Feb!$A$5:$E$37,5,FALSE))</f>
        <v> </v>
      </c>
      <c r="H12" s="59">
        <f>IF(ISERROR(VLOOKUP(A12,March!$A$5:$E$35,5,FALSE))," ",VLOOKUP(A12,March!$A$5:$E$35,5,FALSE))</f>
        <v>1</v>
      </c>
      <c r="I12" s="59">
        <f>IF(ISERROR(VLOOKUP(A12,April!$A$5:$E$37,5,FALSE))," ",VLOOKUP(A12,April!$A$5:$E$37,5,FALSE))</f>
        <v>1</v>
      </c>
      <c r="J12" s="59" t="str">
        <f>IF(ISERROR(VLOOKUP(A12,May!$A$5:$E$37,5,FALSE))," ",VLOOKUP(A12,May!$A$5:$E$37,5,FALSE))</f>
        <v> </v>
      </c>
      <c r="K12" s="59" t="str">
        <f>IF(ISERROR(VLOOKUP(A12,June!$A$5:$E$37,5,FALSE))," ",VLOOKUP(A12,June!$A$5:$E$37,5,FALSE))</f>
        <v> </v>
      </c>
      <c r="L12" s="59" t="str">
        <f>IF(ISERROR(VLOOKUP(A12,July!$A$5:$E$37,5,FALSE))," ",VLOOKUP(A12,July!$A$5:$E$37,5,FALSE))</f>
        <v> </v>
      </c>
      <c r="M12" s="59" t="str">
        <f>IF(ISERROR(VLOOKUP(A12,Aug!$A$5:$E$37,5,FALSE))," ",VLOOKUP(A12,Aug!$A$5:$E$37,5,FALSE))</f>
        <v> </v>
      </c>
      <c r="N12" s="62">
        <f t="shared" si="0"/>
        <v>6</v>
      </c>
    </row>
    <row r="13" spans="1:14" ht="16.5" customHeight="1" thickBot="1">
      <c r="A13" s="57">
        <v>10</v>
      </c>
      <c r="B13" s="58" t="str">
        <f>VLOOKUP(A13,Teams!$A$2:$B$304,2,FALSE)</f>
        <v>Jason Jackson</v>
      </c>
      <c r="C13" s="59">
        <f>IF(ISERROR(VLOOKUP(A13,'Sept '!$A$5:$E$24,5,FALSE))," ",VLOOKUP(A13,'Sept '!$A$5:$E$24,5,FALSE))</f>
        <v>1</v>
      </c>
      <c r="D13" s="59">
        <f>IF(ISERROR(VLOOKUP(A13,Oct!$A$5:$E$24,5,FALSE))," ",VLOOKUP(A13,Oct!$A$5:$E$24,5,FALSE))</f>
        <v>1</v>
      </c>
      <c r="E13" s="59" t="str">
        <f>IF(ISERROR(VLOOKUP(A13,Nov!$A$5:$E$24,5,FALSE))," ",VLOOKUP(A13,Nov!$A$5:$E$24,5,FALSE))</f>
        <v> </v>
      </c>
      <c r="F13" s="59" t="str">
        <f>IF(ISERROR(VLOOKUP(A13,Jan!$A$5:$E$33,5,FALSE))," ",VLOOKUP(A13,Jan!$A$5:$E$33,5,FALSE))</f>
        <v> </v>
      </c>
      <c r="G13" s="59" t="str">
        <f>IF(ISERROR(VLOOKUP(A13,Feb!$A$5:$E$37,5,FALSE))," ",VLOOKUP(A13,Feb!$A$5:$E$37,5,FALSE))</f>
        <v> </v>
      </c>
      <c r="H13" s="59">
        <f>IF(ISERROR(VLOOKUP(A13,March!$A$5:$E$35,5,FALSE))," ",VLOOKUP(A13,March!$A$5:$E$35,5,FALSE))</f>
        <v>1</v>
      </c>
      <c r="I13" s="59" t="str">
        <f>IF(ISERROR(VLOOKUP(A13,April!$A$5:$E$37,5,FALSE))," ",VLOOKUP(A13,April!$A$5:$E$37,5,FALSE))</f>
        <v> </v>
      </c>
      <c r="J13" s="59" t="str">
        <f>IF(ISERROR(VLOOKUP(A13,May!$A$5:$E$37,5,FALSE))," ",VLOOKUP(A13,May!$A$5:$E$37,5,FALSE))</f>
        <v> </v>
      </c>
      <c r="K13" s="59" t="str">
        <f>IF(ISERROR(VLOOKUP(A13,June!$A$5:$E$37,5,FALSE))," ",VLOOKUP(A13,June!$A$5:$E$37,5,FALSE))</f>
        <v> </v>
      </c>
      <c r="L13" s="59" t="str">
        <f>IF(ISERROR(VLOOKUP(A13,July!$A$5:$E$37,5,FALSE))," ",VLOOKUP(A13,July!$A$5:$E$37,5,FALSE))</f>
        <v> </v>
      </c>
      <c r="M13" s="59" t="str">
        <f>IF(ISERROR(VLOOKUP(A13,Aug!$A$5:$E$37,5,FALSE))," ",VLOOKUP(A13,Aug!$A$5:$E$37,5,FALSE))</f>
        <v> </v>
      </c>
      <c r="N13" s="62">
        <f t="shared" si="0"/>
        <v>3</v>
      </c>
    </row>
    <row r="14" spans="1:14" ht="16.5" customHeight="1" thickBot="1">
      <c r="A14" s="57">
        <v>11</v>
      </c>
      <c r="B14" s="58" t="str">
        <f>VLOOKUP(A14,Teams!$A$2:$B$304,2,FALSE)</f>
        <v>Jeff Grubbs</v>
      </c>
      <c r="C14" s="59" t="str">
        <f>IF(ISERROR(VLOOKUP(A14,'Sept '!$A$5:$E$24,5,FALSE))," ",VLOOKUP(A14,'Sept '!$A$5:$E$24,5,FALSE))</f>
        <v> </v>
      </c>
      <c r="D14" s="59">
        <f>IF(ISERROR(VLOOKUP(A14,Oct!$A$5:$E$24,5,FALSE))," ",VLOOKUP(A14,Oct!$A$5:$E$24,5,FALSE))</f>
        <v>1</v>
      </c>
      <c r="E14" s="59" t="str">
        <f>IF(ISERROR(VLOOKUP(A14,Nov!$A$5:$E$24,5,FALSE))," ",VLOOKUP(A14,Nov!$A$5:$E$24,5,FALSE))</f>
        <v> </v>
      </c>
      <c r="F14" s="59" t="str">
        <f>IF(ISERROR(VLOOKUP(A14,Jan!$A$5:$E$33,5,FALSE))," ",VLOOKUP(A14,Jan!$A$5:$E$33,5,FALSE))</f>
        <v> </v>
      </c>
      <c r="G14" s="59" t="str">
        <f>IF(ISERROR(VLOOKUP(A14,Feb!$A$5:$E$37,5,FALSE))," ",VLOOKUP(A14,Feb!$A$5:$E$37,5,FALSE))</f>
        <v> </v>
      </c>
      <c r="H14" s="59">
        <f>IF(ISERROR(VLOOKUP(A14,March!$A$5:$E$35,5,FALSE))," ",VLOOKUP(A14,March!$A$5:$E$35,5,FALSE))</f>
        <v>0</v>
      </c>
      <c r="I14" s="59" t="str">
        <f>IF(ISERROR(VLOOKUP(A14,April!$A$5:$E$37,5,FALSE))," ",VLOOKUP(A14,April!$A$5:$E$37,5,FALSE))</f>
        <v> </v>
      </c>
      <c r="J14" s="59" t="str">
        <f>IF(ISERROR(VLOOKUP(A14,May!$A$5:$E$37,5,FALSE))," ",VLOOKUP(A14,May!$A$5:$E$37,5,FALSE))</f>
        <v> </v>
      </c>
      <c r="K14" s="59" t="str">
        <f>IF(ISERROR(VLOOKUP(A14,June!$A$5:$E$37,5,FALSE))," ",VLOOKUP(A14,June!$A$5:$E$37,5,FALSE))</f>
        <v> </v>
      </c>
      <c r="L14" s="59" t="str">
        <f>IF(ISERROR(VLOOKUP(A14,July!$A$5:$E$37,5,FALSE))," ",VLOOKUP(A14,July!$A$5:$E$37,5,FALSE))</f>
        <v> </v>
      </c>
      <c r="M14" s="59" t="str">
        <f>IF(ISERROR(VLOOKUP(A14,Aug!$A$5:$E$37,5,FALSE))," ",VLOOKUP(A14,Aug!$A$5:$E$37,5,FALSE))</f>
        <v> </v>
      </c>
      <c r="N14" s="62">
        <f t="shared" si="0"/>
        <v>1</v>
      </c>
    </row>
    <row r="15" spans="1:14" ht="16.5" customHeight="1" thickBot="1">
      <c r="A15" s="57">
        <v>12</v>
      </c>
      <c r="B15" s="58" t="str">
        <f>VLOOKUP(A15,Teams!$A$2:$B$304,2,FALSE)</f>
        <v>Jeff Grubbs Jr</v>
      </c>
      <c r="C15" s="59" t="str">
        <f>IF(ISERROR(VLOOKUP(A15,'Sept '!$A$5:$E$24,5,FALSE))," ",VLOOKUP(A15,'Sept '!$A$5:$E$24,5,FALSE))</f>
        <v> </v>
      </c>
      <c r="D15" s="59" t="str">
        <f>IF(ISERROR(VLOOKUP(A15,Oct!$A$5:$E$24,5,FALSE))," ",VLOOKUP(A15,Oct!$A$5:$E$24,5,FALSE))</f>
        <v> </v>
      </c>
      <c r="E15" s="59" t="str">
        <f>IF(ISERROR(VLOOKUP(A15,Nov!$A$5:$E$24,5,FALSE))," ",VLOOKUP(A15,Nov!$A$5:$E$24,5,FALSE))</f>
        <v> </v>
      </c>
      <c r="F15" s="59" t="str">
        <f>IF(ISERROR(VLOOKUP(A15,Jan!$A$5:$E$33,5,FALSE))," ",VLOOKUP(A15,Jan!$A$5:$E$33,5,FALSE))</f>
        <v> </v>
      </c>
      <c r="G15" s="59" t="str">
        <f>IF(ISERROR(VLOOKUP(A15,Feb!$A$5:$E$37,5,FALSE))," ",VLOOKUP(A15,Feb!$A$5:$E$37,5,FALSE))</f>
        <v> </v>
      </c>
      <c r="H15" s="59">
        <f>IF(ISERROR(VLOOKUP(A15,March!$A$5:$E$35,5,FALSE))," ",VLOOKUP(A15,March!$A$5:$E$35,5,FALSE))</f>
        <v>0</v>
      </c>
      <c r="I15" s="59" t="str">
        <f>IF(ISERROR(VLOOKUP(A15,April!$A$5:$E$37,5,FALSE))," ",VLOOKUP(A15,April!$A$5:$E$37,5,FALSE))</f>
        <v> </v>
      </c>
      <c r="J15" s="59" t="str">
        <f>IF(ISERROR(VLOOKUP(A15,May!$A$5:$E$37,5,FALSE))," ",VLOOKUP(A15,May!$A$5:$E$37,5,FALSE))</f>
        <v> </v>
      </c>
      <c r="K15" s="59" t="str">
        <f>IF(ISERROR(VLOOKUP(A15,June!$A$5:$E$37,5,FALSE))," ",VLOOKUP(A15,June!$A$5:$E$37,5,FALSE))</f>
        <v> </v>
      </c>
      <c r="L15" s="59" t="str">
        <f>IF(ISERROR(VLOOKUP(A15,July!$A$5:$E$37,5,FALSE))," ",VLOOKUP(A15,July!$A$5:$E$37,5,FALSE))</f>
        <v> </v>
      </c>
      <c r="M15" s="59" t="str">
        <f>IF(ISERROR(VLOOKUP(A15,Aug!$A$5:$E$37,5,FALSE))," ",VLOOKUP(A15,Aug!$A$5:$E$37,5,FALSE))</f>
        <v> </v>
      </c>
      <c r="N15" s="62">
        <f t="shared" si="0"/>
        <v>0</v>
      </c>
    </row>
    <row r="16" spans="1:14" ht="16.5" customHeight="1" thickBot="1">
      <c r="A16" s="57">
        <v>13</v>
      </c>
      <c r="B16" s="58" t="str">
        <f>VLOOKUP(A16,Teams!$A$2:$B$304,2,FALSE)</f>
        <v>Joe Cassels</v>
      </c>
      <c r="C16" s="59" t="str">
        <f>IF(ISERROR(VLOOKUP(A16,'Sept '!$A$5:$E$24,5,FALSE))," ",VLOOKUP(A16,'Sept '!$A$5:$E$24,5,FALSE))</f>
        <v> </v>
      </c>
      <c r="D16" s="59" t="str">
        <f>IF(ISERROR(VLOOKUP(A16,Oct!$A$5:$E$24,5,FALSE))," ",VLOOKUP(A16,Oct!$A$5:$E$24,5,FALSE))</f>
        <v> </v>
      </c>
      <c r="E16" s="59" t="str">
        <f>IF(ISERROR(VLOOKUP(A16,Nov!$A$5:$E$24,5,FALSE))," ",VLOOKUP(A16,Nov!$A$5:$E$24,5,FALSE))</f>
        <v> </v>
      </c>
      <c r="F16" s="59" t="str">
        <f>IF(ISERROR(VLOOKUP(A16,Jan!$A$5:$E$33,5,FALSE))," ",VLOOKUP(A16,Jan!$A$5:$E$33,5,FALSE))</f>
        <v> </v>
      </c>
      <c r="G16" s="59" t="str">
        <f>IF(ISERROR(VLOOKUP(A16,Feb!$A$5:$E$37,5,FALSE))," ",VLOOKUP(A16,Feb!$A$5:$E$37,5,FALSE))</f>
        <v> </v>
      </c>
      <c r="H16" s="59">
        <f>IF(ISERROR(VLOOKUP(A16,March!$A$5:$E$35,5,FALSE))," ",VLOOKUP(A16,March!$A$5:$E$35,5,FALSE))</f>
        <v>1</v>
      </c>
      <c r="I16" s="59" t="str">
        <f>IF(ISERROR(VLOOKUP(A16,April!$A$5:$E$37,5,FALSE))," ",VLOOKUP(A16,April!$A$5:$E$37,5,FALSE))</f>
        <v> </v>
      </c>
      <c r="J16" s="59" t="str">
        <f>IF(ISERROR(VLOOKUP(A16,May!$A$5:$E$37,5,FALSE))," ",VLOOKUP(A16,May!$A$5:$E$37,5,FALSE))</f>
        <v> </v>
      </c>
      <c r="K16" s="59" t="str">
        <f>IF(ISERROR(VLOOKUP(A16,June!$A$5:$E$37,5,FALSE))," ",VLOOKUP(A16,June!$A$5:$E$37,5,FALSE))</f>
        <v> </v>
      </c>
      <c r="L16" s="59" t="str">
        <f>IF(ISERROR(VLOOKUP(A16,July!$A$5:$E$37,5,FALSE))," ",VLOOKUP(A16,July!$A$5:$E$37,5,FALSE))</f>
        <v> </v>
      </c>
      <c r="M16" s="59" t="str">
        <f>IF(ISERROR(VLOOKUP(A16,Aug!$A$5:$E$37,5,FALSE))," ",VLOOKUP(A16,Aug!$A$5:$E$37,5,FALSE))</f>
        <v> </v>
      </c>
      <c r="N16" s="62">
        <f t="shared" si="0"/>
        <v>1</v>
      </c>
    </row>
    <row r="17" spans="1:14" ht="16.5" customHeight="1" thickBot="1">
      <c r="A17" s="57">
        <v>14</v>
      </c>
      <c r="B17" s="58" t="str">
        <f>VLOOKUP(A17,Teams!$A$2:$B$304,2,FALSE)</f>
        <v>John Wojhan</v>
      </c>
      <c r="C17" s="59">
        <f>IF(ISERROR(VLOOKUP(A17,'Sept '!$A$5:$E$24,5,FALSE))," ",VLOOKUP(A17,'Sept '!$A$5:$E$24,5,FALSE))</f>
        <v>1</v>
      </c>
      <c r="D17" s="59">
        <f>IF(ISERROR(VLOOKUP(A17,Oct!$A$5:$E$24,5,FALSE))," ",VLOOKUP(A17,Oct!$A$5:$E$24,5,FALSE))</f>
        <v>1</v>
      </c>
      <c r="E17" s="59" t="str">
        <f>IF(ISERROR(VLOOKUP(A17,Nov!$A$5:$E$24,5,FALSE))," ",VLOOKUP(A17,Nov!$A$5:$E$24,5,FALSE))</f>
        <v> </v>
      </c>
      <c r="F17" s="59" t="str">
        <f>IF(ISERROR(VLOOKUP(A17,Jan!$A$5:$E$33,5,FALSE))," ",VLOOKUP(A17,Jan!$A$5:$E$33,5,FALSE))</f>
        <v> </v>
      </c>
      <c r="G17" s="59" t="str">
        <f>IF(ISERROR(VLOOKUP(A17,Feb!$A$5:$E$37,5,FALSE))," ",VLOOKUP(A17,Feb!$A$5:$E$37,5,FALSE))</f>
        <v> </v>
      </c>
      <c r="H17" s="59" t="str">
        <f>IF(ISERROR(VLOOKUP(A17,March!$A$5:$E$35,5,FALSE))," ",VLOOKUP(A17,March!$A$5:$E$35,5,FALSE))</f>
        <v> </v>
      </c>
      <c r="I17" s="59" t="str">
        <f>IF(ISERROR(VLOOKUP(A17,April!$A$5:$E$37,5,FALSE))," ",VLOOKUP(A17,April!$A$5:$E$37,5,FALSE))</f>
        <v> </v>
      </c>
      <c r="J17" s="59" t="str">
        <f>IF(ISERROR(VLOOKUP(A17,May!$A$5:$E$37,5,FALSE))," ",VLOOKUP(A17,May!$A$5:$E$37,5,FALSE))</f>
        <v> </v>
      </c>
      <c r="K17" s="59" t="str">
        <f>IF(ISERROR(VLOOKUP(A17,June!$A$5:$E$37,5,FALSE))," ",VLOOKUP(A17,June!$A$5:$E$37,5,FALSE))</f>
        <v> </v>
      </c>
      <c r="L17" s="59" t="str">
        <f>IF(ISERROR(VLOOKUP(A17,July!$A$5:$E$37,5,FALSE))," ",VLOOKUP(A17,July!$A$5:$E$37,5,FALSE))</f>
        <v> </v>
      </c>
      <c r="M17" s="59" t="str">
        <f>IF(ISERROR(VLOOKUP(A17,Aug!$A$5:$E$37,5,FALSE))," ",VLOOKUP(A17,Aug!$A$5:$E$37,5,FALSE))</f>
        <v> </v>
      </c>
      <c r="N17" s="62">
        <f t="shared" si="0"/>
        <v>2</v>
      </c>
    </row>
    <row r="18" spans="1:14" ht="16.5" customHeight="1" thickBot="1">
      <c r="A18" s="57">
        <v>15</v>
      </c>
      <c r="B18" s="58" t="str">
        <f>VLOOKUP(A18,Teams!$A$2:$B$304,2,FALSE)</f>
        <v>Johnny Due</v>
      </c>
      <c r="C18" s="59">
        <f>IF(ISERROR(VLOOKUP(A18,'Sept '!$A$5:$E$24,5,FALSE))," ",VLOOKUP(A18,'Sept '!$A$5:$E$24,5,FALSE))</f>
        <v>1</v>
      </c>
      <c r="D18" s="59">
        <f>IF(ISERROR(VLOOKUP(A18,Oct!$A$5:$E$24,5,FALSE))," ",VLOOKUP(A18,Oct!$A$5:$E$24,5,FALSE))</f>
        <v>0</v>
      </c>
      <c r="E18" s="59">
        <f>IF(ISERROR(VLOOKUP(A18,Nov!$A$5:$E$24,5,FALSE))," ",VLOOKUP(A18,Nov!$A$5:$E$24,5,FALSE))</f>
        <v>1</v>
      </c>
      <c r="F18" s="59">
        <f>IF(ISERROR(VLOOKUP(A18,Jan!$A$5:$E$33,5,FALSE))," ",VLOOKUP(A18,Jan!$A$5:$E$33,5,FALSE))</f>
        <v>0</v>
      </c>
      <c r="G18" s="59" t="str">
        <f>IF(ISERROR(VLOOKUP(A18,Feb!$A$5:$E$37,5,FALSE))," ",VLOOKUP(A18,Feb!$A$5:$E$37,5,FALSE))</f>
        <v> </v>
      </c>
      <c r="H18" s="59" t="str">
        <f>IF(ISERROR(VLOOKUP(A18,March!$A$5:$E$35,5,FALSE))," ",VLOOKUP(A18,March!$A$5:$E$35,5,FALSE))</f>
        <v> </v>
      </c>
      <c r="I18" s="59" t="str">
        <f>IF(ISERROR(VLOOKUP(A18,April!$A$5:$E$37,5,FALSE))," ",VLOOKUP(A18,April!$A$5:$E$37,5,FALSE))</f>
        <v> </v>
      </c>
      <c r="J18" s="59" t="str">
        <f>IF(ISERROR(VLOOKUP(A18,May!$A$5:$E$37,5,FALSE))," ",VLOOKUP(A18,May!$A$5:$E$37,5,FALSE))</f>
        <v> </v>
      </c>
      <c r="K18" s="59" t="str">
        <f>IF(ISERROR(VLOOKUP(A18,June!$A$5:$E$37,5,FALSE))," ",VLOOKUP(A18,June!$A$5:$E$37,5,FALSE))</f>
        <v> </v>
      </c>
      <c r="L18" s="59" t="str">
        <f>IF(ISERROR(VLOOKUP(A18,July!$A$5:$E$37,5,FALSE))," ",VLOOKUP(A18,July!$A$5:$E$37,5,FALSE))</f>
        <v> </v>
      </c>
      <c r="M18" s="59" t="str">
        <f>IF(ISERROR(VLOOKUP(A18,Aug!$A$5:$E$37,5,FALSE))," ",VLOOKUP(A18,Aug!$A$5:$E$37,5,FALSE))</f>
        <v> </v>
      </c>
      <c r="N18" s="62">
        <f t="shared" si="0"/>
        <v>2</v>
      </c>
    </row>
    <row r="19" spans="1:14" ht="16.5" customHeight="1" thickBot="1">
      <c r="A19" s="57">
        <v>16</v>
      </c>
      <c r="B19" s="58" t="str">
        <f>VLOOKUP(A19,Teams!$A$2:$B$304,2,FALSE)</f>
        <v>Lane Adams</v>
      </c>
      <c r="C19" s="59" t="str">
        <f>IF(ISERROR(VLOOKUP(A19,'Sept '!$A$5:$E$24,5,FALSE))," ",VLOOKUP(A19,'Sept '!$A$5:$E$24,5,FALSE))</f>
        <v> </v>
      </c>
      <c r="D19" s="59" t="str">
        <f>IF(ISERROR(VLOOKUP(A19,Oct!$A$5:$E$24,5,FALSE))," ",VLOOKUP(A19,Oct!$A$5:$E$24,5,FALSE))</f>
        <v> </v>
      </c>
      <c r="E19" s="59" t="str">
        <f>IF(ISERROR(VLOOKUP(A19,Nov!$A$5:$E$24,5,FALSE))," ",VLOOKUP(A19,Nov!$A$5:$E$24,5,FALSE))</f>
        <v> </v>
      </c>
      <c r="F19" s="59" t="str">
        <f>IF(ISERROR(VLOOKUP(A19,Jan!$A$5:$E$33,5,FALSE))," ",VLOOKUP(A19,Jan!$A$5:$E$33,5,FALSE))</f>
        <v> </v>
      </c>
      <c r="G19" s="59" t="str">
        <f>IF(ISERROR(VLOOKUP(A19,Feb!$A$5:$E$37,5,FALSE))," ",VLOOKUP(A19,Feb!$A$5:$E$37,5,FALSE))</f>
        <v> </v>
      </c>
      <c r="H19" s="59">
        <f>IF(ISERROR(VLOOKUP(A19,March!$A$5:$E$35,5,FALSE))," ",VLOOKUP(A19,March!$A$5:$E$35,5,FALSE))</f>
        <v>0</v>
      </c>
      <c r="I19" s="59">
        <f>IF(ISERROR(VLOOKUP(A19,April!$A$5:$E$37,5,FALSE))," ",VLOOKUP(A19,April!$A$5:$E$37,5,FALSE))</f>
        <v>0</v>
      </c>
      <c r="J19" s="59" t="str">
        <f>IF(ISERROR(VLOOKUP(A19,May!$A$5:$E$37,5,FALSE))," ",VLOOKUP(A19,May!$A$5:$E$37,5,FALSE))</f>
        <v> </v>
      </c>
      <c r="K19" s="59" t="str">
        <f>IF(ISERROR(VLOOKUP(A19,June!$A$5:$E$37,5,FALSE))," ",VLOOKUP(A19,June!$A$5:$E$37,5,FALSE))</f>
        <v> </v>
      </c>
      <c r="L19" s="59" t="str">
        <f>IF(ISERROR(VLOOKUP(A19,July!$A$5:$E$37,5,FALSE))," ",VLOOKUP(A19,July!$A$5:$E$37,5,FALSE))</f>
        <v> </v>
      </c>
      <c r="M19" s="59" t="str">
        <f>IF(ISERROR(VLOOKUP(A19,Aug!$A$5:$E$37,5,FALSE))," ",VLOOKUP(A19,Aug!$A$5:$E$37,5,FALSE))</f>
        <v> </v>
      </c>
      <c r="N19" s="62">
        <f t="shared" si="0"/>
        <v>0</v>
      </c>
    </row>
    <row r="20" spans="1:14" ht="16.5" customHeight="1" thickBot="1">
      <c r="A20" s="57">
        <v>17</v>
      </c>
      <c r="B20" s="58" t="str">
        <f>VLOOKUP(A20,Teams!$A$2:$B$304,2,FALSE)</f>
        <v>Logan Smith</v>
      </c>
      <c r="C20" s="59" t="str">
        <f>IF(ISERROR(VLOOKUP(A20,'Sept '!$A$5:$E$24,5,FALSE))," ",VLOOKUP(A20,'Sept '!$A$5:$E$24,5,FALSE))</f>
        <v> </v>
      </c>
      <c r="D20" s="59" t="str">
        <f>IF(ISERROR(VLOOKUP(A20,Oct!$A$5:$E$24,5,FALSE))," ",VLOOKUP(A20,Oct!$A$5:$E$24,5,FALSE))</f>
        <v> </v>
      </c>
      <c r="E20" s="59" t="str">
        <f>IF(ISERROR(VLOOKUP(A20,Nov!$A$5:$E$24,5,FALSE))," ",VLOOKUP(A20,Nov!$A$5:$E$24,5,FALSE))</f>
        <v> </v>
      </c>
      <c r="F20" s="59" t="str">
        <f>IF(ISERROR(VLOOKUP(A20,Jan!$A$5:$E$33,5,FALSE))," ",VLOOKUP(A20,Jan!$A$5:$E$33,5,FALSE))</f>
        <v> </v>
      </c>
      <c r="G20" s="59" t="str">
        <f>IF(ISERROR(VLOOKUP(A20,Feb!$A$5:$E$37,5,FALSE))," ",VLOOKUP(A20,Feb!$A$5:$E$37,5,FALSE))</f>
        <v> </v>
      </c>
      <c r="H20" s="59" t="str">
        <f>IF(ISERROR(VLOOKUP(A20,March!$A$5:$E$35,5,FALSE))," ",VLOOKUP(A20,March!$A$5:$E$35,5,FALSE))</f>
        <v> </v>
      </c>
      <c r="I20" s="59" t="str">
        <f>IF(ISERROR(VLOOKUP(A20,April!$A$5:$E$37,5,FALSE))," ",VLOOKUP(A20,April!$A$5:$E$37,5,FALSE))</f>
        <v> </v>
      </c>
      <c r="J20" s="59" t="str">
        <f>IF(ISERROR(VLOOKUP(A20,May!$A$5:$E$37,5,FALSE))," ",VLOOKUP(A20,May!$A$5:$E$37,5,FALSE))</f>
        <v> </v>
      </c>
      <c r="K20" s="59" t="str">
        <f>IF(ISERROR(VLOOKUP(A20,June!$A$5:$E$37,5,FALSE))," ",VLOOKUP(A20,June!$A$5:$E$37,5,FALSE))</f>
        <v> </v>
      </c>
      <c r="L20" s="59" t="str">
        <f>IF(ISERROR(VLOOKUP(A20,July!$A$5:$E$37,5,FALSE))," ",VLOOKUP(A20,July!$A$5:$E$37,5,FALSE))</f>
        <v> </v>
      </c>
      <c r="M20" s="59" t="str">
        <f>IF(ISERROR(VLOOKUP(A20,Aug!$A$5:$E$37,5,FALSE))," ",VLOOKUP(A20,Aug!$A$5:$E$37,5,FALSE))</f>
        <v> </v>
      </c>
      <c r="N20" s="62">
        <f t="shared" si="0"/>
        <v>0</v>
      </c>
    </row>
    <row r="21" spans="1:14" ht="16.5" customHeight="1" thickBot="1">
      <c r="A21" s="57">
        <v>18</v>
      </c>
      <c r="B21" s="58" t="str">
        <f>VLOOKUP(A21,Teams!$A$2:$B$304,2,FALSE)</f>
        <v>X Mark Wych</v>
      </c>
      <c r="C21" s="59">
        <f>IF(ISERROR(VLOOKUP(A21,'Sept '!$A$5:$E$24,5,FALSE))," ",VLOOKUP(A21,'Sept '!$A$5:$E$24,5,FALSE))</f>
        <v>1</v>
      </c>
      <c r="D21" s="59" t="str">
        <f>IF(ISERROR(VLOOKUP(A21,Oct!$A$5:$E$24,5,FALSE))," ",VLOOKUP(A21,Oct!$A$5:$E$24,5,FALSE))</f>
        <v> </v>
      </c>
      <c r="E21" s="59" t="str">
        <f>IF(ISERROR(VLOOKUP(A21,Nov!$A$5:$E$24,5,FALSE))," ",VLOOKUP(A21,Nov!$A$5:$E$24,5,FALSE))</f>
        <v> </v>
      </c>
      <c r="F21" s="59" t="str">
        <f>IF(ISERROR(VLOOKUP(A21,Jan!$A$5:$E$33,5,FALSE))," ",VLOOKUP(A21,Jan!$A$5:$E$33,5,FALSE))</f>
        <v> </v>
      </c>
      <c r="G21" s="59" t="str">
        <f>IF(ISERROR(VLOOKUP(A21,Feb!$A$5:$E$37,5,FALSE))," ",VLOOKUP(A21,Feb!$A$5:$E$37,5,FALSE))</f>
        <v> </v>
      </c>
      <c r="H21" s="59" t="str">
        <f>IF(ISERROR(VLOOKUP(A21,March!$A$5:$E$35,5,FALSE))," ",VLOOKUP(A21,March!$A$5:$E$35,5,FALSE))</f>
        <v> </v>
      </c>
      <c r="I21" s="59" t="str">
        <f>IF(ISERROR(VLOOKUP(A21,April!$A$5:$E$37,5,FALSE))," ",VLOOKUP(A21,April!$A$5:$E$37,5,FALSE))</f>
        <v> </v>
      </c>
      <c r="J21" s="59" t="str">
        <f>IF(ISERROR(VLOOKUP(A21,May!$A$5:$E$37,5,FALSE))," ",VLOOKUP(A21,May!$A$5:$E$37,5,FALSE))</f>
        <v> </v>
      </c>
      <c r="K21" s="59" t="str">
        <f>IF(ISERROR(VLOOKUP(A21,June!$A$5:$E$37,5,FALSE))," ",VLOOKUP(A21,June!$A$5:$E$37,5,FALSE))</f>
        <v> </v>
      </c>
      <c r="L21" s="59" t="str">
        <f>IF(ISERROR(VLOOKUP(A21,July!$A$5:$E$37,5,FALSE))," ",VLOOKUP(A21,July!$A$5:$E$37,5,FALSE))</f>
        <v> </v>
      </c>
      <c r="M21" s="59" t="str">
        <f>IF(ISERROR(VLOOKUP(A21,Aug!$A$5:$E$37,5,FALSE))," ",VLOOKUP(A21,Aug!$A$5:$E$37,5,FALSE))</f>
        <v> </v>
      </c>
      <c r="N21" s="62">
        <f t="shared" si="0"/>
        <v>1</v>
      </c>
    </row>
    <row r="22" spans="1:14" ht="16.5" customHeight="1" thickBot="1">
      <c r="A22" s="57">
        <v>19</v>
      </c>
      <c r="B22" s="58" t="str">
        <f>VLOOKUP(A22,Teams!$A$2:$B$304,2,FALSE)</f>
        <v>Paul Howard</v>
      </c>
      <c r="C22" s="59" t="str">
        <f>IF(ISERROR(VLOOKUP(A22,'Sept '!$A$5:$E$24,5,FALSE))," ",VLOOKUP(A22,'Sept '!$A$5:$E$24,5,FALSE))</f>
        <v> </v>
      </c>
      <c r="D22" s="59" t="str">
        <f>IF(ISERROR(VLOOKUP(A22,Oct!$A$5:$E$24,5,FALSE))," ",VLOOKUP(A22,Oct!$A$5:$E$24,5,FALSE))</f>
        <v> </v>
      </c>
      <c r="E22" s="59" t="str">
        <f>IF(ISERROR(VLOOKUP(A22,Nov!$A$5:$E$24,5,FALSE))," ",VLOOKUP(A22,Nov!$A$5:$E$24,5,FALSE))</f>
        <v> </v>
      </c>
      <c r="F22" s="59" t="str">
        <f>IF(ISERROR(VLOOKUP(A22,Jan!$A$5:$E$33,5,FALSE))," ",VLOOKUP(A22,Jan!$A$5:$E$33,5,FALSE))</f>
        <v> </v>
      </c>
      <c r="G22" s="59" t="str">
        <f>IF(ISERROR(VLOOKUP(A22,Feb!$A$5:$E$37,5,FALSE))," ",VLOOKUP(A22,Feb!$A$5:$E$37,5,FALSE))</f>
        <v> </v>
      </c>
      <c r="H22" s="59" t="str">
        <f>IF(ISERROR(VLOOKUP(A22,March!$A$5:$E$35,5,FALSE))," ",VLOOKUP(A22,March!$A$5:$E$35,5,FALSE))</f>
        <v> </v>
      </c>
      <c r="I22" s="59" t="str">
        <f>IF(ISERROR(VLOOKUP(A22,April!$A$5:$E$37,5,FALSE))," ",VLOOKUP(A22,April!$A$5:$E$37,5,FALSE))</f>
        <v> </v>
      </c>
      <c r="J22" s="59" t="str">
        <f>IF(ISERROR(VLOOKUP(A22,May!$A$5:$E$37,5,FALSE))," ",VLOOKUP(A22,May!$A$5:$E$37,5,FALSE))</f>
        <v> </v>
      </c>
      <c r="K22" s="59" t="str">
        <f>IF(ISERROR(VLOOKUP(A22,June!$A$5:$E$37,5,FALSE))," ",VLOOKUP(A22,June!$A$5:$E$37,5,FALSE))</f>
        <v> </v>
      </c>
      <c r="L22" s="59" t="str">
        <f>IF(ISERROR(VLOOKUP(A22,July!$A$5:$E$37,5,FALSE))," ",VLOOKUP(A22,July!$A$5:$E$37,5,FALSE))</f>
        <v> </v>
      </c>
      <c r="M22" s="59" t="str">
        <f>IF(ISERROR(VLOOKUP(A22,Aug!$A$5:$E$37,5,FALSE))," ",VLOOKUP(A22,Aug!$A$5:$E$37,5,FALSE))</f>
        <v> </v>
      </c>
      <c r="N22" s="62">
        <f t="shared" si="0"/>
        <v>0</v>
      </c>
    </row>
    <row r="23" spans="1:14" ht="16.5" customHeight="1" thickBot="1">
      <c r="A23" s="57">
        <v>20</v>
      </c>
      <c r="B23" s="58" t="str">
        <f>VLOOKUP(A23,Teams!$A$2:$B$304,2,FALSE)</f>
        <v>Rich Richarson</v>
      </c>
      <c r="C23" s="59">
        <f>IF(ISERROR(VLOOKUP(A23,'Sept '!$A$5:$E$24,5,FALSE))," ",VLOOKUP(A23,'Sept '!$A$5:$E$24,5,FALSE))</f>
        <v>1</v>
      </c>
      <c r="D23" s="59">
        <f>IF(ISERROR(VLOOKUP(A23,Oct!$A$5:$E$24,5,FALSE))," ",VLOOKUP(A23,Oct!$A$5:$E$24,5,FALSE))</f>
        <v>1</v>
      </c>
      <c r="E23" s="59" t="str">
        <f>IF(ISERROR(VLOOKUP(A23,Nov!$A$5:$E$24,5,FALSE))," ",VLOOKUP(A23,Nov!$A$5:$E$24,5,FALSE))</f>
        <v> </v>
      </c>
      <c r="F23" s="59">
        <f>IF(ISERROR(VLOOKUP(A23,Jan!$A$5:$E$33,5,FALSE))," ",VLOOKUP(A23,Jan!$A$5:$E$33,5,FALSE))</f>
        <v>1</v>
      </c>
      <c r="G23" s="59" t="str">
        <f>IF(ISERROR(VLOOKUP(A23,Feb!$A$5:$E$37,5,FALSE))," ",VLOOKUP(A23,Feb!$A$5:$E$37,5,FALSE))</f>
        <v> </v>
      </c>
      <c r="H23" s="59">
        <f>IF(ISERROR(VLOOKUP(A23,March!$A$5:$E$35,5,FALSE))," ",VLOOKUP(A23,March!$A$5:$E$35,5,FALSE))</f>
        <v>1</v>
      </c>
      <c r="I23" s="59" t="str">
        <f>IF(ISERROR(VLOOKUP(A23,April!$A$5:$E$37,5,FALSE))," ",VLOOKUP(A23,April!$A$5:$E$37,5,FALSE))</f>
        <v> </v>
      </c>
      <c r="J23" s="59" t="str">
        <f>IF(ISERROR(VLOOKUP(A23,May!$A$5:$E$37,5,FALSE))," ",VLOOKUP(A23,May!$A$5:$E$37,5,FALSE))</f>
        <v> </v>
      </c>
      <c r="K23" s="59" t="str">
        <f>IF(ISERROR(VLOOKUP(A23,June!$A$5:$E$37,5,FALSE))," ",VLOOKUP(A23,June!$A$5:$E$37,5,FALSE))</f>
        <v> </v>
      </c>
      <c r="L23" s="59" t="str">
        <f>IF(ISERROR(VLOOKUP(A23,July!$A$5:$E$37,5,FALSE))," ",VLOOKUP(A23,July!$A$5:$E$37,5,FALSE))</f>
        <v> </v>
      </c>
      <c r="M23" s="59" t="str">
        <f>IF(ISERROR(VLOOKUP(A23,Aug!$A$5:$E$37,5,FALSE))," ",VLOOKUP(A23,Aug!$A$5:$E$37,5,FALSE))</f>
        <v> </v>
      </c>
      <c r="N23" s="62">
        <f t="shared" si="0"/>
        <v>4</v>
      </c>
    </row>
    <row r="24" spans="1:14" ht="16.5" customHeight="1" thickBot="1">
      <c r="A24" s="57">
        <v>21</v>
      </c>
      <c r="B24" s="58" t="str">
        <f>VLOOKUP(A24,Teams!$A$2:$B$304,2,FALSE)</f>
        <v>Roy Wade</v>
      </c>
      <c r="C24" s="59" t="str">
        <f>IF(ISERROR(VLOOKUP(A24,'Sept '!$A$5:$E$24,5,FALSE))," ",VLOOKUP(A24,'Sept '!$A$5:$E$24,5,FALSE))</f>
        <v> </v>
      </c>
      <c r="D24" s="59" t="str">
        <f>IF(ISERROR(VLOOKUP(A24,Oct!$A$5:$E$24,5,FALSE))," ",VLOOKUP(A24,Oct!$A$5:$E$24,5,FALSE))</f>
        <v> </v>
      </c>
      <c r="E24" s="59" t="str">
        <f>IF(ISERROR(VLOOKUP(A24,Nov!$A$5:$E$24,5,FALSE))," ",VLOOKUP(A24,Nov!$A$5:$E$24,5,FALSE))</f>
        <v> </v>
      </c>
      <c r="F24" s="59" t="str">
        <f>IF(ISERROR(VLOOKUP(A24,Jan!$A$5:$E$33,5,FALSE))," ",VLOOKUP(A24,Jan!$A$5:$E$33,5,FALSE))</f>
        <v> </v>
      </c>
      <c r="G24" s="59" t="str">
        <f>IF(ISERROR(VLOOKUP(A24,Feb!$A$5:$E$37,5,FALSE))," ",VLOOKUP(A24,Feb!$A$5:$E$37,5,FALSE))</f>
        <v> </v>
      </c>
      <c r="H24" s="59" t="str">
        <f>IF(ISERROR(VLOOKUP(A24,March!$A$5:$E$35,5,FALSE))," ",VLOOKUP(A24,March!$A$5:$E$35,5,FALSE))</f>
        <v> </v>
      </c>
      <c r="I24" s="59" t="str">
        <f>IF(ISERROR(VLOOKUP(A24,April!$A$5:$E$37,5,FALSE))," ",VLOOKUP(A24,April!$A$5:$E$37,5,FALSE))</f>
        <v> </v>
      </c>
      <c r="J24" s="59" t="str">
        <f>IF(ISERROR(VLOOKUP(A24,May!$A$5:$E$37,5,FALSE))," ",VLOOKUP(A24,May!$A$5:$E$37,5,FALSE))</f>
        <v> </v>
      </c>
      <c r="K24" s="59" t="str">
        <f>IF(ISERROR(VLOOKUP(A24,June!$A$5:$E$37,5,FALSE))," ",VLOOKUP(A24,June!$A$5:$E$37,5,FALSE))</f>
        <v> </v>
      </c>
      <c r="L24" s="59" t="str">
        <f>IF(ISERROR(VLOOKUP(A24,July!$A$5:$E$37,5,FALSE))," ",VLOOKUP(A24,July!$A$5:$E$37,5,FALSE))</f>
        <v> </v>
      </c>
      <c r="M24" s="59" t="str">
        <f>IF(ISERROR(VLOOKUP(A24,Aug!$A$5:$E$37,5,FALSE))," ",VLOOKUP(A24,Aug!$A$5:$E$37,5,FALSE))</f>
        <v> </v>
      </c>
      <c r="N24" s="62">
        <f t="shared" si="0"/>
        <v>0</v>
      </c>
    </row>
    <row r="25" spans="1:14" ht="16.5" customHeight="1" thickBot="1">
      <c r="A25" s="57">
        <v>22</v>
      </c>
      <c r="B25" s="58" t="str">
        <f>VLOOKUP(A25,Teams!$A$2:$B$304,2,FALSE)</f>
        <v>Tim Johnson</v>
      </c>
      <c r="C25" s="59" t="str">
        <f>IF(ISERROR(VLOOKUP(A25,'Sept '!$A$5:$E$24,5,FALSE))," ",VLOOKUP(A25,'Sept '!$A$5:$E$24,5,FALSE))</f>
        <v> </v>
      </c>
      <c r="D25" s="59">
        <f>IF(ISERROR(VLOOKUP(A25,Oct!$A$5:$E$24,5,FALSE))," ",VLOOKUP(A25,Oct!$A$5:$E$24,5,FALSE))</f>
        <v>0</v>
      </c>
      <c r="E25" s="59" t="str">
        <f>IF(ISERROR(VLOOKUP(A25,Nov!$A$5:$E$24,5,FALSE))," ",VLOOKUP(A25,Nov!$A$5:$E$24,5,FALSE))</f>
        <v> </v>
      </c>
      <c r="F25" s="59" t="str">
        <f>IF(ISERROR(VLOOKUP(A25,Jan!$A$5:$E$33,5,FALSE))," ",VLOOKUP(A25,Jan!$A$5:$E$33,5,FALSE))</f>
        <v> </v>
      </c>
      <c r="G25" s="59" t="str">
        <f>IF(ISERROR(VLOOKUP(A25,Feb!$A$5:$E$37,5,FALSE))," ",VLOOKUP(A25,Feb!$A$5:$E$37,5,FALSE))</f>
        <v> </v>
      </c>
      <c r="H25" s="59">
        <f>IF(ISERROR(VLOOKUP(A25,March!$A$5:$E$35,5,FALSE))," ",VLOOKUP(A25,March!$A$5:$E$35,5,FALSE))</f>
        <v>1</v>
      </c>
      <c r="I25" s="59">
        <f>IF(ISERROR(VLOOKUP(A25,April!$A$5:$E$37,5,FALSE))," ",VLOOKUP(A25,April!$A$5:$E$37,5,FALSE))</f>
        <v>1</v>
      </c>
      <c r="J25" s="59" t="str">
        <f>IF(ISERROR(VLOOKUP(A25,May!$A$5:$E$37,5,FALSE))," ",VLOOKUP(A25,May!$A$5:$E$37,5,FALSE))</f>
        <v> </v>
      </c>
      <c r="K25" s="59" t="str">
        <f>IF(ISERROR(VLOOKUP(A25,June!$A$5:$E$37,5,FALSE))," ",VLOOKUP(A25,June!$A$5:$E$37,5,FALSE))</f>
        <v> </v>
      </c>
      <c r="L25" s="59" t="str">
        <f>IF(ISERROR(VLOOKUP(A25,July!$A$5:$E$37,5,FALSE))," ",VLOOKUP(A25,July!$A$5:$E$37,5,FALSE))</f>
        <v> </v>
      </c>
      <c r="M25" s="59" t="str">
        <f>IF(ISERROR(VLOOKUP(A25,Aug!$A$5:$E$37,5,FALSE))," ",VLOOKUP(A25,Aug!$A$5:$E$37,5,FALSE))</f>
        <v> </v>
      </c>
      <c r="N25" s="62">
        <f t="shared" si="0"/>
        <v>2</v>
      </c>
    </row>
    <row r="26" spans="1:14" ht="16.5" customHeight="1" thickBot="1">
      <c r="A26" s="57">
        <v>23</v>
      </c>
      <c r="B26" s="58" t="str">
        <f>VLOOKUP(A26,Teams!$A$2:$B$304,2,FALSE)</f>
        <v>William Flournoy</v>
      </c>
      <c r="C26" s="59">
        <f>IF(ISERROR(VLOOKUP(A26,'Sept '!$A$5:$E$24,5,FALSE))," ",VLOOKUP(A26,'Sept '!$A$5:$E$24,5,FALSE))</f>
        <v>1</v>
      </c>
      <c r="D26" s="59" t="str">
        <f>IF(ISERROR(VLOOKUP(A26,Oct!$A$5:$E$24,5,FALSE))," ",VLOOKUP(A26,Oct!$A$5:$E$24,5,FALSE))</f>
        <v> </v>
      </c>
      <c r="E26" s="59" t="str">
        <f>IF(ISERROR(VLOOKUP(A26,Nov!$A$5:$E$24,5,FALSE))," ",VLOOKUP(A26,Nov!$A$5:$E$24,5,FALSE))</f>
        <v> </v>
      </c>
      <c r="F26" s="59">
        <f>IF(ISERROR(VLOOKUP(A26,Jan!$A$5:$E$33,5,FALSE))," ",VLOOKUP(A26,Jan!$A$5:$E$33,5,FALSE))</f>
        <v>0</v>
      </c>
      <c r="G26" s="59" t="str">
        <f>IF(ISERROR(VLOOKUP(A26,Feb!$A$5:$E$37,5,FALSE))," ",VLOOKUP(A26,Feb!$A$5:$E$37,5,FALSE))</f>
        <v> </v>
      </c>
      <c r="H26" s="59" t="str">
        <f>IF(ISERROR(VLOOKUP(A26,March!$A$5:$E$35,5,FALSE))," ",VLOOKUP(A26,March!$A$5:$E$35,5,FALSE))</f>
        <v> </v>
      </c>
      <c r="I26" s="59" t="str">
        <f>IF(ISERROR(VLOOKUP(A26,April!$A$5:$E$37,5,FALSE))," ",VLOOKUP(A26,April!$A$5:$E$37,5,FALSE))</f>
        <v> </v>
      </c>
      <c r="J26" s="59" t="str">
        <f>IF(ISERROR(VLOOKUP(A26,May!$A$5:$E$37,5,FALSE))," ",VLOOKUP(A26,May!$A$5:$E$37,5,FALSE))</f>
        <v> </v>
      </c>
      <c r="K26" s="59" t="str">
        <f>IF(ISERROR(VLOOKUP(A26,June!$A$5:$E$37,5,FALSE))," ",VLOOKUP(A26,June!$A$5:$E$37,5,FALSE))</f>
        <v> </v>
      </c>
      <c r="L26" s="59" t="str">
        <f>IF(ISERROR(VLOOKUP(A26,July!$A$5:$E$37,5,FALSE))," ",VLOOKUP(A26,July!$A$5:$E$37,5,FALSE))</f>
        <v> </v>
      </c>
      <c r="M26" s="59" t="str">
        <f>IF(ISERROR(VLOOKUP(A26,Aug!$A$5:$E$37,5,FALSE))," ",VLOOKUP(A26,Aug!$A$5:$E$37,5,FALSE))</f>
        <v> </v>
      </c>
      <c r="N26" s="62">
        <f t="shared" si="0"/>
        <v>1</v>
      </c>
    </row>
    <row r="27" spans="1:14" ht="16.5" customHeight="1" thickBot="1">
      <c r="A27" s="57">
        <v>24</v>
      </c>
      <c r="B27" s="58" t="str">
        <f>VLOOKUP(A27,Teams!$A$2:$B$304,2,FALSE)</f>
        <v>Willie Wooten</v>
      </c>
      <c r="C27" s="59">
        <f>IF(ISERROR(VLOOKUP(A27,'Sept '!$A$5:$E$24,5,FALSE))," ",VLOOKUP(A27,'Sept '!$A$5:$E$24,5,FALSE))</f>
        <v>1</v>
      </c>
      <c r="D27" s="59" t="str">
        <f>IF(ISERROR(VLOOKUP(A27,Oct!$A$5:$E$24,5,FALSE))," ",VLOOKUP(A27,Oct!$A$5:$E$24,5,FALSE))</f>
        <v> </v>
      </c>
      <c r="E27" s="59" t="str">
        <f>IF(ISERROR(VLOOKUP(A27,Nov!$A$5:$E$24,5,FALSE))," ",VLOOKUP(A27,Nov!$A$5:$E$24,5,FALSE))</f>
        <v> </v>
      </c>
      <c r="F27" s="59">
        <f>IF(ISERROR(VLOOKUP(A27,Jan!$A$5:$E$33,5,FALSE))," ",VLOOKUP(A27,Jan!$A$5:$E$33,5,FALSE))</f>
        <v>1</v>
      </c>
      <c r="G27" s="59" t="str">
        <f>IF(ISERROR(VLOOKUP(A27,Feb!$A$5:$E$37,5,FALSE))," ",VLOOKUP(A27,Feb!$A$5:$E$37,5,FALSE))</f>
        <v> </v>
      </c>
      <c r="H27" s="59">
        <f>IF(ISERROR(VLOOKUP(A27,March!$A$5:$E$35,5,FALSE))," ",VLOOKUP(A27,March!$A$5:$E$35,5,FALSE))</f>
        <v>0</v>
      </c>
      <c r="I27" s="59">
        <f>IF(ISERROR(VLOOKUP(A27,April!$A$5:$E$37,5,FALSE))," ",VLOOKUP(A27,April!$A$5:$E$37,5,FALSE))</f>
        <v>1</v>
      </c>
      <c r="J27" s="59" t="str">
        <f>IF(ISERROR(VLOOKUP(A27,May!$A$5:$E$37,5,FALSE))," ",VLOOKUP(A27,May!$A$5:$E$37,5,FALSE))</f>
        <v> </v>
      </c>
      <c r="K27" s="59" t="str">
        <f>IF(ISERROR(VLOOKUP(A27,June!$A$5:$E$37,5,FALSE))," ",VLOOKUP(A27,June!$A$5:$E$37,5,FALSE))</f>
        <v> </v>
      </c>
      <c r="L27" s="59" t="str">
        <f>IF(ISERROR(VLOOKUP(A27,July!$A$5:$E$37,5,FALSE))," ",VLOOKUP(A27,July!$A$5:$E$37,5,FALSE))</f>
        <v> </v>
      </c>
      <c r="M27" s="59" t="str">
        <f>IF(ISERROR(VLOOKUP(A27,Aug!$A$5:$E$37,5,FALSE))," ",VLOOKUP(A27,Aug!$A$5:$E$37,5,FALSE))</f>
        <v> </v>
      </c>
      <c r="N27" s="62">
        <f t="shared" si="0"/>
        <v>3</v>
      </c>
    </row>
    <row r="28" spans="1:14" ht="16.5" customHeight="1" thickBot="1">
      <c r="A28" s="57">
        <v>25</v>
      </c>
      <c r="B28" s="58" t="str">
        <f>VLOOKUP(A28,Teams!$A$2:$B$304,2,FALSE)</f>
        <v>X Caleb Ramsey</v>
      </c>
      <c r="C28" s="59">
        <f>IF(ISERROR(VLOOKUP(A28,'Sept '!$A$5:$E$24,5,FALSE))," ",VLOOKUP(A28,'Sept '!$A$5:$E$24,5,FALSE))</f>
        <v>1</v>
      </c>
      <c r="D28" s="59" t="str">
        <f>IF(ISERROR(VLOOKUP(A28,Oct!$A$5:$E$24,5,FALSE))," ",VLOOKUP(A28,Oct!$A$5:$E$24,5,FALSE))</f>
        <v> </v>
      </c>
      <c r="E28" s="59">
        <f>IF(ISERROR(VLOOKUP(A28,Nov!$A$5:$E$24,5,FALSE))," ",VLOOKUP(A28,Nov!$A$5:$E$24,5,FALSE))</f>
        <v>1</v>
      </c>
      <c r="F28" s="59" t="str">
        <f>IF(ISERROR(VLOOKUP(A28,Jan!$A$5:$E$33,5,FALSE))," ",VLOOKUP(A28,Jan!$A$5:$E$33,5,FALSE))</f>
        <v> </v>
      </c>
      <c r="G28" s="59" t="str">
        <f>IF(ISERROR(VLOOKUP(A28,Feb!$A$5:$E$37,5,FALSE))," ",VLOOKUP(A28,Feb!$A$5:$E$37,5,FALSE))</f>
        <v> </v>
      </c>
      <c r="H28" s="59">
        <f>IF(ISERROR(VLOOKUP(A28,March!$A$5:$E$35,5,FALSE))," ",VLOOKUP(A28,March!$A$5:$E$35,5,FALSE))</f>
        <v>1</v>
      </c>
      <c r="I28" s="59" t="str">
        <f>IF(ISERROR(VLOOKUP(A28,April!$A$5:$E$37,5,FALSE))," ",VLOOKUP(A28,April!$A$5:$E$37,5,FALSE))</f>
        <v> </v>
      </c>
      <c r="J28" s="59" t="str">
        <f>IF(ISERROR(VLOOKUP(A28,May!$A$5:$E$37,5,FALSE))," ",VLOOKUP(A28,May!$A$5:$E$37,5,FALSE))</f>
        <v> </v>
      </c>
      <c r="K28" s="59" t="str">
        <f>IF(ISERROR(VLOOKUP(A28,June!$A$5:$E$37,5,FALSE))," ",VLOOKUP(A28,June!$A$5:$E$37,5,FALSE))</f>
        <v> </v>
      </c>
      <c r="L28" s="59" t="str">
        <f>IF(ISERROR(VLOOKUP(A28,July!$A$5:$E$37,5,FALSE))," ",VLOOKUP(A28,July!$A$5:$E$37,5,FALSE))</f>
        <v> </v>
      </c>
      <c r="M28" s="59" t="str">
        <f>IF(ISERROR(VLOOKUP(A28,Aug!$A$5:$E$37,5,FALSE))," ",VLOOKUP(A28,Aug!$A$5:$E$37,5,FALSE))</f>
        <v> </v>
      </c>
      <c r="N28" s="62">
        <f t="shared" si="0"/>
        <v>3</v>
      </c>
    </row>
    <row r="29" spans="1:14" ht="16.5" customHeight="1" thickBot="1">
      <c r="A29" s="57">
        <v>26</v>
      </c>
      <c r="B29" s="58" t="str">
        <f>VLOOKUP(A29,Teams!$A$2:$B$304,2,FALSE)</f>
        <v>X Darrell Brashear</v>
      </c>
      <c r="C29" s="59" t="str">
        <f>IF(ISERROR(VLOOKUP(A29,'Sept '!$A$5:$E$24,5,FALSE))," ",VLOOKUP(A29,'Sept '!$A$5:$E$24,5,FALSE))</f>
        <v> </v>
      </c>
      <c r="D29" s="59">
        <f>IF(ISERROR(VLOOKUP(A29,Oct!$A$5:$E$24,5,FALSE))," ",VLOOKUP(A29,Oct!$A$5:$E$24,5,FALSE))</f>
        <v>1</v>
      </c>
      <c r="E29" s="59" t="str">
        <f>IF(ISERROR(VLOOKUP(A29,Nov!$A$5:$E$24,5,FALSE))," ",VLOOKUP(A29,Nov!$A$5:$E$24,5,FALSE))</f>
        <v> </v>
      </c>
      <c r="F29" s="59" t="str">
        <f>IF(ISERROR(VLOOKUP(A29,Jan!$A$5:$E$33,5,FALSE))," ",VLOOKUP(A29,Jan!$A$5:$E$33,5,FALSE))</f>
        <v> </v>
      </c>
      <c r="G29" s="59" t="str">
        <f>IF(ISERROR(VLOOKUP(A29,Feb!$A$5:$E$37,5,FALSE))," ",VLOOKUP(A29,Feb!$A$5:$E$37,5,FALSE))</f>
        <v> </v>
      </c>
      <c r="H29" s="59" t="str">
        <f>IF(ISERROR(VLOOKUP(A29,March!$A$5:$E$35,5,FALSE))," ",VLOOKUP(A29,March!$A$5:$E$35,5,FALSE))</f>
        <v> </v>
      </c>
      <c r="I29" s="59" t="str">
        <f>IF(ISERROR(VLOOKUP(A29,April!$A$5:$E$37,5,FALSE))," ",VLOOKUP(A29,April!$A$5:$E$37,5,FALSE))</f>
        <v> </v>
      </c>
      <c r="J29" s="59" t="str">
        <f>IF(ISERROR(VLOOKUP(A29,May!$A$5:$E$37,5,FALSE))," ",VLOOKUP(A29,May!$A$5:$E$37,5,FALSE))</f>
        <v> </v>
      </c>
      <c r="K29" s="59" t="str">
        <f>IF(ISERROR(VLOOKUP(A29,June!$A$5:$E$37,5,FALSE))," ",VLOOKUP(A29,June!$A$5:$E$37,5,FALSE))</f>
        <v> </v>
      </c>
      <c r="L29" s="59" t="str">
        <f>IF(ISERROR(VLOOKUP(A29,July!$A$5:$E$37,5,FALSE))," ",VLOOKUP(A29,July!$A$5:$E$37,5,FALSE))</f>
        <v> </v>
      </c>
      <c r="M29" s="59" t="str">
        <f>IF(ISERROR(VLOOKUP(A29,Aug!$A$5:$E$37,5,FALSE))," ",VLOOKUP(A29,Aug!$A$5:$E$37,5,FALSE))</f>
        <v> </v>
      </c>
      <c r="N29" s="62">
        <f t="shared" si="0"/>
        <v>1</v>
      </c>
    </row>
    <row r="30" spans="1:14" ht="16.5" customHeight="1" thickBot="1">
      <c r="A30" s="57">
        <v>27</v>
      </c>
      <c r="B30" s="58" t="str">
        <f>VLOOKUP(A30,Teams!$A$2:$B$304,2,FALSE)</f>
        <v>Preston Busey</v>
      </c>
      <c r="C30" s="59" t="str">
        <f>IF(ISERROR(VLOOKUP(A30,'Sept '!$A$5:$E$24,5,FALSE))," ",VLOOKUP(A30,'Sept '!$A$5:$E$24,5,FALSE))</f>
        <v> </v>
      </c>
      <c r="D30" s="59">
        <f>IF(ISERROR(VLOOKUP(A30,Oct!$A$5:$E$24,5,FALSE))," ",VLOOKUP(A30,Oct!$A$5:$E$24,5,FALSE))</f>
        <v>0</v>
      </c>
      <c r="E30" s="59" t="str">
        <f>IF(ISERROR(VLOOKUP(A30,Nov!$A$5:$E$24,5,FALSE))," ",VLOOKUP(A30,Nov!$A$5:$E$24,5,FALSE))</f>
        <v> </v>
      </c>
      <c r="F30" s="59" t="str">
        <f>IF(ISERROR(VLOOKUP(A30,Jan!$A$5:$E$33,5,FALSE))," ",VLOOKUP(A30,Jan!$A$5:$E$33,5,FALSE))</f>
        <v> </v>
      </c>
      <c r="G30" s="59" t="str">
        <f>IF(ISERROR(VLOOKUP(A30,Feb!$A$5:$E$37,5,FALSE))," ",VLOOKUP(A30,Feb!$A$5:$E$37,5,FALSE))</f>
        <v> </v>
      </c>
      <c r="H30" s="59" t="str">
        <f>IF(ISERROR(VLOOKUP(A30,March!$A$5:$E$35,5,FALSE))," ",VLOOKUP(A30,March!$A$5:$E$35,5,FALSE))</f>
        <v> </v>
      </c>
      <c r="I30" s="59">
        <f>IF(ISERROR(VLOOKUP(A30,April!$A$5:$E$37,5,FALSE))," ",VLOOKUP(A30,April!$A$5:$E$37,5,FALSE))</f>
        <v>1</v>
      </c>
      <c r="J30" s="59" t="str">
        <f>IF(ISERROR(VLOOKUP(A30,May!$A$5:$E$37,5,FALSE))," ",VLOOKUP(A30,May!$A$5:$E$37,5,FALSE))</f>
        <v> </v>
      </c>
      <c r="K30" s="59" t="str">
        <f>IF(ISERROR(VLOOKUP(A30,June!$A$5:$E$37,5,FALSE))," ",VLOOKUP(A30,June!$A$5:$E$37,5,FALSE))</f>
        <v> </v>
      </c>
      <c r="L30" s="59" t="str">
        <f>IF(ISERROR(VLOOKUP(A30,July!$A$5:$E$37,5,FALSE))," ",VLOOKUP(A30,July!$A$5:$E$37,5,FALSE))</f>
        <v> </v>
      </c>
      <c r="M30" s="59" t="str">
        <f>IF(ISERROR(VLOOKUP(A30,Aug!$A$5:$E$37,5,FALSE))," ",VLOOKUP(A30,Aug!$A$5:$E$37,5,FALSE))</f>
        <v> </v>
      </c>
      <c r="N30" s="62">
        <f t="shared" si="0"/>
        <v>1</v>
      </c>
    </row>
    <row r="31" spans="1:14" ht="16.5" customHeight="1" thickBot="1">
      <c r="A31" s="57">
        <v>28</v>
      </c>
      <c r="B31" s="58" t="str">
        <f>VLOOKUP(A31,Teams!$A$2:$B$304,2,FALSE)</f>
        <v>Jim Searcy</v>
      </c>
      <c r="C31" s="59" t="str">
        <f>IF(ISERROR(VLOOKUP(A31,'Sept '!$A$5:$E$24,5,FALSE))," ",VLOOKUP(A31,'Sept '!$A$5:$E$24,5,FALSE))</f>
        <v> </v>
      </c>
      <c r="D31" s="59" t="str">
        <f>IF(ISERROR(VLOOKUP(A31,Oct!$A$5:$E$24,5,FALSE))," ",VLOOKUP(A31,Oct!$A$5:$E$24,5,FALSE))</f>
        <v> </v>
      </c>
      <c r="E31" s="59">
        <f>IF(ISERROR(VLOOKUP(A31,Nov!$A$5:$E$24,5,FALSE))," ",VLOOKUP(A31,Nov!$A$5:$E$24,5,FALSE))</f>
        <v>1</v>
      </c>
      <c r="F31" s="59">
        <f>IF(ISERROR(VLOOKUP(A31,Jan!$A$5:$E$33,5,FALSE))," ",VLOOKUP(A31,Jan!$A$5:$E$33,5,FALSE))</f>
        <v>0</v>
      </c>
      <c r="G31" s="59" t="str">
        <f>IF(ISERROR(VLOOKUP(A31,Feb!$A$5:$E$37,5,FALSE))," ",VLOOKUP(A31,Feb!$A$5:$E$37,5,FALSE))</f>
        <v> </v>
      </c>
      <c r="H31" s="59">
        <f>IF(ISERROR(VLOOKUP(A31,March!$A$5:$E$35,5,FALSE))," ",VLOOKUP(A31,March!$A$5:$E$35,5,FALSE))</f>
        <v>1</v>
      </c>
      <c r="I31" s="59" t="str">
        <f>IF(ISERROR(VLOOKUP(A31,April!$A$5:$E$37,5,FALSE))," ",VLOOKUP(A31,April!$A$5:$E$37,5,FALSE))</f>
        <v> </v>
      </c>
      <c r="J31" s="59" t="str">
        <f>IF(ISERROR(VLOOKUP(A31,May!$A$5:$E$37,5,FALSE))," ",VLOOKUP(A31,May!$A$5:$E$37,5,FALSE))</f>
        <v> </v>
      </c>
      <c r="K31" s="59" t="str">
        <f>IF(ISERROR(VLOOKUP(A31,June!$A$5:$E$37,5,FALSE))," ",VLOOKUP(A31,June!$A$5:$E$37,5,FALSE))</f>
        <v> </v>
      </c>
      <c r="L31" s="59" t="str">
        <f>IF(ISERROR(VLOOKUP(A31,July!$A$5:$E$37,5,FALSE))," ",VLOOKUP(A31,July!$A$5:$E$37,5,FALSE))</f>
        <v> </v>
      </c>
      <c r="M31" s="59" t="str">
        <f>IF(ISERROR(VLOOKUP(A31,Aug!$A$5:$E$37,5,FALSE))," ",VLOOKUP(A31,Aug!$A$5:$E$37,5,FALSE))</f>
        <v> </v>
      </c>
      <c r="N31" s="62">
        <f t="shared" si="0"/>
        <v>2</v>
      </c>
    </row>
    <row r="32" spans="1:14" ht="16.5" customHeight="1" thickBot="1">
      <c r="A32" s="57">
        <v>29</v>
      </c>
      <c r="B32" s="58" t="str">
        <f>VLOOKUP(A32,Teams!$A$2:$B$304,2,FALSE)</f>
        <v>X Greg Tucker </v>
      </c>
      <c r="C32" s="59" t="str">
        <f>IF(ISERROR(VLOOKUP(A32,'Sept '!$A$5:$E$24,5,FALSE))," ",VLOOKUP(A32,'Sept '!$A$5:$E$24,5,FALSE))</f>
        <v> </v>
      </c>
      <c r="D32" s="59" t="str">
        <f>IF(ISERROR(VLOOKUP(A32,Oct!$A$5:$E$24,5,FALSE))," ",VLOOKUP(A32,Oct!$A$5:$E$24,5,FALSE))</f>
        <v> </v>
      </c>
      <c r="E32" s="59">
        <f>IF(ISERROR(VLOOKUP(A32,Nov!$A$5:$E$24,5,FALSE))," ",VLOOKUP(A32,Nov!$A$5:$E$24,5,FALSE))</f>
        <v>1</v>
      </c>
      <c r="F32" s="59" t="str">
        <f>IF(ISERROR(VLOOKUP(A32,Jan!$A$5:$E$33,5,FALSE))," ",VLOOKUP(A32,Jan!$A$5:$E$33,5,FALSE))</f>
        <v> </v>
      </c>
      <c r="G32" s="59" t="str">
        <f>IF(ISERROR(VLOOKUP(A32,Feb!$A$5:$E$37,5,FALSE))," ",VLOOKUP(A32,Feb!$A$5:$E$37,5,FALSE))</f>
        <v> </v>
      </c>
      <c r="H32" s="59" t="str">
        <f>IF(ISERROR(VLOOKUP(A32,March!$A$5:$E$35,5,FALSE))," ",VLOOKUP(A32,March!$A$5:$E$35,5,FALSE))</f>
        <v> </v>
      </c>
      <c r="I32" s="59" t="str">
        <f>IF(ISERROR(VLOOKUP(A32,April!$A$5:$E$37,5,FALSE))," ",VLOOKUP(A32,April!$A$5:$E$37,5,FALSE))</f>
        <v> </v>
      </c>
      <c r="J32" s="59" t="str">
        <f>IF(ISERROR(VLOOKUP(A32,May!$A$5:$E$37,5,FALSE))," ",VLOOKUP(A32,May!$A$5:$E$37,5,FALSE))</f>
        <v> </v>
      </c>
      <c r="K32" s="59" t="str">
        <f>IF(ISERROR(VLOOKUP(A32,June!$A$5:$E$37,5,FALSE))," ",VLOOKUP(A32,June!$A$5:$E$37,5,FALSE))</f>
        <v> </v>
      </c>
      <c r="L32" s="59" t="str">
        <f>IF(ISERROR(VLOOKUP(A32,July!$A$5:$E$37,5,FALSE))," ",VLOOKUP(A32,July!$A$5:$E$37,5,FALSE))</f>
        <v> </v>
      </c>
      <c r="M32" s="59" t="str">
        <f>IF(ISERROR(VLOOKUP(A32,Aug!$A$5:$E$37,5,FALSE))," ",VLOOKUP(A32,Aug!$A$5:$E$37,5,FALSE))</f>
        <v> </v>
      </c>
      <c r="N32" s="62">
        <f t="shared" si="0"/>
        <v>1</v>
      </c>
    </row>
    <row r="33" spans="1:14" ht="16.5" customHeight="1" thickBot="1">
      <c r="A33" s="57">
        <v>30</v>
      </c>
      <c r="B33" s="58" t="str">
        <f>VLOOKUP(A33,Teams!$A$2:$B$304,2,FALSE)</f>
        <v>X Lisa Nix </v>
      </c>
      <c r="C33" s="59" t="str">
        <f>IF(ISERROR(VLOOKUP(A33,'Sept '!$A$5:$E$24,5,FALSE))," ",VLOOKUP(A33,'Sept '!$A$5:$E$24,5,FALSE))</f>
        <v> </v>
      </c>
      <c r="D33" s="59" t="str">
        <f>IF(ISERROR(VLOOKUP(A33,Oct!$A$5:$E$24,5,FALSE))," ",VLOOKUP(A33,Oct!$A$5:$E$24,5,FALSE))</f>
        <v> </v>
      </c>
      <c r="E33" s="59">
        <f>IF(ISERROR(VLOOKUP(A33,Nov!$A$5:$E$24,5,FALSE))," ",VLOOKUP(A33,Nov!$A$5:$E$24,5,FALSE))</f>
        <v>1</v>
      </c>
      <c r="F33" s="59" t="str">
        <f>IF(ISERROR(VLOOKUP(A33,Jan!$A$5:$E$33,5,FALSE))," ",VLOOKUP(A33,Jan!$A$5:$E$33,5,FALSE))</f>
        <v> </v>
      </c>
      <c r="G33" s="59" t="str">
        <f>IF(ISERROR(VLOOKUP(A33,Feb!$A$5:$E$37,5,FALSE))," ",VLOOKUP(A33,Feb!$A$5:$E$37,5,FALSE))</f>
        <v> </v>
      </c>
      <c r="H33" s="59" t="str">
        <f>IF(ISERROR(VLOOKUP(A33,March!$A$5:$E$35,5,FALSE))," ",VLOOKUP(A33,March!$A$5:$E$35,5,FALSE))</f>
        <v> </v>
      </c>
      <c r="I33" s="59">
        <f>IF(ISERROR(VLOOKUP(A33,April!$A$5:$E$37,5,FALSE))," ",VLOOKUP(A33,April!$A$5:$E$37,5,FALSE))</f>
        <v>1</v>
      </c>
      <c r="J33" s="59" t="str">
        <f>IF(ISERROR(VLOOKUP(A33,May!$A$5:$E$37,5,FALSE))," ",VLOOKUP(A33,May!$A$5:$E$37,5,FALSE))</f>
        <v> </v>
      </c>
      <c r="K33" s="59" t="str">
        <f>IF(ISERROR(VLOOKUP(A33,June!$A$5:$E$37,5,FALSE))," ",VLOOKUP(A33,June!$A$5:$E$37,5,FALSE))</f>
        <v> </v>
      </c>
      <c r="L33" s="59" t="str">
        <f>IF(ISERROR(VLOOKUP(A33,July!$A$5:$E$37,5,FALSE))," ",VLOOKUP(A33,July!$A$5:$E$37,5,FALSE))</f>
        <v> </v>
      </c>
      <c r="M33" s="59" t="str">
        <f>IF(ISERROR(VLOOKUP(A33,Aug!$A$5:$E$37,5,FALSE))," ",VLOOKUP(A33,Aug!$A$5:$E$37,5,FALSE))</f>
        <v> </v>
      </c>
      <c r="N33" s="62">
        <f t="shared" si="0"/>
        <v>2</v>
      </c>
    </row>
    <row r="34" spans="1:14" ht="16.5" customHeight="1" thickBot="1">
      <c r="A34" s="57">
        <v>31</v>
      </c>
      <c r="B34" s="58" t="str">
        <f>VLOOKUP(A34,Teams!$A$2:$B$304,2,FALSE)</f>
        <v>X Wesley Graham</v>
      </c>
      <c r="C34" s="59" t="str">
        <f>IF(ISERROR(VLOOKUP(A34,'Sept '!$A$5:$E$24,5,FALSE))," ",VLOOKUP(A34,'Sept '!$A$5:$E$24,5,FALSE))</f>
        <v> </v>
      </c>
      <c r="D34" s="59" t="str">
        <f>IF(ISERROR(VLOOKUP(A34,Oct!$A$5:$E$24,5,FALSE))," ",VLOOKUP(A34,Oct!$A$5:$E$24,5,FALSE))</f>
        <v> </v>
      </c>
      <c r="E34" s="59">
        <f>IF(ISERROR(VLOOKUP(A34,Nov!$A$5:$E$24,5,FALSE))," ",VLOOKUP(A34,Nov!$A$5:$E$24,5,FALSE))</f>
        <v>1</v>
      </c>
      <c r="F34" s="59" t="str">
        <f>IF(ISERROR(VLOOKUP(A34,Jan!$A$5:$E$33,5,FALSE))," ",VLOOKUP(A34,Jan!$A$5:$E$33,5,FALSE))</f>
        <v> </v>
      </c>
      <c r="G34" s="59" t="str">
        <f>IF(ISERROR(VLOOKUP(A34,Feb!$A$5:$E$37,5,FALSE))," ",VLOOKUP(A34,Feb!$A$5:$E$37,5,FALSE))</f>
        <v> </v>
      </c>
      <c r="H34" s="59" t="str">
        <f>IF(ISERROR(VLOOKUP(A34,March!$A$5:$E$35,5,FALSE))," ",VLOOKUP(A34,March!$A$5:$E$35,5,FALSE))</f>
        <v> </v>
      </c>
      <c r="I34" s="59" t="str">
        <f>IF(ISERROR(VLOOKUP(A34,April!$A$5:$E$37,5,FALSE))," ",VLOOKUP(A34,April!$A$5:$E$37,5,FALSE))</f>
        <v> </v>
      </c>
      <c r="J34" s="59" t="str">
        <f>IF(ISERROR(VLOOKUP(A34,May!$A$5:$E$37,5,FALSE))," ",VLOOKUP(A34,May!$A$5:$E$37,5,FALSE))</f>
        <v> </v>
      </c>
      <c r="K34" s="59" t="str">
        <f>IF(ISERROR(VLOOKUP(A34,June!$A$5:$E$37,5,FALSE))," ",VLOOKUP(A34,June!$A$5:$E$37,5,FALSE))</f>
        <v> </v>
      </c>
      <c r="L34" s="59" t="str">
        <f>IF(ISERROR(VLOOKUP(A34,July!$A$5:$E$37,5,FALSE))," ",VLOOKUP(A34,July!$A$5:$E$37,5,FALSE))</f>
        <v> </v>
      </c>
      <c r="M34" s="59" t="str">
        <f>IF(ISERROR(VLOOKUP(A34,Aug!$A$5:$E$37,5,FALSE))," ",VLOOKUP(A34,Aug!$A$5:$E$37,5,FALSE))</f>
        <v> </v>
      </c>
      <c r="N34" s="62">
        <f t="shared" si="0"/>
        <v>1</v>
      </c>
    </row>
    <row r="35" spans="1:14" ht="16.5" customHeight="1" thickBot="1">
      <c r="A35" s="57">
        <v>32</v>
      </c>
      <c r="B35" s="58" t="str">
        <f>VLOOKUP(A35,Teams!$A$2:$B$304,2,FALSE)</f>
        <v>X Charlie Free</v>
      </c>
      <c r="C35" s="59" t="str">
        <f>IF(ISERROR(VLOOKUP(A35,'Sept '!$A$5:$E$24,5,FALSE))," ",VLOOKUP(A35,'Sept '!$A$5:$E$24,5,FALSE))</f>
        <v> </v>
      </c>
      <c r="D35" s="59" t="str">
        <f>IF(ISERROR(VLOOKUP(A35,Oct!$A$5:$E$24,5,FALSE))," ",VLOOKUP(A35,Oct!$A$5:$E$24,5,FALSE))</f>
        <v> </v>
      </c>
      <c r="E35" s="59">
        <f>IF(ISERROR(VLOOKUP(A35,Nov!$A$5:$E$24,5,FALSE))," ",VLOOKUP(A35,Nov!$A$5:$E$24,5,FALSE))</f>
        <v>1</v>
      </c>
      <c r="F35" s="59" t="str">
        <f>IF(ISERROR(VLOOKUP(A35,Jan!$A$5:$E$33,5,FALSE))," ",VLOOKUP(A35,Jan!$A$5:$E$33,5,FALSE))</f>
        <v> </v>
      </c>
      <c r="G35" s="59" t="str">
        <f>IF(ISERROR(VLOOKUP(A35,Feb!$A$5:$E$37,5,FALSE))," ",VLOOKUP(A35,Feb!$A$5:$E$37,5,FALSE))</f>
        <v> </v>
      </c>
      <c r="H35" s="59" t="str">
        <f>IF(ISERROR(VLOOKUP(A35,March!$A$5:$E$35,5,FALSE))," ",VLOOKUP(A35,March!$A$5:$E$35,5,FALSE))</f>
        <v> </v>
      </c>
      <c r="I35" s="59" t="str">
        <f>IF(ISERROR(VLOOKUP(A35,April!$A$5:$E$37,5,FALSE))," ",VLOOKUP(A35,April!$A$5:$E$37,5,FALSE))</f>
        <v> </v>
      </c>
      <c r="J35" s="59" t="str">
        <f>IF(ISERROR(VLOOKUP(A35,May!$A$5:$E$37,5,FALSE))," ",VLOOKUP(A35,May!$A$5:$E$37,5,FALSE))</f>
        <v> </v>
      </c>
      <c r="K35" s="59" t="str">
        <f>IF(ISERROR(VLOOKUP(A35,June!$A$5:$E$37,5,FALSE))," ",VLOOKUP(A35,June!$A$5:$E$37,5,FALSE))</f>
        <v> </v>
      </c>
      <c r="L35" s="59" t="str">
        <f>IF(ISERROR(VLOOKUP(A35,July!$A$5:$E$37,5,FALSE))," ",VLOOKUP(A35,July!$A$5:$E$37,5,FALSE))</f>
        <v> </v>
      </c>
      <c r="M35" s="59" t="str">
        <f>IF(ISERROR(VLOOKUP(A35,Aug!$A$5:$E$37,5,FALSE))," ",VLOOKUP(A35,Aug!$A$5:$E$37,5,FALSE))</f>
        <v> </v>
      </c>
      <c r="N35" s="62">
        <f t="shared" si="0"/>
        <v>1</v>
      </c>
    </row>
    <row r="36" spans="1:14" ht="16.5" customHeight="1" thickBot="1">
      <c r="A36" s="57">
        <v>33</v>
      </c>
      <c r="B36" s="58" t="str">
        <f>VLOOKUP(A36,Teams!$A$2:$B$304,2,FALSE)</f>
        <v>Derek Parker</v>
      </c>
      <c r="C36" s="59" t="str">
        <f>IF(ISERROR(VLOOKUP(A36,'Sept '!$A$5:$E$24,5,FALSE))," ",VLOOKUP(A36,'Sept '!$A$5:$E$24,5,FALSE))</f>
        <v> </v>
      </c>
      <c r="D36" s="59" t="str">
        <f>IF(ISERROR(VLOOKUP(A36,Oct!$A$5:$E$24,5,FALSE))," ",VLOOKUP(A36,Oct!$A$5:$E$24,5,FALSE))</f>
        <v> </v>
      </c>
      <c r="E36" s="59" t="str">
        <f>IF(ISERROR(VLOOKUP(A36,Nov!$A$5:$E$24,5,FALSE))," ",VLOOKUP(A36,Nov!$A$5:$E$24,5,FALSE))</f>
        <v> </v>
      </c>
      <c r="F36" s="59" t="str">
        <f>IF(ISERROR(VLOOKUP(A36,Jan!$A$5:$E$33,5,FALSE))," ",VLOOKUP(A36,Jan!$A$5:$E$33,5,FALSE))</f>
        <v> </v>
      </c>
      <c r="G36" s="59" t="str">
        <f>IF(ISERROR(VLOOKUP(A36,Feb!$A$5:$E$37,5,FALSE))," ",VLOOKUP(A36,Feb!$A$5:$E$37,5,FALSE))</f>
        <v> </v>
      </c>
      <c r="H36" s="59">
        <f>IF(ISERROR(VLOOKUP(A36,March!$A$5:$E$35,5,FALSE))," ",VLOOKUP(A36,March!$A$5:$E$35,5,FALSE))</f>
        <v>1</v>
      </c>
      <c r="I36" s="59">
        <f>IF(ISERROR(VLOOKUP(A36,April!$A$5:$E$37,5,FALSE))," ",VLOOKUP(A36,April!$A$5:$E$37,5,FALSE))</f>
        <v>1</v>
      </c>
      <c r="J36" s="59" t="str">
        <f>IF(ISERROR(VLOOKUP(A36,May!$A$5:$E$37,5,FALSE))," ",VLOOKUP(A36,May!$A$5:$E$37,5,FALSE))</f>
        <v> </v>
      </c>
      <c r="K36" s="59" t="str">
        <f>IF(ISERROR(VLOOKUP(A36,June!$A$5:$E$37,5,FALSE))," ",VLOOKUP(A36,June!$A$5:$E$37,5,FALSE))</f>
        <v> </v>
      </c>
      <c r="L36" s="59" t="str">
        <f>IF(ISERROR(VLOOKUP(A36,July!$A$5:$E$37,5,FALSE))," ",VLOOKUP(A36,July!$A$5:$E$37,5,FALSE))</f>
        <v> </v>
      </c>
      <c r="M36" s="59" t="str">
        <f>IF(ISERROR(VLOOKUP(A36,Aug!$A$5:$E$37,5,FALSE))," ",VLOOKUP(A36,Aug!$A$5:$E$37,5,FALSE))</f>
        <v> </v>
      </c>
      <c r="N36" s="62">
        <f t="shared" si="0"/>
        <v>2</v>
      </c>
    </row>
    <row r="37" spans="1:14" ht="16.5" customHeight="1" thickBot="1">
      <c r="A37" s="57">
        <v>34</v>
      </c>
      <c r="B37" s="58" t="str">
        <f>VLOOKUP(A37,Teams!$A$2:$B$304,2,FALSE)</f>
        <v>Robert Berry</v>
      </c>
      <c r="C37" s="59" t="str">
        <f>IF(ISERROR(VLOOKUP(A37,'Sept '!$A$5:$E$24,5,FALSE))," ",VLOOKUP(A37,'Sept '!$A$5:$E$24,5,FALSE))</f>
        <v> </v>
      </c>
      <c r="D37" s="59" t="str">
        <f>IF(ISERROR(VLOOKUP(A37,Oct!$A$5:$E$24,5,FALSE))," ",VLOOKUP(A37,Oct!$A$5:$E$24,5,FALSE))</f>
        <v> </v>
      </c>
      <c r="E37" s="59" t="str">
        <f>IF(ISERROR(VLOOKUP(A37,Nov!$A$5:$E$24,5,FALSE))," ",VLOOKUP(A37,Nov!$A$5:$E$24,5,FALSE))</f>
        <v> </v>
      </c>
      <c r="F37" s="59" t="str">
        <f>IF(ISERROR(VLOOKUP(A37,Jan!$A$5:$E$33,5,FALSE))," ",VLOOKUP(A37,Jan!$A$5:$E$33,5,FALSE))</f>
        <v> </v>
      </c>
      <c r="G37" s="59" t="str">
        <f>IF(ISERROR(VLOOKUP(A37,Feb!$A$5:$E$37,5,FALSE))," ",VLOOKUP(A37,Feb!$A$5:$E$37,5,FALSE))</f>
        <v> </v>
      </c>
      <c r="H37" s="59">
        <f>IF(ISERROR(VLOOKUP(A37,March!$A$5:$E$35,5,FALSE))," ",VLOOKUP(A37,March!$A$5:$E$35,5,FALSE))</f>
        <v>1</v>
      </c>
      <c r="I37" s="59">
        <f>IF(ISERROR(VLOOKUP(A37,April!$A$5:$E$37,5,FALSE))," ",VLOOKUP(A37,April!$A$5:$E$37,5,FALSE))</f>
        <v>1</v>
      </c>
      <c r="J37" s="59" t="str">
        <f>IF(ISERROR(VLOOKUP(A37,May!$A$5:$E$37,5,FALSE))," ",VLOOKUP(A37,May!$A$5:$E$37,5,FALSE))</f>
        <v> </v>
      </c>
      <c r="K37" s="59" t="str">
        <f>IF(ISERROR(VLOOKUP(A37,June!$A$5:$E$37,5,FALSE))," ",VLOOKUP(A37,June!$A$5:$E$37,5,FALSE))</f>
        <v> </v>
      </c>
      <c r="L37" s="59" t="str">
        <f>IF(ISERROR(VLOOKUP(A37,July!$A$5:$E$37,5,FALSE))," ",VLOOKUP(A37,July!$A$5:$E$37,5,FALSE))</f>
        <v> </v>
      </c>
      <c r="M37" s="59" t="str">
        <f>IF(ISERROR(VLOOKUP(A37,Aug!$A$5:$E$37,5,FALSE))," ",VLOOKUP(A37,Aug!$A$5:$E$37,5,FALSE))</f>
        <v> </v>
      </c>
      <c r="N37" s="62">
        <f t="shared" si="0"/>
        <v>2</v>
      </c>
    </row>
    <row r="38" spans="1:14" ht="16.5" customHeight="1" thickBot="1">
      <c r="A38" s="57">
        <v>35</v>
      </c>
      <c r="B38" s="58" t="str">
        <f>VLOOKUP(A38,Teams!$A$2:$B$304,2,FALSE)</f>
        <v>Paul Karow</v>
      </c>
      <c r="C38" s="59" t="str">
        <f>IF(ISERROR(VLOOKUP(A38,'Sept '!$A$5:$E$24,5,FALSE))," ",VLOOKUP(A38,'Sept '!$A$5:$E$24,5,FALSE))</f>
        <v> </v>
      </c>
      <c r="D38" s="59" t="str">
        <f>IF(ISERROR(VLOOKUP(A38,Oct!$A$5:$E$24,5,FALSE))," ",VLOOKUP(A38,Oct!$A$5:$E$24,5,FALSE))</f>
        <v> </v>
      </c>
      <c r="E38" s="59" t="str">
        <f>IF(ISERROR(VLOOKUP(A38,Nov!$A$5:$E$24,5,FALSE))," ",VLOOKUP(A38,Nov!$A$5:$E$24,5,FALSE))</f>
        <v> </v>
      </c>
      <c r="F38" s="59" t="str">
        <f>IF(ISERROR(VLOOKUP(A38,Jan!$A$5:$E$33,5,FALSE))," ",VLOOKUP(A38,Jan!$A$5:$E$33,5,FALSE))</f>
        <v> </v>
      </c>
      <c r="G38" s="59" t="str">
        <f>IF(ISERROR(VLOOKUP(A38,Feb!$A$5:$E$37,5,FALSE))," ",VLOOKUP(A38,Feb!$A$5:$E$37,5,FALSE))</f>
        <v> </v>
      </c>
      <c r="H38" s="59">
        <f>IF(ISERROR(VLOOKUP(A38,March!$A$5:$E$35,5,FALSE))," ",VLOOKUP(A38,March!$A$5:$E$35,5,FALSE))</f>
        <v>1</v>
      </c>
      <c r="I38" s="59">
        <f>IF(ISERROR(VLOOKUP(A38,April!$A$5:$E$37,5,FALSE))," ",VLOOKUP(A38,April!$A$5:$E$37,5,FALSE))</f>
        <v>0</v>
      </c>
      <c r="J38" s="59" t="str">
        <f>IF(ISERROR(VLOOKUP(A38,May!$A$5:$E$37,5,FALSE))," ",VLOOKUP(A38,May!$A$5:$E$37,5,FALSE))</f>
        <v> </v>
      </c>
      <c r="K38" s="59" t="str">
        <f>IF(ISERROR(VLOOKUP(A38,June!$A$5:$E$37,5,FALSE))," ",VLOOKUP(A38,June!$A$5:$E$37,5,FALSE))</f>
        <v> </v>
      </c>
      <c r="L38" s="59" t="str">
        <f>IF(ISERROR(VLOOKUP(A38,July!$A$5:$E$37,5,FALSE))," ",VLOOKUP(A38,July!$A$5:$E$37,5,FALSE))</f>
        <v> </v>
      </c>
      <c r="M38" s="59" t="str">
        <f>IF(ISERROR(VLOOKUP(A38,Aug!$A$5:$E$37,5,FALSE))," ",VLOOKUP(A38,Aug!$A$5:$E$37,5,FALSE))</f>
        <v> </v>
      </c>
      <c r="N38" s="62">
        <f t="shared" si="0"/>
        <v>1</v>
      </c>
    </row>
    <row r="39" spans="1:14" ht="16.5" customHeight="1" thickBot="1">
      <c r="A39" s="57">
        <v>36</v>
      </c>
      <c r="B39" s="58" t="str">
        <f>VLOOKUP(A39,Teams!$A$2:$B$304,2,FALSE)</f>
        <v>X Dustin Johnson</v>
      </c>
      <c r="C39" s="59" t="str">
        <f>IF(ISERROR(VLOOKUP(A39,'Sept '!$A$5:$E$24,5,FALSE))," ",VLOOKUP(A39,'Sept '!$A$5:$E$24,5,FALSE))</f>
        <v> </v>
      </c>
      <c r="D39" s="59" t="str">
        <f>IF(ISERROR(VLOOKUP(A39,Oct!$A$5:$E$24,5,FALSE))," ",VLOOKUP(A39,Oct!$A$5:$E$24,5,FALSE))</f>
        <v> </v>
      </c>
      <c r="E39" s="59" t="str">
        <f>IF(ISERROR(VLOOKUP(A39,Nov!$A$5:$E$24,5,FALSE))," ",VLOOKUP(A39,Nov!$A$5:$E$24,5,FALSE))</f>
        <v> </v>
      </c>
      <c r="F39" s="59" t="str">
        <f>IF(ISERROR(VLOOKUP(A39,Jan!$A$5:$E$33,5,FALSE))," ",VLOOKUP(A39,Jan!$A$5:$E$33,5,FALSE))</f>
        <v> </v>
      </c>
      <c r="G39" s="59" t="str">
        <f>IF(ISERROR(VLOOKUP(A39,Feb!$A$5:$E$37,5,FALSE))," ",VLOOKUP(A39,Feb!$A$5:$E$37,5,FALSE))</f>
        <v> </v>
      </c>
      <c r="H39" s="59">
        <f>IF(ISERROR(VLOOKUP(A39,March!$A$5:$E$35,5,FALSE))," ",VLOOKUP(A39,March!$A$5:$E$35,5,FALSE))</f>
        <v>1</v>
      </c>
      <c r="I39" s="59" t="str">
        <f>IF(ISERROR(VLOOKUP(A39,April!$A$5:$E$37,5,FALSE))," ",VLOOKUP(A39,April!$A$5:$E$37,5,FALSE))</f>
        <v> </v>
      </c>
      <c r="J39" s="59" t="str">
        <f>IF(ISERROR(VLOOKUP(A39,May!$A$5:$E$37,5,FALSE))," ",VLOOKUP(A39,May!$A$5:$E$37,5,FALSE))</f>
        <v> </v>
      </c>
      <c r="K39" s="59" t="str">
        <f>IF(ISERROR(VLOOKUP(A39,June!$A$5:$E$37,5,FALSE))," ",VLOOKUP(A39,June!$A$5:$E$37,5,FALSE))</f>
        <v> </v>
      </c>
      <c r="L39" s="59" t="str">
        <f>IF(ISERROR(VLOOKUP(A39,July!$A$5:$E$37,5,FALSE))," ",VLOOKUP(A39,July!$A$5:$E$37,5,FALSE))</f>
        <v> </v>
      </c>
      <c r="M39" s="59" t="str">
        <f>IF(ISERROR(VLOOKUP(A39,Aug!$A$5:$E$37,5,FALSE))," ",VLOOKUP(A39,Aug!$A$5:$E$37,5,FALSE))</f>
        <v> </v>
      </c>
      <c r="N39" s="62">
        <f t="shared" si="0"/>
        <v>1</v>
      </c>
    </row>
    <row r="40" spans="1:14" ht="16.5" customHeight="1" thickBot="1">
      <c r="A40" s="57">
        <v>37</v>
      </c>
      <c r="B40" s="58" t="str">
        <f>VLOOKUP(A40,Teams!$A$2:$B$304,2,FALSE)</f>
        <v>X Addie Ramsey</v>
      </c>
      <c r="C40" s="59" t="str">
        <f>IF(ISERROR(VLOOKUP(A40,'Sept '!$A$5:$E$24,5,FALSE))," ",VLOOKUP(A40,'Sept '!$A$5:$E$24,5,FALSE))</f>
        <v> </v>
      </c>
      <c r="D40" s="59" t="str">
        <f>IF(ISERROR(VLOOKUP(A40,Oct!$A$5:$E$24,5,FALSE))," ",VLOOKUP(A40,Oct!$A$5:$E$24,5,FALSE))</f>
        <v> </v>
      </c>
      <c r="E40" s="59" t="str">
        <f>IF(ISERROR(VLOOKUP(A40,Nov!$A$5:$E$24,5,FALSE))," ",VLOOKUP(A40,Nov!$A$5:$E$24,5,FALSE))</f>
        <v> </v>
      </c>
      <c r="F40" s="59" t="str">
        <f>IF(ISERROR(VLOOKUP(A40,Jan!$A$5:$E$33,5,FALSE))," ",VLOOKUP(A40,Jan!$A$5:$E$33,5,FALSE))</f>
        <v> </v>
      </c>
      <c r="G40" s="59" t="str">
        <f>IF(ISERROR(VLOOKUP(A40,Feb!$A$5:$E$37,5,FALSE))," ",VLOOKUP(A40,Feb!$A$5:$E$37,5,FALSE))</f>
        <v> </v>
      </c>
      <c r="H40" s="59" t="str">
        <f>IF(ISERROR(VLOOKUP(A40,March!$A$5:$E$35,5,FALSE))," ",VLOOKUP(A40,March!$A$5:$E$35,5,FALSE))</f>
        <v> </v>
      </c>
      <c r="I40" s="59">
        <f>IF(ISERROR(VLOOKUP(A40,April!$A$5:$E$37,5,FALSE))," ",VLOOKUP(A40,April!$A$5:$E$37,5,FALSE))</f>
        <v>1</v>
      </c>
      <c r="J40" s="59" t="str">
        <f>IF(ISERROR(VLOOKUP(A40,May!$A$5:$E$37,5,FALSE))," ",VLOOKUP(A40,May!$A$5:$E$37,5,FALSE))</f>
        <v> </v>
      </c>
      <c r="K40" s="59" t="str">
        <f>IF(ISERROR(VLOOKUP(A40,June!$A$5:$E$37,5,FALSE))," ",VLOOKUP(A40,June!$A$5:$E$37,5,FALSE))</f>
        <v> </v>
      </c>
      <c r="L40" s="59" t="str">
        <f>IF(ISERROR(VLOOKUP(A40,July!$A$5:$E$37,5,FALSE))," ",VLOOKUP(A40,July!$A$5:$E$37,5,FALSE))</f>
        <v> </v>
      </c>
      <c r="M40" s="59" t="str">
        <f>IF(ISERROR(VLOOKUP(A40,Aug!$A$5:$E$37,5,FALSE))," ",VLOOKUP(A40,Aug!$A$5:$E$37,5,FALSE))</f>
        <v> </v>
      </c>
      <c r="N40" s="62">
        <f t="shared" si="0"/>
        <v>1</v>
      </c>
    </row>
    <row r="41" spans="1:14" ht="16.5" customHeight="1" thickBot="1">
      <c r="A41" s="57">
        <v>38</v>
      </c>
      <c r="B41" s="58" t="str">
        <f>VLOOKUP(A41,Teams!$A$2:$B$304,2,FALSE)</f>
        <v>Martin Baker</v>
      </c>
      <c r="C41" s="59" t="str">
        <f>IF(ISERROR(VLOOKUP(A41,'Sept '!$A$5:$E$24,5,FALSE))," ",VLOOKUP(A41,'Sept '!$A$5:$E$24,5,FALSE))</f>
        <v> </v>
      </c>
      <c r="D41" s="59" t="str">
        <f>IF(ISERROR(VLOOKUP(A41,Oct!$A$5:$E$24,5,FALSE))," ",VLOOKUP(A41,Oct!$A$5:$E$24,5,FALSE))</f>
        <v> </v>
      </c>
      <c r="E41" s="59" t="str">
        <f>IF(ISERROR(VLOOKUP(A41,Nov!$A$5:$E$24,5,FALSE))," ",VLOOKUP(A41,Nov!$A$5:$E$24,5,FALSE))</f>
        <v> </v>
      </c>
      <c r="F41" s="59" t="str">
        <f>IF(ISERROR(VLOOKUP(A41,Jan!$A$5:$E$33,5,FALSE))," ",VLOOKUP(A41,Jan!$A$5:$E$33,5,FALSE))</f>
        <v> </v>
      </c>
      <c r="G41" s="59" t="str">
        <f>IF(ISERROR(VLOOKUP(A41,Feb!$A$5:$E$37,5,FALSE))," ",VLOOKUP(A41,Feb!$A$5:$E$37,5,FALSE))</f>
        <v> </v>
      </c>
      <c r="H41" s="59" t="str">
        <f>IF(ISERROR(VLOOKUP(A41,March!$A$5:$E$35,5,FALSE))," ",VLOOKUP(A41,March!$A$5:$E$35,5,FALSE))</f>
        <v> </v>
      </c>
      <c r="I41" s="59">
        <f>IF(ISERROR(VLOOKUP(A41,April!$A$5:$E$37,5,FALSE))," ",VLOOKUP(A41,April!$A$5:$E$37,5,FALSE))</f>
        <v>1</v>
      </c>
      <c r="J41" s="59" t="str">
        <f>IF(ISERROR(VLOOKUP(A41,May!$A$5:$E$37,5,FALSE))," ",VLOOKUP(A41,May!$A$5:$E$37,5,FALSE))</f>
        <v> </v>
      </c>
      <c r="K41" s="59" t="str">
        <f>IF(ISERROR(VLOOKUP(A41,June!$A$5:$E$37,5,FALSE))," ",VLOOKUP(A41,June!$A$5:$E$37,5,FALSE))</f>
        <v> </v>
      </c>
      <c r="L41" s="59" t="str">
        <f>IF(ISERROR(VLOOKUP(A41,July!$A$5:$E$37,5,FALSE))," ",VLOOKUP(A41,July!$A$5:$E$37,5,FALSE))</f>
        <v> </v>
      </c>
      <c r="M41" s="59" t="str">
        <f>IF(ISERROR(VLOOKUP(A41,Aug!$A$5:$E$37,5,FALSE))," ",VLOOKUP(A41,Aug!$A$5:$E$37,5,FALSE))</f>
        <v> </v>
      </c>
      <c r="N41" s="62">
        <f t="shared" si="0"/>
        <v>1</v>
      </c>
    </row>
    <row r="42" spans="1:14" ht="16.5" customHeight="1" thickBot="1">
      <c r="A42" s="57">
        <v>39</v>
      </c>
      <c r="B42" s="58" t="str">
        <f>VLOOKUP(A42,Teams!$A$2:$B$304,2,FALSE)</f>
        <v>Matt Strickland</v>
      </c>
      <c r="C42" s="59" t="str">
        <f>IF(ISERROR(VLOOKUP(A42,'Sept '!$A$5:$E$24,5,FALSE))," ",VLOOKUP(A42,'Sept '!$A$5:$E$24,5,FALSE))</f>
        <v> </v>
      </c>
      <c r="D42" s="59" t="str">
        <f>IF(ISERROR(VLOOKUP(A42,Oct!$A$5:$E$24,5,FALSE))," ",VLOOKUP(A42,Oct!$A$5:$E$24,5,FALSE))</f>
        <v> </v>
      </c>
      <c r="E42" s="59" t="str">
        <f>IF(ISERROR(VLOOKUP(A42,Nov!$A$5:$E$24,5,FALSE))," ",VLOOKUP(A42,Nov!$A$5:$E$24,5,FALSE))</f>
        <v> </v>
      </c>
      <c r="F42" s="59" t="str">
        <f>IF(ISERROR(VLOOKUP(A42,Jan!$A$5:$E$33,5,FALSE))," ",VLOOKUP(A42,Jan!$A$5:$E$33,5,FALSE))</f>
        <v> </v>
      </c>
      <c r="G42" s="59" t="str">
        <f>IF(ISERROR(VLOOKUP(A42,Feb!$A$5:$E$37,5,FALSE))," ",VLOOKUP(A42,Feb!$A$5:$E$37,5,FALSE))</f>
        <v> </v>
      </c>
      <c r="H42" s="59" t="str">
        <f>IF(ISERROR(VLOOKUP(A42,March!$A$5:$E$35,5,FALSE))," ",VLOOKUP(A42,March!$A$5:$E$35,5,FALSE))</f>
        <v> </v>
      </c>
      <c r="I42" s="59">
        <f>IF(ISERROR(VLOOKUP(A42,April!$A$5:$E$37,5,FALSE))," ",VLOOKUP(A42,April!$A$5:$E$37,5,FALSE))</f>
        <v>1</v>
      </c>
      <c r="J42" s="59" t="str">
        <f>IF(ISERROR(VLOOKUP(A42,May!$A$5:$E$37,5,FALSE))," ",VLOOKUP(A42,May!$A$5:$E$37,5,FALSE))</f>
        <v> </v>
      </c>
      <c r="K42" s="59" t="str">
        <f>IF(ISERROR(VLOOKUP(A42,June!$A$5:$E$37,5,FALSE))," ",VLOOKUP(A42,June!$A$5:$E$37,5,FALSE))</f>
        <v> </v>
      </c>
      <c r="L42" s="59" t="str">
        <f>IF(ISERROR(VLOOKUP(A42,July!$A$5:$E$37,5,FALSE))," ",VLOOKUP(A42,July!$A$5:$E$37,5,FALSE))</f>
        <v> </v>
      </c>
      <c r="M42" s="59" t="str">
        <f>IF(ISERROR(VLOOKUP(A42,Aug!$A$5:$E$37,5,FALSE))," ",VLOOKUP(A42,Aug!$A$5:$E$37,5,FALSE))</f>
        <v> </v>
      </c>
      <c r="N42" s="62">
        <f t="shared" si="0"/>
        <v>1</v>
      </c>
    </row>
    <row r="43" spans="1:14" ht="16.5" customHeight="1" thickBot="1">
      <c r="A43" s="57">
        <v>40</v>
      </c>
      <c r="B43" s="58" t="str">
        <f>VLOOKUP(A43,Teams!$A$2:$B$304,2,FALSE)</f>
        <v>X Kellie Strickland</v>
      </c>
      <c r="C43" s="59" t="str">
        <f>IF(ISERROR(VLOOKUP(A43,'Sept '!$A$5:$E$24,5,FALSE))," ",VLOOKUP(A43,'Sept '!$A$5:$E$24,5,FALSE))</f>
        <v> </v>
      </c>
      <c r="D43" s="59" t="str">
        <f>IF(ISERROR(VLOOKUP(A43,Oct!$A$5:$E$24,5,FALSE))," ",VLOOKUP(A43,Oct!$A$5:$E$24,5,FALSE))</f>
        <v> </v>
      </c>
      <c r="E43" s="59" t="str">
        <f>IF(ISERROR(VLOOKUP(A43,Nov!$A$5:$E$24,5,FALSE))," ",VLOOKUP(A43,Nov!$A$5:$E$24,5,FALSE))</f>
        <v> </v>
      </c>
      <c r="F43" s="59" t="str">
        <f>IF(ISERROR(VLOOKUP(A43,Jan!$A$5:$E$33,5,FALSE))," ",VLOOKUP(A43,Jan!$A$5:$E$33,5,FALSE))</f>
        <v> </v>
      </c>
      <c r="G43" s="59" t="str">
        <f>IF(ISERROR(VLOOKUP(A43,Feb!$A$5:$E$37,5,FALSE))," ",VLOOKUP(A43,Feb!$A$5:$E$37,5,FALSE))</f>
        <v> </v>
      </c>
      <c r="H43" s="59" t="str">
        <f>IF(ISERROR(VLOOKUP(A43,March!$A$5:$E$35,5,FALSE))," ",VLOOKUP(A43,March!$A$5:$E$35,5,FALSE))</f>
        <v> </v>
      </c>
      <c r="I43" s="59">
        <f>IF(ISERROR(VLOOKUP(A43,April!$A$5:$E$37,5,FALSE))," ",VLOOKUP(A43,April!$A$5:$E$37,5,FALSE))</f>
        <v>1</v>
      </c>
      <c r="J43" s="59" t="str">
        <f>IF(ISERROR(VLOOKUP(A43,May!$A$5:$E$37,5,FALSE))," ",VLOOKUP(A43,May!$A$5:$E$37,5,FALSE))</f>
        <v> </v>
      </c>
      <c r="K43" s="59" t="str">
        <f>IF(ISERROR(VLOOKUP(A43,June!$A$5:$E$37,5,FALSE))," ",VLOOKUP(A43,June!$A$5:$E$37,5,FALSE))</f>
        <v> </v>
      </c>
      <c r="L43" s="59" t="str">
        <f>IF(ISERROR(VLOOKUP(A43,July!$A$5:$E$37,5,FALSE))," ",VLOOKUP(A43,July!$A$5:$E$37,5,FALSE))</f>
        <v> </v>
      </c>
      <c r="M43" s="59" t="str">
        <f>IF(ISERROR(VLOOKUP(A43,Aug!$A$5:$E$37,5,FALSE))," ",VLOOKUP(A43,Aug!$A$5:$E$37,5,FALSE))</f>
        <v> </v>
      </c>
      <c r="N43" s="62">
        <f t="shared" si="0"/>
        <v>1</v>
      </c>
    </row>
    <row r="44" spans="3:13" ht="18.75" thickBot="1">
      <c r="C44" s="61">
        <f aca="true" t="shared" si="1" ref="C44:M44">SUM(C4:C43)</f>
        <v>13</v>
      </c>
      <c r="D44" s="61">
        <f t="shared" si="1"/>
        <v>12</v>
      </c>
      <c r="E44" s="61">
        <f t="shared" si="1"/>
        <v>11</v>
      </c>
      <c r="F44" s="61">
        <f t="shared" si="1"/>
        <v>5</v>
      </c>
      <c r="G44" s="61">
        <f t="shared" si="1"/>
        <v>0</v>
      </c>
      <c r="H44" s="61">
        <f t="shared" si="1"/>
        <v>12</v>
      </c>
      <c r="I44" s="61">
        <f t="shared" si="1"/>
        <v>14</v>
      </c>
      <c r="J44" s="61">
        <f t="shared" si="1"/>
        <v>0</v>
      </c>
      <c r="K44" s="61">
        <f t="shared" si="1"/>
        <v>0</v>
      </c>
      <c r="L44" s="61">
        <f t="shared" si="1"/>
        <v>0</v>
      </c>
      <c r="M44" s="61">
        <f t="shared" si="1"/>
        <v>0</v>
      </c>
    </row>
    <row r="46" ht="12.75">
      <c r="H46" t="str">
        <f>IF(ISERROR(VLOOKUP(A46,#REF!,4,FALSE))," ",VLOOKUP(A46,#REF!,4,FALSE))</f>
        <v> </v>
      </c>
    </row>
  </sheetData>
  <sheetProtection/>
  <printOptions/>
  <pageMargins left="0.2" right="0.2" top="0.2" bottom="0.2" header="0.25" footer="0.05"/>
  <pageSetup orientation="landscape" scale="81" r:id="rId1"/>
  <headerFooter>
    <oddHeader>&amp;C2016 Tournaments Fished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89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COUNT($E$5:$E$25)</f>
        <v>13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>
        <v>5</v>
      </c>
      <c r="B5" s="46" t="str">
        <f>IF(ISERROR(VLOOKUP(A5,Teams!$A$2:$B$4695,2)),"",VLOOKUP(A5,Teams!$A$2:$B$4695,2))</f>
        <v>Cody Wise</v>
      </c>
      <c r="C5" s="30" t="s">
        <v>80</v>
      </c>
      <c r="D5" s="47"/>
      <c r="E5" s="30">
        <v>1</v>
      </c>
      <c r="F5" s="30">
        <v>1</v>
      </c>
      <c r="G5" s="48">
        <v>5</v>
      </c>
      <c r="H5" s="30">
        <v>5.55</v>
      </c>
      <c r="I5" s="32">
        <v>18.44</v>
      </c>
      <c r="J5" s="37">
        <f aca="true" t="shared" si="0" ref="J5:J27">I5-K5</f>
        <v>18.44</v>
      </c>
      <c r="K5" s="40"/>
      <c r="L5" s="41">
        <f aca="true" t="shared" si="1" ref="L5:L25">IF(J5=0,0,IF(ISERROR(RANK(J5,$J$5:$J$25)),"",RANK(J5,$J$5:$J$25)))</f>
        <v>1</v>
      </c>
      <c r="M5" s="15">
        <f aca="true" t="shared" si="2" ref="M5:M24">IF(ISERROR(RANK(H5,$H$5:$H$24)),"",(RANK(H5,$H$5:$H$24)))</f>
        <v>2</v>
      </c>
      <c r="N5" s="51">
        <f>+D5+J5+F5</f>
        <v>19.44</v>
      </c>
      <c r="O5" s="23"/>
      <c r="P5" s="23"/>
      <c r="Q5" s="23">
        <f>+O5+P5</f>
        <v>0</v>
      </c>
    </row>
    <row r="6" spans="1:17" ht="24.75" customHeight="1" thickBot="1" thickTop="1">
      <c r="A6" s="28">
        <v>6</v>
      </c>
      <c r="B6" s="46" t="str">
        <f>IF(ISERROR(VLOOKUP(A6,Teams!$A$2:$B$4695,2)),"",VLOOKUP(A6,Teams!$A$2:$B$4695,2))</f>
        <v>Danny Cross</v>
      </c>
      <c r="C6" s="30" t="s">
        <v>80</v>
      </c>
      <c r="D6" s="47">
        <v>1</v>
      </c>
      <c r="E6" s="30">
        <v>1</v>
      </c>
      <c r="F6" s="30">
        <v>1</v>
      </c>
      <c r="G6" s="48">
        <v>5</v>
      </c>
      <c r="H6" s="30">
        <v>6.42</v>
      </c>
      <c r="I6" s="32">
        <v>17.58</v>
      </c>
      <c r="J6" s="37">
        <f t="shared" si="0"/>
        <v>17.58</v>
      </c>
      <c r="K6" s="40"/>
      <c r="L6" s="41">
        <f t="shared" si="1"/>
        <v>2</v>
      </c>
      <c r="M6" s="15">
        <f t="shared" si="2"/>
        <v>1</v>
      </c>
      <c r="N6" s="51">
        <f aca="true" t="shared" si="3" ref="N6:N25">+D6+J6+F6</f>
        <v>19.58</v>
      </c>
      <c r="O6" s="23"/>
      <c r="P6" s="23"/>
      <c r="Q6" s="23">
        <f>+O6+P6</f>
        <v>0</v>
      </c>
    </row>
    <row r="7" spans="1:17" ht="24.75" customHeight="1" thickBot="1" thickTop="1">
      <c r="A7" s="28">
        <v>8</v>
      </c>
      <c r="B7" s="46" t="str">
        <f>IF(ISERROR(VLOOKUP(A7,Teams!$A$2:$B$4695,2)),"",VLOOKUP(A7,Teams!$A$2:$B$4695,2))</f>
        <v>Glen Kimble</v>
      </c>
      <c r="C7" s="30" t="s">
        <v>80</v>
      </c>
      <c r="D7" s="47"/>
      <c r="E7" s="30">
        <v>1</v>
      </c>
      <c r="F7" s="30">
        <v>1</v>
      </c>
      <c r="G7" s="48">
        <v>5</v>
      </c>
      <c r="H7" s="30">
        <v>4.77</v>
      </c>
      <c r="I7" s="32">
        <v>9.02</v>
      </c>
      <c r="J7" s="37">
        <f t="shared" si="0"/>
        <v>9.02</v>
      </c>
      <c r="K7" s="40"/>
      <c r="L7" s="41">
        <f t="shared" si="1"/>
        <v>3</v>
      </c>
      <c r="M7" s="15">
        <f t="shared" si="2"/>
        <v>3</v>
      </c>
      <c r="N7" s="51">
        <f t="shared" si="3"/>
        <v>10.02</v>
      </c>
      <c r="O7" s="23"/>
      <c r="P7" s="23"/>
      <c r="Q7" s="23">
        <f>+O7+P7</f>
        <v>0</v>
      </c>
    </row>
    <row r="8" spans="1:17" s="3" customFormat="1" ht="24.75" customHeight="1" thickBot="1" thickTop="1">
      <c r="A8" s="28">
        <v>20</v>
      </c>
      <c r="B8" s="46" t="str">
        <f>IF(ISERROR(VLOOKUP(A8,Teams!$A$2:$B$4695,2)),"",VLOOKUP(A8,Teams!$A$2:$B$4695,2))</f>
        <v>Rich Richarson</v>
      </c>
      <c r="C8" s="30" t="s">
        <v>80</v>
      </c>
      <c r="D8" s="47"/>
      <c r="E8" s="30">
        <v>1</v>
      </c>
      <c r="F8" s="30">
        <v>1</v>
      </c>
      <c r="G8" s="48">
        <v>3</v>
      </c>
      <c r="H8" s="30"/>
      <c r="I8" s="32">
        <v>8.97</v>
      </c>
      <c r="J8" s="37">
        <f t="shared" si="0"/>
        <v>8.97</v>
      </c>
      <c r="K8" s="40"/>
      <c r="L8" s="41">
        <f t="shared" si="1"/>
        <v>4</v>
      </c>
      <c r="M8" s="15">
        <f t="shared" si="2"/>
      </c>
      <c r="N8" s="51">
        <f t="shared" si="3"/>
        <v>9.97</v>
      </c>
      <c r="O8" s="23"/>
      <c r="P8" s="23"/>
      <c r="Q8" s="23"/>
    </row>
    <row r="9" spans="1:17" ht="24.75" customHeight="1" thickBot="1" thickTop="1">
      <c r="A9" s="28">
        <v>23</v>
      </c>
      <c r="B9" s="46" t="str">
        <f>IF(ISERROR(VLOOKUP(A9,Teams!$A$2:$B$4695,2)),"",VLOOKUP(A9,Teams!$A$2:$B$4695,2))</f>
        <v>William Flournoy</v>
      </c>
      <c r="C9" s="30" t="s">
        <v>80</v>
      </c>
      <c r="D9" s="47"/>
      <c r="E9" s="30">
        <v>1</v>
      </c>
      <c r="F9" s="30">
        <v>1</v>
      </c>
      <c r="G9" s="48">
        <v>4</v>
      </c>
      <c r="H9" s="30"/>
      <c r="I9" s="32">
        <v>8.86</v>
      </c>
      <c r="J9" s="37">
        <f t="shared" si="0"/>
        <v>8.86</v>
      </c>
      <c r="K9" s="40"/>
      <c r="L9" s="41">
        <f t="shared" si="1"/>
        <v>5</v>
      </c>
      <c r="M9" s="15">
        <f t="shared" si="2"/>
      </c>
      <c r="N9" s="51">
        <f t="shared" si="3"/>
        <v>9.86</v>
      </c>
      <c r="O9" s="23"/>
      <c r="P9" s="23"/>
      <c r="Q9" s="23"/>
    </row>
    <row r="10" spans="1:17" ht="24.75" customHeight="1" thickBot="1" thickTop="1">
      <c r="A10" s="28">
        <v>15</v>
      </c>
      <c r="B10" s="46" t="str">
        <f>IF(ISERROR(VLOOKUP(A10,Teams!$A$2:$B$4695,2)),"",VLOOKUP(A10,Teams!$A$2:$B$4695,2))</f>
        <v>Johnny Due</v>
      </c>
      <c r="C10" s="30" t="s">
        <v>80</v>
      </c>
      <c r="D10" s="47"/>
      <c r="E10" s="30">
        <v>1</v>
      </c>
      <c r="F10" s="30">
        <v>1</v>
      </c>
      <c r="G10" s="48">
        <v>4</v>
      </c>
      <c r="H10" s="30"/>
      <c r="I10" s="32">
        <v>6.14</v>
      </c>
      <c r="J10" s="37">
        <f t="shared" si="0"/>
        <v>6.14</v>
      </c>
      <c r="K10" s="40"/>
      <c r="L10" s="41">
        <f t="shared" si="1"/>
        <v>6</v>
      </c>
      <c r="M10" s="15">
        <f t="shared" si="2"/>
      </c>
      <c r="N10" s="51">
        <f t="shared" si="3"/>
        <v>7.14</v>
      </c>
      <c r="O10" s="23"/>
      <c r="P10" s="23"/>
      <c r="Q10" s="23"/>
    </row>
    <row r="11" spans="1:17" ht="24.75" customHeight="1" thickBot="1" thickTop="1">
      <c r="A11" s="28">
        <v>9</v>
      </c>
      <c r="B11" s="46" t="str">
        <f>IF(ISERROR(VLOOKUP(A11,Teams!$A$2:$B$4695,2)),"",VLOOKUP(A11,Teams!$A$2:$B$4695,2))</f>
        <v>James Gardiner</v>
      </c>
      <c r="C11" s="30" t="s">
        <v>80</v>
      </c>
      <c r="D11" s="47">
        <v>1</v>
      </c>
      <c r="E11" s="30">
        <v>1</v>
      </c>
      <c r="F11" s="30">
        <v>1</v>
      </c>
      <c r="G11" s="48">
        <v>3</v>
      </c>
      <c r="H11" s="30"/>
      <c r="I11" s="32">
        <v>4.19</v>
      </c>
      <c r="J11" s="37">
        <f t="shared" si="0"/>
        <v>4.19</v>
      </c>
      <c r="K11" s="40"/>
      <c r="L11" s="41">
        <f t="shared" si="1"/>
        <v>7</v>
      </c>
      <c r="M11" s="15">
        <f t="shared" si="2"/>
      </c>
      <c r="N11" s="51">
        <f t="shared" si="3"/>
        <v>6.19</v>
      </c>
      <c r="O11" s="23"/>
      <c r="P11" s="23"/>
      <c r="Q11" s="23"/>
    </row>
    <row r="12" spans="1:17" ht="24.75" customHeight="1" thickBot="1" thickTop="1">
      <c r="A12" s="28">
        <v>25</v>
      </c>
      <c r="B12" s="46" t="str">
        <f>IF(ISERROR(VLOOKUP(A12,Teams!$A$2:$B$4695,2)),"",VLOOKUP(A12,Teams!$A$2:$B$4695,2))</f>
        <v>X Caleb Ramsey</v>
      </c>
      <c r="C12" s="30" t="s">
        <v>80</v>
      </c>
      <c r="D12" s="47"/>
      <c r="E12" s="30">
        <v>1</v>
      </c>
      <c r="F12" s="30">
        <v>1</v>
      </c>
      <c r="G12" s="48">
        <v>1</v>
      </c>
      <c r="H12" s="30"/>
      <c r="I12" s="32">
        <v>3.97</v>
      </c>
      <c r="J12" s="37">
        <f t="shared" si="0"/>
        <v>3.97</v>
      </c>
      <c r="K12" s="40"/>
      <c r="L12" s="41">
        <f t="shared" si="1"/>
        <v>8</v>
      </c>
      <c r="M12" s="15">
        <f t="shared" si="2"/>
      </c>
      <c r="N12" s="51">
        <f t="shared" si="3"/>
        <v>4.970000000000001</v>
      </c>
      <c r="O12" s="23"/>
      <c r="P12" s="23"/>
      <c r="Q12" s="23"/>
    </row>
    <row r="13" spans="1:17" ht="24.75" customHeight="1" thickBot="1" thickTop="1">
      <c r="A13" s="28">
        <v>24</v>
      </c>
      <c r="B13" s="46" t="str">
        <f>IF(ISERROR(VLOOKUP(A13,Teams!$A$2:$B$4695,2)),"",VLOOKUP(A13,Teams!$A$2:$B$4695,2))</f>
        <v>Willie Wooten</v>
      </c>
      <c r="C13" s="30" t="s">
        <v>80</v>
      </c>
      <c r="D13" s="47"/>
      <c r="E13" s="30">
        <v>1</v>
      </c>
      <c r="F13" s="30">
        <v>1</v>
      </c>
      <c r="G13" s="48">
        <v>2</v>
      </c>
      <c r="H13" s="30"/>
      <c r="I13" s="32">
        <v>3.31</v>
      </c>
      <c r="J13" s="37">
        <f t="shared" si="0"/>
        <v>3.31</v>
      </c>
      <c r="K13" s="40"/>
      <c r="L13" s="41">
        <f t="shared" si="1"/>
        <v>9</v>
      </c>
      <c r="M13" s="15">
        <f t="shared" si="2"/>
      </c>
      <c r="N13" s="51">
        <f t="shared" si="3"/>
        <v>4.3100000000000005</v>
      </c>
      <c r="O13" s="23"/>
      <c r="P13" s="23"/>
      <c r="Q13" s="23"/>
    </row>
    <row r="14" spans="1:17" ht="24.75" customHeight="1" thickBot="1" thickTop="1">
      <c r="A14" s="28">
        <v>18</v>
      </c>
      <c r="B14" s="46" t="str">
        <f>IF(ISERROR(VLOOKUP(A14,Teams!$A$2:$B$4695,2)),"",VLOOKUP(A14,Teams!$A$2:$B$4695,2))</f>
        <v>X Mark Wych</v>
      </c>
      <c r="C14" s="30" t="s">
        <v>80</v>
      </c>
      <c r="D14" s="47"/>
      <c r="E14" s="30">
        <v>1</v>
      </c>
      <c r="F14" s="30">
        <v>1</v>
      </c>
      <c r="G14" s="48">
        <v>2</v>
      </c>
      <c r="H14" s="30"/>
      <c r="I14" s="32">
        <v>3.24</v>
      </c>
      <c r="J14" s="37">
        <f t="shared" si="0"/>
        <v>3.24</v>
      </c>
      <c r="K14" s="40"/>
      <c r="L14" s="41">
        <f t="shared" si="1"/>
        <v>10</v>
      </c>
      <c r="M14" s="15">
        <f t="shared" si="2"/>
      </c>
      <c r="N14" s="51">
        <f t="shared" si="3"/>
        <v>4.24</v>
      </c>
      <c r="O14" s="23"/>
      <c r="P14" s="23"/>
      <c r="Q14" s="23"/>
    </row>
    <row r="15" spans="1:17" ht="24.75" customHeight="1" thickBot="1" thickTop="1">
      <c r="A15" s="28">
        <v>2</v>
      </c>
      <c r="B15" s="46" t="str">
        <f>IF(ISERROR(VLOOKUP(A15,Teams!$A$2:$B$4695,2)),"",VLOOKUP(A15,Teams!$A$2:$B$4695,2))</f>
        <v>Bill Ramsey</v>
      </c>
      <c r="C15" s="30" t="s">
        <v>80</v>
      </c>
      <c r="D15" s="47">
        <v>1</v>
      </c>
      <c r="E15" s="30">
        <v>1</v>
      </c>
      <c r="F15" s="30">
        <v>1</v>
      </c>
      <c r="G15" s="48">
        <v>0</v>
      </c>
      <c r="H15" s="30"/>
      <c r="I15" s="32"/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2</v>
      </c>
      <c r="O15" s="23"/>
      <c r="P15" s="23"/>
      <c r="Q15" s="23"/>
    </row>
    <row r="16" spans="1:17" ht="24.75" customHeight="1" thickBot="1" thickTop="1">
      <c r="A16" s="28">
        <v>4</v>
      </c>
      <c r="B16" s="46" t="str">
        <f>IF(ISERROR(VLOOKUP(A16,Teams!$A$2:$B$4695,2)),"",VLOOKUP(A16,Teams!$A$2:$B$4695,2))</f>
        <v>Chris Callas</v>
      </c>
      <c r="C16" s="30"/>
      <c r="D16" s="47">
        <v>1</v>
      </c>
      <c r="E16" s="30"/>
      <c r="F16" s="30"/>
      <c r="G16" s="48"/>
      <c r="H16" s="30"/>
      <c r="I16" s="32"/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1</v>
      </c>
      <c r="O16" s="23"/>
      <c r="P16" s="23"/>
      <c r="Q16" s="23"/>
    </row>
    <row r="17" spans="1:17" ht="24.75" customHeight="1" thickBot="1" thickTop="1">
      <c r="A17" s="28">
        <v>10</v>
      </c>
      <c r="B17" s="46" t="str">
        <f>IF(ISERROR(VLOOKUP(A17,Teams!$A$2:$B$4695,2)),"",VLOOKUP(A17,Teams!$A$2:$B$4695,2))</f>
        <v>Jason Jackson</v>
      </c>
      <c r="C17" s="30" t="s">
        <v>80</v>
      </c>
      <c r="D17" s="47"/>
      <c r="E17" s="30">
        <v>1</v>
      </c>
      <c r="F17" s="30">
        <v>1</v>
      </c>
      <c r="G17" s="48">
        <v>0</v>
      </c>
      <c r="H17" s="30"/>
      <c r="I17" s="32">
        <v>0</v>
      </c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1</v>
      </c>
      <c r="O17" s="23"/>
      <c r="P17" s="23"/>
      <c r="Q17" s="23"/>
    </row>
    <row r="18" spans="1:17" ht="24.75" customHeight="1" thickBot="1" thickTop="1">
      <c r="A18" s="28">
        <v>14</v>
      </c>
      <c r="B18" s="46" t="str">
        <f>IF(ISERROR(VLOOKUP(A18,Teams!$A$2:$B$4695,2)),"",VLOOKUP(A18,Teams!$A$2:$B$4695,2))</f>
        <v>John Wojhan</v>
      </c>
      <c r="C18" s="30" t="s">
        <v>80</v>
      </c>
      <c r="D18" s="47"/>
      <c r="E18" s="30">
        <v>1</v>
      </c>
      <c r="F18" s="30">
        <v>1</v>
      </c>
      <c r="G18" s="48">
        <v>0</v>
      </c>
      <c r="H18" s="30"/>
      <c r="I18" s="32">
        <v>0</v>
      </c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1</v>
      </c>
      <c r="O18" s="23"/>
      <c r="P18" s="23"/>
      <c r="Q18" s="23"/>
    </row>
    <row r="19" spans="1:17" ht="24.75" customHeight="1" thickBot="1">
      <c r="A19" s="27"/>
      <c r="B19" s="46">
        <f>IF(ISERROR(VLOOKUP(A19,Teams!$A$2:$B$4695,2)),"",VLOOKUP(A19,Teams!$A$2:$B$4695,2))</f>
      </c>
      <c r="C19" s="30"/>
      <c r="D19" s="30"/>
      <c r="E19" s="30"/>
      <c r="F19" s="48"/>
      <c r="G19" s="48"/>
      <c r="H19" s="30"/>
      <c r="I19" s="32"/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8"/>
      <c r="B21" s="46">
        <f>IF(ISERROR(VLOOKUP(A21,Teams!$A$2:$B$4695,2)),"",VLOOKUP(A21,Teams!$A$2:$B$4695,2))</f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7"/>
      <c r="B22" s="46">
        <f>IF(ISERROR(VLOOKUP(A22,Teams!$A$2:$B$4695,2)),"",VLOOKUP(A22,Teams!$A$2:$B$4695,2))</f>
      </c>
      <c r="C22" s="30"/>
      <c r="D22" s="30"/>
      <c r="E22" s="30"/>
      <c r="F22" s="48"/>
      <c r="G22" s="48"/>
      <c r="H22" s="32"/>
      <c r="I22" s="33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 t="shared" si="3"/>
        <v>0</v>
      </c>
      <c r="O22" s="23"/>
      <c r="P22" s="23"/>
      <c r="Q22" s="23"/>
    </row>
    <row r="23" spans="1:17" ht="24.75" customHeight="1" thickBot="1">
      <c r="A23" s="27"/>
      <c r="B23" s="50" t="s">
        <v>30</v>
      </c>
      <c r="C23" s="30"/>
      <c r="D23" s="30"/>
      <c r="E23" s="30"/>
      <c r="F23" s="48"/>
      <c r="G23" s="48"/>
      <c r="H23" s="32"/>
      <c r="I23" s="33"/>
      <c r="J23" s="37">
        <f t="shared" si="0"/>
        <v>0</v>
      </c>
      <c r="K23" s="40"/>
      <c r="L23" s="41">
        <f t="shared" si="1"/>
        <v>0</v>
      </c>
      <c r="M23" s="15">
        <f t="shared" si="2"/>
      </c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50"/>
      <c r="C24" s="30"/>
      <c r="D24" s="30"/>
      <c r="E24" s="30"/>
      <c r="F24" s="48"/>
      <c r="G24" s="48"/>
      <c r="H24" s="32"/>
      <c r="I24" s="32"/>
      <c r="J24" s="37">
        <f t="shared" si="0"/>
        <v>0</v>
      </c>
      <c r="K24" s="40"/>
      <c r="L24" s="41">
        <f t="shared" si="1"/>
        <v>0</v>
      </c>
      <c r="M24" s="15">
        <f t="shared" si="2"/>
      </c>
      <c r="N24" s="51">
        <f t="shared" si="3"/>
        <v>0</v>
      </c>
      <c r="O24" s="23"/>
      <c r="P24" s="23"/>
      <c r="Q24" s="23"/>
    </row>
    <row r="25" spans="1:17" ht="24.75" customHeight="1" thickBot="1">
      <c r="A25" s="27"/>
      <c r="B25" s="50"/>
      <c r="C25" s="30"/>
      <c r="D25" s="30"/>
      <c r="E25" s="30"/>
      <c r="F25" s="48"/>
      <c r="G25" s="48"/>
      <c r="H25" s="32"/>
      <c r="I25" s="32"/>
      <c r="J25" s="37">
        <f t="shared" si="0"/>
        <v>0</v>
      </c>
      <c r="K25" s="40"/>
      <c r="L25" s="41">
        <f t="shared" si="1"/>
        <v>0</v>
      </c>
      <c r="M25" s="15"/>
      <c r="N25" s="51">
        <f t="shared" si="3"/>
        <v>0</v>
      </c>
      <c r="O25" s="23"/>
      <c r="P25" s="23"/>
      <c r="Q25" s="23"/>
    </row>
    <row r="26" spans="1:17" ht="24.75" customHeight="1" thickBot="1">
      <c r="A26" s="27"/>
      <c r="B26" s="46">
        <f>IF(ISERROR(VLOOKUP(A26,Teams!$A$2:$B$4695,2)),"",VLOOKUP(A26,Teams!$A$2:$B$4695,2))</f>
      </c>
      <c r="C26" s="30"/>
      <c r="D26" s="30"/>
      <c r="E26" s="30"/>
      <c r="F26" s="48"/>
      <c r="G26" s="48"/>
      <c r="H26" s="32"/>
      <c r="I26" s="32"/>
      <c r="J26" s="37">
        <f t="shared" si="0"/>
        <v>0</v>
      </c>
      <c r="K26" s="40"/>
      <c r="L26" s="41"/>
      <c r="M26" s="15"/>
      <c r="N26" s="34"/>
      <c r="O26" s="23"/>
      <c r="P26" s="23"/>
      <c r="Q26" s="23"/>
    </row>
    <row r="27" spans="1:17" ht="24.75" customHeight="1" thickBot="1">
      <c r="A27" s="28"/>
      <c r="B27" s="46" t="s">
        <v>31</v>
      </c>
      <c r="C27" s="30">
        <f aca="true" t="shared" si="4" ref="C27:I27">SUM(C5:C26)</f>
        <v>0</v>
      </c>
      <c r="D27" s="30">
        <f t="shared" si="4"/>
        <v>4</v>
      </c>
      <c r="E27" s="30">
        <f t="shared" si="4"/>
        <v>13</v>
      </c>
      <c r="F27" s="30">
        <f t="shared" si="4"/>
        <v>13</v>
      </c>
      <c r="G27" s="30">
        <f t="shared" si="4"/>
        <v>34</v>
      </c>
      <c r="H27" s="30">
        <f t="shared" si="4"/>
        <v>16.74</v>
      </c>
      <c r="I27" s="30">
        <f t="shared" si="4"/>
        <v>83.71999999999998</v>
      </c>
      <c r="J27" s="37">
        <f t="shared" si="0"/>
        <v>83.71999999999998</v>
      </c>
      <c r="K27" s="30">
        <f>SUM(K5:K26)</f>
        <v>0</v>
      </c>
      <c r="L27" s="41"/>
      <c r="M27" s="15"/>
      <c r="N27" s="30">
        <f>SUM(N5:N26)</f>
        <v>100.71999999999998</v>
      </c>
      <c r="O27" s="23">
        <f>SUM(O5:O26)</f>
        <v>0</v>
      </c>
      <c r="P27" s="23">
        <f>SUM(P5:P26)</f>
        <v>0</v>
      </c>
      <c r="Q27" s="23">
        <f>SUM(Q5:Q26)</f>
        <v>0</v>
      </c>
    </row>
    <row r="28" ht="24.75" customHeight="1"/>
  </sheetData>
  <sheetProtection/>
  <printOptions/>
  <pageMargins left="0" right="0" top="0" bottom="0" header="0" footer="0"/>
  <pageSetup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81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COUNT($E$5:$E$26)</f>
        <v>12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>
      <c r="A5" s="28">
        <v>5</v>
      </c>
      <c r="B5" s="46" t="str">
        <f>IF(ISERROR(VLOOKUP(A5,Teams!$A$2:$B$4695,2)),"",VLOOKUP(A5,Teams!$A$2:$B$4695,2))</f>
        <v>Cody Wise</v>
      </c>
      <c r="C5" s="96" t="s">
        <v>80</v>
      </c>
      <c r="D5" s="30">
        <v>1</v>
      </c>
      <c r="E5" s="97">
        <v>1</v>
      </c>
      <c r="F5" s="48">
        <v>1</v>
      </c>
      <c r="G5" s="48">
        <v>5</v>
      </c>
      <c r="H5" s="32">
        <v>4.46</v>
      </c>
      <c r="I5" s="32">
        <v>14.49</v>
      </c>
      <c r="J5" s="37">
        <f aca="true" t="shared" si="0" ref="J5:J28">I5-K5</f>
        <v>14.49</v>
      </c>
      <c r="K5" s="40"/>
      <c r="L5" s="41">
        <f aca="true" t="shared" si="1" ref="L5:L26">IF(J5=0,0,IF(ISERROR(RANK(J5,$J$5:$J$26)),"",RANK(J5,$J$5:$J$26)))</f>
        <v>1</v>
      </c>
      <c r="M5" s="15">
        <f aca="true" t="shared" si="2" ref="M5:M25">IF(ISERROR(RANK(H5,$H$5:$H$25)),"",(RANK(H5,$H$5:$H$25)))</f>
        <v>2</v>
      </c>
      <c r="N5" s="51">
        <f>+D5+J5+F5</f>
        <v>16.490000000000002</v>
      </c>
      <c r="O5" s="23"/>
      <c r="P5" s="23"/>
      <c r="Q5" s="23">
        <f>+O5+P5</f>
        <v>0</v>
      </c>
    </row>
    <row r="6" spans="1:17" ht="24.75" customHeight="1" thickBot="1">
      <c r="A6" s="28">
        <v>3</v>
      </c>
      <c r="B6" s="46" t="str">
        <f>IF(ISERROR(VLOOKUP(A6,Teams!$A$2:$B$4695,2)),"",VLOOKUP(A6,Teams!$A$2:$B$4695,2))</f>
        <v>Bob Utterback</v>
      </c>
      <c r="C6" s="96" t="s">
        <v>80</v>
      </c>
      <c r="D6" s="30">
        <v>1</v>
      </c>
      <c r="E6" s="97">
        <v>1</v>
      </c>
      <c r="F6" s="48">
        <v>1</v>
      </c>
      <c r="G6" s="48">
        <v>5</v>
      </c>
      <c r="H6" s="32">
        <v>5.1</v>
      </c>
      <c r="I6" s="32">
        <v>12.86</v>
      </c>
      <c r="J6" s="37">
        <f t="shared" si="0"/>
        <v>12.86</v>
      </c>
      <c r="K6" s="40"/>
      <c r="L6" s="41">
        <f t="shared" si="1"/>
        <v>2</v>
      </c>
      <c r="M6" s="15">
        <f t="shared" si="2"/>
        <v>1</v>
      </c>
      <c r="N6" s="51">
        <f aca="true" t="shared" si="3" ref="N6:N26">+D6+J6+F6</f>
        <v>14.86</v>
      </c>
      <c r="O6" s="23"/>
      <c r="P6" s="23"/>
      <c r="Q6" s="23">
        <f>+O6+P6</f>
        <v>0</v>
      </c>
    </row>
    <row r="7" spans="1:17" ht="24.75" customHeight="1" thickBot="1">
      <c r="A7" s="28">
        <v>8</v>
      </c>
      <c r="B7" s="46" t="str">
        <f>IF(ISERROR(VLOOKUP(A7,Teams!$A$2:$B$4695,2)),"",VLOOKUP(A7,Teams!$A$2:$B$4695,2))</f>
        <v>Glen Kimble</v>
      </c>
      <c r="C7" s="96" t="s">
        <v>80</v>
      </c>
      <c r="D7" s="30"/>
      <c r="E7" s="97">
        <v>1</v>
      </c>
      <c r="F7" s="48">
        <v>1</v>
      </c>
      <c r="G7" s="48">
        <v>5</v>
      </c>
      <c r="H7" s="32"/>
      <c r="I7" s="32">
        <v>10.25</v>
      </c>
      <c r="J7" s="37">
        <f t="shared" si="0"/>
        <v>10.25</v>
      </c>
      <c r="K7" s="40"/>
      <c r="L7" s="41">
        <f t="shared" si="1"/>
        <v>3</v>
      </c>
      <c r="M7" s="15">
        <f t="shared" si="2"/>
      </c>
      <c r="N7" s="51">
        <f t="shared" si="3"/>
        <v>11.25</v>
      </c>
      <c r="O7" s="23"/>
      <c r="P7" s="23"/>
      <c r="Q7" s="23">
        <f>+O7+P7</f>
        <v>0</v>
      </c>
    </row>
    <row r="8" spans="1:17" s="3" customFormat="1" ht="24.75" customHeight="1" thickBot="1">
      <c r="A8" s="28">
        <v>7</v>
      </c>
      <c r="B8" s="46" t="str">
        <f>IF(ISERROR(VLOOKUP(A8,Teams!$A$2:$B$4695,2)),"",VLOOKUP(A8,Teams!$A$2:$B$4695,2))</f>
        <v>Derrick Shoffitt</v>
      </c>
      <c r="C8" s="96" t="s">
        <v>80</v>
      </c>
      <c r="D8" s="30"/>
      <c r="E8" s="97">
        <v>1</v>
      </c>
      <c r="F8" s="48">
        <v>1</v>
      </c>
      <c r="G8" s="48">
        <v>3</v>
      </c>
      <c r="H8" s="32"/>
      <c r="I8" s="32">
        <v>8.1</v>
      </c>
      <c r="J8" s="37">
        <f t="shared" si="0"/>
        <v>8.1</v>
      </c>
      <c r="K8" s="40"/>
      <c r="L8" s="41">
        <f t="shared" si="1"/>
        <v>4</v>
      </c>
      <c r="M8" s="15">
        <f t="shared" si="2"/>
      </c>
      <c r="N8" s="51">
        <f t="shared" si="3"/>
        <v>9.1</v>
      </c>
      <c r="O8" s="23"/>
      <c r="P8" s="23"/>
      <c r="Q8" s="23"/>
    </row>
    <row r="9" spans="1:17" ht="24.75" customHeight="1" thickBot="1">
      <c r="A9" s="95">
        <v>2</v>
      </c>
      <c r="B9" s="46" t="str">
        <f>IF(ISERROR(VLOOKUP(A9,Teams!$A$2:$B$4695,2)),"",VLOOKUP(A9,Teams!$A$2:$B$4695,2))</f>
        <v>Bill Ramsey</v>
      </c>
      <c r="C9" s="96" t="s">
        <v>80</v>
      </c>
      <c r="D9" s="30">
        <v>1</v>
      </c>
      <c r="E9" s="97">
        <v>1</v>
      </c>
      <c r="F9" s="48">
        <v>1</v>
      </c>
      <c r="G9" s="48">
        <v>2</v>
      </c>
      <c r="H9" s="32"/>
      <c r="I9" s="32">
        <v>5.44</v>
      </c>
      <c r="J9" s="37">
        <f t="shared" si="0"/>
        <v>5.44</v>
      </c>
      <c r="K9" s="40"/>
      <c r="L9" s="41">
        <f t="shared" si="1"/>
        <v>5</v>
      </c>
      <c r="M9" s="15">
        <f t="shared" si="2"/>
      </c>
      <c r="N9" s="51">
        <f t="shared" si="3"/>
        <v>7.44</v>
      </c>
      <c r="O9" s="23"/>
      <c r="P9" s="23"/>
      <c r="Q9" s="23"/>
    </row>
    <row r="10" spans="1:17" ht="24.75" customHeight="1" thickBot="1">
      <c r="A10" s="28">
        <v>10</v>
      </c>
      <c r="B10" s="46" t="str">
        <f>IF(ISERROR(VLOOKUP(A10,Teams!$A$2:$B$4695,2)),"",VLOOKUP(A10,Teams!$A$2:$B$4695,2))</f>
        <v>Jason Jackson</v>
      </c>
      <c r="C10" s="96" t="s">
        <v>80</v>
      </c>
      <c r="D10" s="30"/>
      <c r="E10" s="97">
        <v>1</v>
      </c>
      <c r="F10" s="48">
        <v>1</v>
      </c>
      <c r="G10" s="48">
        <v>3</v>
      </c>
      <c r="H10" s="32"/>
      <c r="I10" s="32">
        <v>4.48</v>
      </c>
      <c r="J10" s="37">
        <f t="shared" si="0"/>
        <v>4.48</v>
      </c>
      <c r="K10" s="40"/>
      <c r="L10" s="41">
        <f t="shared" si="1"/>
        <v>6</v>
      </c>
      <c r="M10" s="15">
        <f t="shared" si="2"/>
      </c>
      <c r="N10" s="51">
        <f t="shared" si="3"/>
        <v>5.48</v>
      </c>
      <c r="O10" s="23"/>
      <c r="P10" s="23"/>
      <c r="Q10" s="23"/>
    </row>
    <row r="11" spans="1:17" ht="24.75" customHeight="1" thickBot="1">
      <c r="A11" s="28">
        <v>6</v>
      </c>
      <c r="B11" s="46" t="str">
        <f>IF(ISERROR(VLOOKUP(A11,Teams!$A$2:$B$4695,2)),"",VLOOKUP(A11,Teams!$A$2:$B$4695,2))</f>
        <v>Danny Cross</v>
      </c>
      <c r="C11" s="96" t="s">
        <v>82</v>
      </c>
      <c r="D11" s="30">
        <v>1</v>
      </c>
      <c r="E11" s="97">
        <v>1</v>
      </c>
      <c r="F11" s="48"/>
      <c r="G11" s="48">
        <v>0</v>
      </c>
      <c r="H11" s="32"/>
      <c r="I11" s="32">
        <v>0</v>
      </c>
      <c r="J11" s="37">
        <f t="shared" si="0"/>
        <v>0</v>
      </c>
      <c r="K11" s="40"/>
      <c r="L11" s="41">
        <f t="shared" si="1"/>
        <v>0</v>
      </c>
      <c r="M11" s="15">
        <f t="shared" si="2"/>
      </c>
      <c r="N11" s="51">
        <f t="shared" si="3"/>
        <v>1</v>
      </c>
      <c r="O11" s="23"/>
      <c r="P11" s="23"/>
      <c r="Q11" s="23"/>
    </row>
    <row r="12" spans="1:17" ht="24.75" customHeight="1" thickBot="1">
      <c r="A12" s="95">
        <v>9</v>
      </c>
      <c r="B12" s="46" t="str">
        <f>IF(ISERROR(VLOOKUP(A12,Teams!$A$2:$B$4695,2)),"",VLOOKUP(A12,Teams!$A$2:$B$4695,2))</f>
        <v>James Gardiner</v>
      </c>
      <c r="C12" s="96" t="s">
        <v>80</v>
      </c>
      <c r="D12" s="30">
        <v>1</v>
      </c>
      <c r="E12" s="97">
        <v>1</v>
      </c>
      <c r="F12" s="48">
        <v>1</v>
      </c>
      <c r="G12" s="48">
        <v>0</v>
      </c>
      <c r="H12" s="32"/>
      <c r="I12" s="32">
        <v>0</v>
      </c>
      <c r="J12" s="37">
        <f t="shared" si="0"/>
        <v>0</v>
      </c>
      <c r="K12" s="40"/>
      <c r="L12" s="41">
        <f t="shared" si="1"/>
        <v>0</v>
      </c>
      <c r="M12" s="15">
        <f t="shared" si="2"/>
      </c>
      <c r="N12" s="51">
        <f t="shared" si="3"/>
        <v>2</v>
      </c>
      <c r="O12" s="23"/>
      <c r="P12" s="23"/>
      <c r="Q12" s="23"/>
    </row>
    <row r="13" spans="1:17" ht="24.75" customHeight="1" thickBot="1">
      <c r="A13" s="28">
        <v>11</v>
      </c>
      <c r="B13" s="46" t="str">
        <f>IF(ISERROR(VLOOKUP(A13,Teams!$A$2:$B$4695,2)),"",VLOOKUP(A13,Teams!$A$2:$B$4695,2))</f>
        <v>Jeff Grubbs</v>
      </c>
      <c r="C13" s="96" t="s">
        <v>80</v>
      </c>
      <c r="D13" s="30"/>
      <c r="E13" s="97">
        <v>1</v>
      </c>
      <c r="F13" s="48">
        <v>1</v>
      </c>
      <c r="G13" s="48">
        <v>0</v>
      </c>
      <c r="H13" s="32"/>
      <c r="I13" s="32">
        <v>0</v>
      </c>
      <c r="J13" s="37">
        <f t="shared" si="0"/>
        <v>0</v>
      </c>
      <c r="K13" s="40"/>
      <c r="L13" s="41">
        <f t="shared" si="1"/>
        <v>0</v>
      </c>
      <c r="M13" s="15">
        <f t="shared" si="2"/>
      </c>
      <c r="N13" s="51">
        <f t="shared" si="3"/>
        <v>1</v>
      </c>
      <c r="O13" s="23"/>
      <c r="P13" s="23"/>
      <c r="Q13" s="23"/>
    </row>
    <row r="14" spans="1:17" ht="24.75" customHeight="1" thickBot="1">
      <c r="A14" s="28">
        <v>14</v>
      </c>
      <c r="B14" s="46" t="str">
        <f>IF(ISERROR(VLOOKUP(A14,Teams!$A$2:$B$4695,2)),"",VLOOKUP(A14,Teams!$A$2:$B$4695,2))</f>
        <v>John Wojhan</v>
      </c>
      <c r="C14" s="96" t="s">
        <v>80</v>
      </c>
      <c r="D14" s="30">
        <v>1</v>
      </c>
      <c r="E14" s="97">
        <v>1</v>
      </c>
      <c r="F14" s="48">
        <v>1</v>
      </c>
      <c r="G14" s="48">
        <v>0</v>
      </c>
      <c r="H14" s="32"/>
      <c r="I14" s="32">
        <v>0</v>
      </c>
      <c r="J14" s="37">
        <f t="shared" si="0"/>
        <v>0</v>
      </c>
      <c r="K14" s="40"/>
      <c r="L14" s="41">
        <f t="shared" si="1"/>
        <v>0</v>
      </c>
      <c r="M14" s="15">
        <f t="shared" si="2"/>
      </c>
      <c r="N14" s="51">
        <f t="shared" si="3"/>
        <v>2</v>
      </c>
      <c r="O14" s="23"/>
      <c r="P14" s="23"/>
      <c r="Q14" s="23"/>
    </row>
    <row r="15" spans="1:17" ht="24.75" customHeight="1" thickBot="1">
      <c r="A15" s="28">
        <v>15</v>
      </c>
      <c r="B15" s="46" t="str">
        <f>IF(ISERROR(VLOOKUP(A15,Teams!$A$2:$B$4695,2)),"",VLOOKUP(A15,Teams!$A$2:$B$4695,2))</f>
        <v>Johnny Due</v>
      </c>
      <c r="C15" s="96"/>
      <c r="D15" s="30">
        <v>1</v>
      </c>
      <c r="E15" s="97"/>
      <c r="F15" s="48"/>
      <c r="G15" s="48"/>
      <c r="H15" s="32"/>
      <c r="I15" s="32"/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1</v>
      </c>
      <c r="O15" s="23"/>
      <c r="P15" s="23"/>
      <c r="Q15" s="23"/>
    </row>
    <row r="16" spans="1:17" ht="24.75" customHeight="1" thickBot="1">
      <c r="A16" s="28">
        <v>20</v>
      </c>
      <c r="B16" s="46" t="str">
        <f>IF(ISERROR(VLOOKUP(A16,Teams!$A$2:$B$4695,2)),"",VLOOKUP(A16,Teams!$A$2:$B$4695,2))</f>
        <v>Rich Richarson</v>
      </c>
      <c r="C16" s="96" t="s">
        <v>80</v>
      </c>
      <c r="D16" s="30"/>
      <c r="E16" s="97">
        <v>1</v>
      </c>
      <c r="F16" s="48">
        <v>1</v>
      </c>
      <c r="G16" s="48">
        <v>0</v>
      </c>
      <c r="H16" s="32"/>
      <c r="I16" s="32">
        <v>0</v>
      </c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1</v>
      </c>
      <c r="O16" s="23"/>
      <c r="P16" s="23"/>
      <c r="Q16" s="23"/>
    </row>
    <row r="17" spans="1:17" ht="24.75" customHeight="1" thickBot="1">
      <c r="A17" s="95">
        <v>22</v>
      </c>
      <c r="B17" s="46" t="str">
        <f>IF(ISERROR(VLOOKUP(A17,Teams!$A$2:$B$4695,2)),"",VLOOKUP(A17,Teams!$A$2:$B$4695,2))</f>
        <v>Tim Johnson</v>
      </c>
      <c r="C17" s="96"/>
      <c r="D17" s="30">
        <v>1</v>
      </c>
      <c r="E17" s="97"/>
      <c r="F17" s="48"/>
      <c r="G17" s="48"/>
      <c r="H17" s="32"/>
      <c r="I17" s="32"/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1</v>
      </c>
      <c r="O17" s="23"/>
      <c r="P17" s="23"/>
      <c r="Q17" s="23"/>
    </row>
    <row r="18" spans="1:17" ht="24.75" customHeight="1" thickBot="1">
      <c r="A18" s="95">
        <v>27</v>
      </c>
      <c r="B18" s="46" t="str">
        <f>IF(ISERROR(VLOOKUP(A18,Teams!$A$2:$B$4695,2)),"",VLOOKUP(A18,Teams!$A$2:$B$4695,2))</f>
        <v>Preston Busey</v>
      </c>
      <c r="C18" s="96"/>
      <c r="D18" s="30">
        <v>1</v>
      </c>
      <c r="E18" s="97"/>
      <c r="F18" s="48">
        <v>0</v>
      </c>
      <c r="G18" s="48"/>
      <c r="H18" s="32"/>
      <c r="I18" s="32"/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1</v>
      </c>
      <c r="O18" s="23"/>
      <c r="P18" s="23"/>
      <c r="Q18" s="23"/>
    </row>
    <row r="19" spans="1:17" ht="24.75" customHeight="1" thickBot="1">
      <c r="A19" s="28">
        <v>26</v>
      </c>
      <c r="B19" s="46" t="str">
        <f>IF(ISERROR(VLOOKUP(A19,Teams!$A$2:$B$4695,2)),"",VLOOKUP(A19,Teams!$A$2:$B$4695,2))</f>
        <v>X Darrell Brashear</v>
      </c>
      <c r="C19" s="96"/>
      <c r="D19" s="30"/>
      <c r="E19" s="97">
        <v>1</v>
      </c>
      <c r="F19" s="48">
        <v>1</v>
      </c>
      <c r="G19" s="48">
        <v>0</v>
      </c>
      <c r="H19" s="32"/>
      <c r="I19" s="32">
        <v>0</v>
      </c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1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8"/>
      <c r="B21" s="46">
        <f>IF(ISERROR(VLOOKUP(A21,Teams!$A$2:$B$4695,2)),"",VLOOKUP(A21,Teams!$A$2:$B$4695,2))</f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8"/>
      <c r="B22" s="46">
        <f>IF(ISERROR(VLOOKUP(A22,Teams!$A$2:$B$4695,2)),"",VLOOKUP(A22,Teams!$A$2:$B$4695,2))</f>
      </c>
      <c r="C22" s="30"/>
      <c r="D22" s="30"/>
      <c r="E22" s="30"/>
      <c r="F22" s="48"/>
      <c r="G22" s="48"/>
      <c r="H22" s="32"/>
      <c r="I22" s="33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>+D22+J22+F22</f>
        <v>0</v>
      </c>
      <c r="O22" s="23"/>
      <c r="P22" s="23"/>
      <c r="Q22" s="23"/>
    </row>
    <row r="23" spans="1:17" ht="24.75" customHeight="1" thickBot="1">
      <c r="A23" s="27"/>
      <c r="B23" s="46">
        <f>IF(ISERROR(VLOOKUP(A23,Teams!$A$2:$B$4695,2)),"",VLOOKUP(A23,Teams!$A$2:$B$4695,2))</f>
      </c>
      <c r="C23" s="30"/>
      <c r="D23" s="30"/>
      <c r="E23" s="30"/>
      <c r="F23" s="48"/>
      <c r="G23" s="48"/>
      <c r="H23" s="32"/>
      <c r="I23" s="33"/>
      <c r="J23" s="37">
        <f t="shared" si="0"/>
        <v>0</v>
      </c>
      <c r="K23" s="40"/>
      <c r="L23" s="41">
        <f t="shared" si="1"/>
        <v>0</v>
      </c>
      <c r="M23" s="15">
        <f t="shared" si="2"/>
      </c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50" t="s">
        <v>30</v>
      </c>
      <c r="C24" s="30"/>
      <c r="D24" s="30"/>
      <c r="E24" s="30"/>
      <c r="F24" s="48"/>
      <c r="G24" s="48"/>
      <c r="H24" s="32"/>
      <c r="I24" s="33"/>
      <c r="J24" s="37">
        <f t="shared" si="0"/>
        <v>0</v>
      </c>
      <c r="K24" s="40"/>
      <c r="L24" s="41">
        <f t="shared" si="1"/>
        <v>0</v>
      </c>
      <c r="M24" s="15">
        <f t="shared" si="2"/>
      </c>
      <c r="N24" s="51">
        <f t="shared" si="3"/>
        <v>0</v>
      </c>
      <c r="O24" s="23"/>
      <c r="P24" s="23"/>
      <c r="Q24" s="23"/>
    </row>
    <row r="25" spans="1:17" ht="24.75" customHeight="1" thickBot="1">
      <c r="A25" s="27"/>
      <c r="B25" s="50"/>
      <c r="C25" s="30"/>
      <c r="D25" s="30"/>
      <c r="E25" s="30"/>
      <c r="F25" s="48"/>
      <c r="G25" s="48"/>
      <c r="H25" s="32"/>
      <c r="I25" s="32"/>
      <c r="J25" s="37">
        <f t="shared" si="0"/>
        <v>0</v>
      </c>
      <c r="K25" s="40"/>
      <c r="L25" s="41">
        <f t="shared" si="1"/>
        <v>0</v>
      </c>
      <c r="M25" s="15">
        <f t="shared" si="2"/>
      </c>
      <c r="N25" s="51">
        <f t="shared" si="3"/>
        <v>0</v>
      </c>
      <c r="O25" s="23"/>
      <c r="P25" s="23"/>
      <c r="Q25" s="23"/>
    </row>
    <row r="26" spans="1:17" ht="24.75" customHeight="1" thickBot="1">
      <c r="A26" s="27"/>
      <c r="B26" s="50"/>
      <c r="C26" s="30"/>
      <c r="D26" s="30"/>
      <c r="E26" s="30"/>
      <c r="F26" s="48"/>
      <c r="G26" s="48"/>
      <c r="H26" s="32"/>
      <c r="I26" s="32"/>
      <c r="J26" s="37">
        <f t="shared" si="0"/>
        <v>0</v>
      </c>
      <c r="K26" s="40"/>
      <c r="L26" s="41">
        <f t="shared" si="1"/>
        <v>0</v>
      </c>
      <c r="M26" s="15"/>
      <c r="N26" s="51">
        <f t="shared" si="3"/>
        <v>0</v>
      </c>
      <c r="O26" s="23"/>
      <c r="P26" s="23"/>
      <c r="Q26" s="23"/>
    </row>
    <row r="27" spans="1:17" ht="24.75" customHeight="1" thickBot="1">
      <c r="A27" s="27"/>
      <c r="B27" s="46">
        <f>IF(ISERROR(VLOOKUP(A27,Teams!$A$2:$B$4695,2)),"",VLOOKUP(A27,Teams!$A$2:$B$4695,2))</f>
      </c>
      <c r="C27" s="30"/>
      <c r="D27" s="30"/>
      <c r="E27" s="30"/>
      <c r="F27" s="48"/>
      <c r="G27" s="48"/>
      <c r="H27" s="32"/>
      <c r="I27" s="32"/>
      <c r="J27" s="37">
        <f t="shared" si="0"/>
        <v>0</v>
      </c>
      <c r="K27" s="40"/>
      <c r="L27" s="41"/>
      <c r="M27" s="15"/>
      <c r="N27" s="34"/>
      <c r="O27" s="23"/>
      <c r="P27" s="23"/>
      <c r="Q27" s="23"/>
    </row>
    <row r="28" spans="1:17" ht="24.75" customHeight="1" thickBot="1">
      <c r="A28" s="28"/>
      <c r="B28" s="46" t="s">
        <v>31</v>
      </c>
      <c r="C28" s="30">
        <f aca="true" t="shared" si="4" ref="C28:I28">SUM(C5:C27)</f>
        <v>0</v>
      </c>
      <c r="D28" s="30">
        <f t="shared" si="4"/>
        <v>9</v>
      </c>
      <c r="E28" s="30">
        <f t="shared" si="4"/>
        <v>12</v>
      </c>
      <c r="F28" s="30">
        <f t="shared" si="4"/>
        <v>11</v>
      </c>
      <c r="G28" s="30">
        <f t="shared" si="4"/>
        <v>23</v>
      </c>
      <c r="H28" s="30">
        <f t="shared" si="4"/>
        <v>9.559999999999999</v>
      </c>
      <c r="I28" s="30">
        <f t="shared" si="4"/>
        <v>55.620000000000005</v>
      </c>
      <c r="J28" s="37">
        <f t="shared" si="0"/>
        <v>55.620000000000005</v>
      </c>
      <c r="K28" s="30">
        <f>SUM(K5:K27)</f>
        <v>0</v>
      </c>
      <c r="L28" s="41"/>
      <c r="M28" s="15"/>
      <c r="N28" s="30">
        <f>SUM(N5:N27)</f>
        <v>75.62</v>
      </c>
      <c r="O28" s="23">
        <f>SUM(O5:O27)</f>
        <v>0</v>
      </c>
      <c r="P28" s="23">
        <f>SUM(P5:P27)</f>
        <v>0</v>
      </c>
      <c r="Q28" s="23">
        <f>SUM(Q5:Q27)</f>
        <v>0</v>
      </c>
    </row>
    <row r="29" ht="24.75" customHeight="1"/>
  </sheetData>
  <sheetProtection/>
  <printOptions/>
  <pageMargins left="0" right="0" top="0" bottom="0" header="0" footer="0"/>
  <pageSetup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" sqref="E5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86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COUNT($E$5:$E$23)</f>
        <v>11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>
        <v>15</v>
      </c>
      <c r="B5" s="46" t="str">
        <f>IF(ISERROR(VLOOKUP(A5,Teams!$A$2:$B$4695,2)),"",VLOOKUP(A5,Teams!$A$2:$B$4695,2))</f>
        <v>Johnny Due</v>
      </c>
      <c r="C5" s="96" t="s">
        <v>80</v>
      </c>
      <c r="D5" s="47">
        <v>1</v>
      </c>
      <c r="E5" s="48">
        <v>1</v>
      </c>
      <c r="F5" s="30"/>
      <c r="G5" s="48"/>
      <c r="H5" s="30"/>
      <c r="I5" s="33">
        <v>13.3</v>
      </c>
      <c r="J5" s="37">
        <f aca="true" t="shared" si="0" ref="J5:J25">I5-K5</f>
        <v>13.3</v>
      </c>
      <c r="K5" s="40"/>
      <c r="L5" s="41">
        <f aca="true" t="shared" si="1" ref="L5:L23">IF(J5=0,0,IF(ISERROR(RANK(J5,$J$5:$J$23)),"",RANK(J5,$J$5:$J$23)))</f>
        <v>1</v>
      </c>
      <c r="M5" s="15">
        <f aca="true" t="shared" si="2" ref="M5:M22">IF(ISERROR(RANK(H5,$H$5:$H$22)),"",(RANK(H5,$H$5:$H$22)))</f>
      </c>
      <c r="N5" s="51">
        <f>+D5+J5+F5</f>
        <v>14.3</v>
      </c>
      <c r="O5" s="23"/>
      <c r="P5" s="23"/>
      <c r="Q5" s="23">
        <f>+O5+P5</f>
        <v>0</v>
      </c>
    </row>
    <row r="6" spans="1:17" ht="24.75" customHeight="1" thickBot="1" thickTop="1">
      <c r="A6" s="28">
        <v>31</v>
      </c>
      <c r="B6" s="46" t="str">
        <f>IF(ISERROR(VLOOKUP(A6,Teams!$A$2:$B$4695,2)),"",VLOOKUP(A6,Teams!$A$2:$B$4695,2))</f>
        <v>X Wesley Graham</v>
      </c>
      <c r="C6" s="96" t="s">
        <v>80</v>
      </c>
      <c r="D6" s="47"/>
      <c r="E6" s="48">
        <v>1</v>
      </c>
      <c r="F6" s="30">
        <v>1</v>
      </c>
      <c r="G6" s="48">
        <v>5</v>
      </c>
      <c r="H6" s="30">
        <v>3.6</v>
      </c>
      <c r="I6" s="33">
        <v>12.77</v>
      </c>
      <c r="J6" s="37">
        <f t="shared" si="0"/>
        <v>12.77</v>
      </c>
      <c r="K6" s="40"/>
      <c r="L6" s="41">
        <f t="shared" si="1"/>
        <v>2</v>
      </c>
      <c r="M6" s="15">
        <f t="shared" si="2"/>
        <v>2</v>
      </c>
      <c r="N6" s="51">
        <f aca="true" t="shared" si="3" ref="N6:N23">+D6+J6+F6</f>
        <v>13.77</v>
      </c>
      <c r="O6" s="23"/>
      <c r="P6" s="23"/>
      <c r="Q6" s="23">
        <f>+O6+P6</f>
        <v>0</v>
      </c>
    </row>
    <row r="7" spans="1:17" ht="24.75" customHeight="1" thickBot="1" thickTop="1">
      <c r="A7" s="28">
        <v>29</v>
      </c>
      <c r="B7" s="46" t="str">
        <f>IF(ISERROR(VLOOKUP(A7,Teams!$A$2:$B$4695,2)),"",VLOOKUP(A7,Teams!$A$2:$B$4695,2))</f>
        <v>X Greg Tucker </v>
      </c>
      <c r="C7" s="96" t="s">
        <v>80</v>
      </c>
      <c r="D7" s="47"/>
      <c r="E7" s="48">
        <v>1</v>
      </c>
      <c r="F7" s="30">
        <v>1</v>
      </c>
      <c r="G7" s="48">
        <v>5</v>
      </c>
      <c r="H7" s="30">
        <v>3.9</v>
      </c>
      <c r="I7" s="33">
        <v>11.87</v>
      </c>
      <c r="J7" s="37">
        <f t="shared" si="0"/>
        <v>11.87</v>
      </c>
      <c r="K7" s="40"/>
      <c r="L7" s="41">
        <f t="shared" si="1"/>
        <v>3</v>
      </c>
      <c r="M7" s="15">
        <f t="shared" si="2"/>
        <v>1</v>
      </c>
      <c r="N7" s="51">
        <f t="shared" si="3"/>
        <v>12.87</v>
      </c>
      <c r="O7" s="23"/>
      <c r="P7" s="23"/>
      <c r="Q7" s="23">
        <f>+O7+P7</f>
        <v>0</v>
      </c>
    </row>
    <row r="8" spans="1:17" s="3" customFormat="1" ht="24.75" customHeight="1" thickBot="1" thickTop="1">
      <c r="A8" s="28">
        <v>9</v>
      </c>
      <c r="B8" s="46" t="str">
        <f>IF(ISERROR(VLOOKUP(A8,Teams!$A$2:$B$4695,2)),"",VLOOKUP(A8,Teams!$A$2:$B$4695,2))</f>
        <v>James Gardiner</v>
      </c>
      <c r="C8" s="96" t="s">
        <v>80</v>
      </c>
      <c r="D8" s="47">
        <v>1</v>
      </c>
      <c r="E8" s="48">
        <v>1</v>
      </c>
      <c r="F8" s="30">
        <v>1</v>
      </c>
      <c r="G8" s="48">
        <v>5</v>
      </c>
      <c r="H8" s="30"/>
      <c r="I8" s="33">
        <v>10.45</v>
      </c>
      <c r="J8" s="37">
        <f t="shared" si="0"/>
        <v>10.45</v>
      </c>
      <c r="K8" s="40"/>
      <c r="L8" s="41">
        <f t="shared" si="1"/>
        <v>4</v>
      </c>
      <c r="M8" s="15">
        <f t="shared" si="2"/>
      </c>
      <c r="N8" s="51">
        <f t="shared" si="3"/>
        <v>12.45</v>
      </c>
      <c r="O8" s="23"/>
      <c r="P8" s="23"/>
      <c r="Q8" s="23"/>
    </row>
    <row r="9" spans="1:17" ht="24.75" customHeight="1" thickBot="1" thickTop="1">
      <c r="A9" s="28">
        <v>25</v>
      </c>
      <c r="B9" s="46" t="str">
        <f>IF(ISERROR(VLOOKUP(A9,Teams!$A$2:$B$4695,2)),"",VLOOKUP(A9,Teams!$A$2:$B$4695,2))</f>
        <v>X Caleb Ramsey</v>
      </c>
      <c r="C9" s="96" t="s">
        <v>80</v>
      </c>
      <c r="D9" s="47"/>
      <c r="E9" s="48">
        <v>1</v>
      </c>
      <c r="F9" s="30">
        <v>1</v>
      </c>
      <c r="G9" s="48">
        <v>5</v>
      </c>
      <c r="H9" s="30">
        <v>3.42</v>
      </c>
      <c r="I9" s="33">
        <v>10.35</v>
      </c>
      <c r="J9" s="37">
        <f t="shared" si="0"/>
        <v>10.35</v>
      </c>
      <c r="K9" s="40"/>
      <c r="L9" s="41">
        <f t="shared" si="1"/>
        <v>5</v>
      </c>
      <c r="M9" s="15">
        <f t="shared" si="2"/>
        <v>4</v>
      </c>
      <c r="N9" s="51">
        <f t="shared" si="3"/>
        <v>11.35</v>
      </c>
      <c r="O9" s="23"/>
      <c r="P9" s="23"/>
      <c r="Q9" s="23"/>
    </row>
    <row r="10" spans="1:17" ht="24.75" customHeight="1" thickBot="1" thickTop="1">
      <c r="A10" s="28">
        <v>30</v>
      </c>
      <c r="B10" s="46" t="str">
        <f>IF(ISERROR(VLOOKUP(A10,Teams!$A$2:$B$4695,2)),"",VLOOKUP(A10,Teams!$A$2:$B$4695,2))</f>
        <v>X Lisa Nix </v>
      </c>
      <c r="C10" s="96" t="s">
        <v>80</v>
      </c>
      <c r="D10" s="47"/>
      <c r="E10" s="48">
        <v>1</v>
      </c>
      <c r="F10" s="30">
        <v>1</v>
      </c>
      <c r="G10" s="48">
        <v>4</v>
      </c>
      <c r="H10" s="30">
        <v>3.54</v>
      </c>
      <c r="I10" s="33">
        <v>7.22</v>
      </c>
      <c r="J10" s="37">
        <f t="shared" si="0"/>
        <v>7.22</v>
      </c>
      <c r="K10" s="40"/>
      <c r="L10" s="41">
        <f t="shared" si="1"/>
        <v>6</v>
      </c>
      <c r="M10" s="15">
        <f t="shared" si="2"/>
        <v>3</v>
      </c>
      <c r="N10" s="51">
        <f t="shared" si="3"/>
        <v>8.219999999999999</v>
      </c>
      <c r="O10" s="23"/>
      <c r="P10" s="23"/>
      <c r="Q10" s="23"/>
    </row>
    <row r="11" spans="1:17" ht="24.75" customHeight="1" thickBot="1" thickTop="1">
      <c r="A11" s="28">
        <v>4</v>
      </c>
      <c r="B11" s="46" t="str">
        <f>IF(ISERROR(VLOOKUP(A11,Teams!$A$2:$B$4695,2)),"",VLOOKUP(A11,Teams!$A$2:$B$4695,2))</f>
        <v>Chris Callas</v>
      </c>
      <c r="C11" s="96" t="s">
        <v>80</v>
      </c>
      <c r="D11" s="47">
        <v>1</v>
      </c>
      <c r="E11" s="48">
        <v>1</v>
      </c>
      <c r="F11" s="30">
        <v>1</v>
      </c>
      <c r="G11" s="48">
        <v>4</v>
      </c>
      <c r="H11" s="30"/>
      <c r="I11" s="33">
        <v>7.01</v>
      </c>
      <c r="J11" s="37">
        <f t="shared" si="0"/>
        <v>7.01</v>
      </c>
      <c r="K11" s="40"/>
      <c r="L11" s="41">
        <f t="shared" si="1"/>
        <v>7</v>
      </c>
      <c r="M11" s="15">
        <f t="shared" si="2"/>
      </c>
      <c r="N11" s="51">
        <f t="shared" si="3"/>
        <v>9.01</v>
      </c>
      <c r="O11" s="23"/>
      <c r="P11" s="23"/>
      <c r="Q11" s="23"/>
    </row>
    <row r="12" spans="1:17" ht="24.75" customHeight="1" thickBot="1" thickTop="1">
      <c r="A12" s="28">
        <v>28</v>
      </c>
      <c r="B12" s="46" t="str">
        <f>IF(ISERROR(VLOOKUP(A12,Teams!$A$2:$B$4695,2)),"",VLOOKUP(A12,Teams!$A$2:$B$4695,2))</f>
        <v>Jim Searcy</v>
      </c>
      <c r="C12" s="96" t="s">
        <v>80</v>
      </c>
      <c r="D12" s="47"/>
      <c r="E12" s="48">
        <v>1</v>
      </c>
      <c r="F12" s="30">
        <v>1</v>
      </c>
      <c r="G12" s="48">
        <v>2</v>
      </c>
      <c r="H12" s="30"/>
      <c r="I12" s="33">
        <v>3.82</v>
      </c>
      <c r="J12" s="37">
        <f t="shared" si="0"/>
        <v>3.82</v>
      </c>
      <c r="K12" s="40"/>
      <c r="L12" s="41">
        <f t="shared" si="1"/>
        <v>8</v>
      </c>
      <c r="M12" s="15">
        <f t="shared" si="2"/>
      </c>
      <c r="N12" s="51">
        <f t="shared" si="3"/>
        <v>4.82</v>
      </c>
      <c r="O12" s="23"/>
      <c r="P12" s="23"/>
      <c r="Q12" s="23"/>
    </row>
    <row r="13" spans="1:17" ht="24.75" customHeight="1" thickBot="1" thickTop="1">
      <c r="A13" s="28">
        <v>8</v>
      </c>
      <c r="B13" s="46" t="str">
        <f>IF(ISERROR(VLOOKUP(A13,Teams!$A$2:$B$4695,2)),"",VLOOKUP(A13,Teams!$A$2:$B$4695,2))</f>
        <v>Glen Kimble</v>
      </c>
      <c r="C13" s="96" t="s">
        <v>80</v>
      </c>
      <c r="D13" s="47"/>
      <c r="E13" s="48">
        <v>1</v>
      </c>
      <c r="F13" s="30">
        <v>1</v>
      </c>
      <c r="G13" s="48">
        <v>2</v>
      </c>
      <c r="H13" s="30"/>
      <c r="I13" s="33">
        <v>2.69</v>
      </c>
      <c r="J13" s="37">
        <f t="shared" si="0"/>
        <v>2.69</v>
      </c>
      <c r="K13" s="40"/>
      <c r="L13" s="41">
        <f t="shared" si="1"/>
        <v>9</v>
      </c>
      <c r="M13" s="15">
        <f t="shared" si="2"/>
      </c>
      <c r="N13" s="51">
        <f t="shared" si="3"/>
        <v>3.69</v>
      </c>
      <c r="O13" s="23"/>
      <c r="P13" s="23"/>
      <c r="Q13" s="23"/>
    </row>
    <row r="14" spans="1:17" ht="24.75" customHeight="1" thickBot="1" thickTop="1">
      <c r="A14" s="28">
        <v>2</v>
      </c>
      <c r="B14" s="46" t="str">
        <f>IF(ISERROR(VLOOKUP(A14,Teams!$A$2:$B$4695,2)),"",VLOOKUP(A14,Teams!$A$2:$B$4695,2))</f>
        <v>Bill Ramsey</v>
      </c>
      <c r="C14" s="96" t="s">
        <v>80</v>
      </c>
      <c r="D14" s="47">
        <v>1</v>
      </c>
      <c r="E14" s="48">
        <v>1</v>
      </c>
      <c r="F14" s="30">
        <v>1</v>
      </c>
      <c r="G14" s="48">
        <v>0</v>
      </c>
      <c r="H14" s="30"/>
      <c r="I14" s="33">
        <v>0</v>
      </c>
      <c r="J14" s="37">
        <f t="shared" si="0"/>
        <v>0</v>
      </c>
      <c r="K14" s="40"/>
      <c r="L14" s="41">
        <f t="shared" si="1"/>
        <v>0</v>
      </c>
      <c r="M14" s="15">
        <f t="shared" si="2"/>
      </c>
      <c r="N14" s="51">
        <f t="shared" si="3"/>
        <v>2</v>
      </c>
      <c r="O14" s="23"/>
      <c r="P14" s="23"/>
      <c r="Q14" s="23"/>
    </row>
    <row r="15" spans="1:17" ht="24.75" customHeight="1" thickBot="1" thickTop="1">
      <c r="A15" s="28">
        <v>32</v>
      </c>
      <c r="B15" s="46" t="str">
        <f>IF(ISERROR(VLOOKUP(A15,Teams!$A$2:$B$4695,2)),"",VLOOKUP(A15,Teams!$A$2:$B$4695,2))</f>
        <v>X Charlie Free</v>
      </c>
      <c r="C15" s="96" t="s">
        <v>80</v>
      </c>
      <c r="D15" s="47"/>
      <c r="E15" s="48">
        <v>1</v>
      </c>
      <c r="F15" s="30">
        <v>1</v>
      </c>
      <c r="G15" s="48">
        <v>0</v>
      </c>
      <c r="H15" s="30"/>
      <c r="I15" s="33">
        <v>0</v>
      </c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1</v>
      </c>
      <c r="O15" s="23"/>
      <c r="P15" s="23"/>
      <c r="Q15" s="23"/>
    </row>
    <row r="16" spans="1:17" ht="24.75" customHeight="1" thickBot="1" thickTop="1">
      <c r="A16" s="28">
        <v>6</v>
      </c>
      <c r="B16" s="46" t="str">
        <f>IF(ISERROR(VLOOKUP(A16,Teams!$A$2:$B$4695,2)),"",VLOOKUP(A16,Teams!$A$2:$B$4695,2))</f>
        <v>Danny Cross</v>
      </c>
      <c r="C16" s="30"/>
      <c r="D16" s="47">
        <v>1</v>
      </c>
      <c r="E16" s="30"/>
      <c r="F16" s="30"/>
      <c r="G16" s="48"/>
      <c r="H16" s="30"/>
      <c r="I16" s="32"/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1</v>
      </c>
      <c r="O16" s="23"/>
      <c r="P16" s="23"/>
      <c r="Q16" s="23"/>
    </row>
    <row r="17" spans="1:17" ht="24.75" customHeight="1" thickBot="1" thickTop="1">
      <c r="A17" s="28"/>
      <c r="B17" s="46">
        <f>IF(ISERROR(VLOOKUP(A17,Teams!$A$2:$B$4695,2)),"",VLOOKUP(A17,Teams!$A$2:$B$4695,2))</f>
      </c>
      <c r="C17" s="30"/>
      <c r="D17" s="47"/>
      <c r="E17" s="30"/>
      <c r="F17" s="30"/>
      <c r="G17" s="48"/>
      <c r="H17" s="30"/>
      <c r="I17" s="32"/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0</v>
      </c>
      <c r="O17" s="23"/>
      <c r="P17" s="23"/>
      <c r="Q17" s="23"/>
    </row>
    <row r="18" spans="1:17" ht="24.75" customHeight="1" thickBot="1" thickTop="1">
      <c r="A18" s="28"/>
      <c r="B18" s="46">
        <f>IF(ISERROR(VLOOKUP(A18,Teams!$A$2:$B$4695,2)),"",VLOOKUP(A18,Teams!$A$2:$B$4695,2))</f>
      </c>
      <c r="C18" s="30"/>
      <c r="D18" s="47"/>
      <c r="E18" s="30"/>
      <c r="F18" s="30"/>
      <c r="G18" s="48"/>
      <c r="H18" s="30"/>
      <c r="I18" s="32"/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0</v>
      </c>
      <c r="O18" s="23"/>
      <c r="P18" s="23"/>
      <c r="Q18" s="23"/>
    </row>
    <row r="19" spans="1:17" ht="24.75" customHeight="1" thickBot="1">
      <c r="A19" s="27"/>
      <c r="B19" s="46">
        <f>IF(ISERROR(VLOOKUP(A19,Teams!$A$2:$B$4695,2)),"",VLOOKUP(A19,Teams!$A$2:$B$4695,2))</f>
      </c>
      <c r="C19" s="30"/>
      <c r="D19" s="30"/>
      <c r="E19" s="30"/>
      <c r="F19" s="48"/>
      <c r="G19" s="48"/>
      <c r="H19" s="30"/>
      <c r="I19" s="32"/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7"/>
      <c r="B21" s="50" t="s">
        <v>30</v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7"/>
      <c r="B22" s="50"/>
      <c r="C22" s="30"/>
      <c r="D22" s="30"/>
      <c r="E22" s="30"/>
      <c r="F22" s="48"/>
      <c r="G22" s="48"/>
      <c r="H22" s="32"/>
      <c r="I22" s="32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 t="shared" si="3"/>
        <v>0</v>
      </c>
      <c r="O22" s="23"/>
      <c r="P22" s="23"/>
      <c r="Q22" s="23"/>
    </row>
    <row r="23" spans="1:17" ht="24.75" customHeight="1" thickBot="1">
      <c r="A23" s="27"/>
      <c r="B23" s="50"/>
      <c r="C23" s="30"/>
      <c r="D23" s="30"/>
      <c r="E23" s="30"/>
      <c r="F23" s="48"/>
      <c r="G23" s="48"/>
      <c r="H23" s="32"/>
      <c r="I23" s="32"/>
      <c r="J23" s="37">
        <f t="shared" si="0"/>
        <v>0</v>
      </c>
      <c r="K23" s="40"/>
      <c r="L23" s="41">
        <f t="shared" si="1"/>
        <v>0</v>
      </c>
      <c r="M23" s="15"/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46">
        <f>IF(ISERROR(VLOOKUP(A24,Teams!$A$2:$B$4695,2)),"",VLOOKUP(A24,Teams!$A$2:$B$4695,2))</f>
      </c>
      <c r="C24" s="30"/>
      <c r="D24" s="30"/>
      <c r="E24" s="30"/>
      <c r="F24" s="48"/>
      <c r="G24" s="48"/>
      <c r="H24" s="32"/>
      <c r="I24" s="32"/>
      <c r="J24" s="37">
        <f t="shared" si="0"/>
        <v>0</v>
      </c>
      <c r="K24" s="40"/>
      <c r="L24" s="41"/>
      <c r="M24" s="15"/>
      <c r="N24" s="34"/>
      <c r="O24" s="23"/>
      <c r="P24" s="23"/>
      <c r="Q24" s="23"/>
    </row>
    <row r="25" spans="1:17" ht="24.75" customHeight="1" thickBot="1">
      <c r="A25" s="28"/>
      <c r="B25" s="46" t="s">
        <v>31</v>
      </c>
      <c r="C25" s="30">
        <f aca="true" t="shared" si="4" ref="C25:I25">SUM(C5:C24)</f>
        <v>0</v>
      </c>
      <c r="D25" s="30">
        <f t="shared" si="4"/>
        <v>5</v>
      </c>
      <c r="E25" s="30">
        <f t="shared" si="4"/>
        <v>11</v>
      </c>
      <c r="F25" s="30">
        <f t="shared" si="4"/>
        <v>10</v>
      </c>
      <c r="G25" s="30">
        <f t="shared" si="4"/>
        <v>32</v>
      </c>
      <c r="H25" s="30">
        <f t="shared" si="4"/>
        <v>14.46</v>
      </c>
      <c r="I25" s="30">
        <f t="shared" si="4"/>
        <v>79.48</v>
      </c>
      <c r="J25" s="37">
        <f t="shared" si="0"/>
        <v>79.48</v>
      </c>
      <c r="K25" s="30">
        <f>SUM(K5:K24)</f>
        <v>0</v>
      </c>
      <c r="L25" s="41"/>
      <c r="M25" s="15"/>
      <c r="N25" s="30">
        <f>SUM(N5:N24)</f>
        <v>94.47999999999999</v>
      </c>
      <c r="O25" s="23">
        <f>SUM(O5:O24)</f>
        <v>0</v>
      </c>
      <c r="P25" s="23">
        <f>SUM(P5:P24)</f>
        <v>0</v>
      </c>
      <c r="Q25" s="23">
        <f>SUM(Q5:Q24)</f>
        <v>0</v>
      </c>
    </row>
    <row r="26" ht="24.75" customHeight="1"/>
  </sheetData>
  <sheetProtection/>
  <printOptions/>
  <pageMargins left="0" right="0" top="0" bottom="0" header="0" footer="0"/>
  <pageSetup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7" sqref="L7:L8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87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COUNT($E$5:$E$19)</f>
        <v>5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>
        <v>4</v>
      </c>
      <c r="B5" s="46" t="str">
        <f>IF(ISERROR(VLOOKUP(A5,Teams!$A$2:$B$4695,2)),"",VLOOKUP(A5,Teams!$A$2:$B$4695,2))</f>
        <v>Chris Callas</v>
      </c>
      <c r="C5" s="30" t="s">
        <v>80</v>
      </c>
      <c r="D5" s="47">
        <v>1</v>
      </c>
      <c r="E5" s="30">
        <v>1</v>
      </c>
      <c r="F5" s="30">
        <v>1</v>
      </c>
      <c r="G5" s="30">
        <v>5</v>
      </c>
      <c r="H5" s="30"/>
      <c r="I5" s="32">
        <v>11.18</v>
      </c>
      <c r="J5" s="37">
        <f>I5-K5</f>
        <v>11.18</v>
      </c>
      <c r="K5" s="40"/>
      <c r="L5" s="41">
        <f aca="true" t="shared" si="0" ref="L5:L19">IF(J5=0,0,IF(ISERROR(RANK(J5,$J$5:$J$19)),"",RANK(J5,$J$5:$J$19)))</f>
        <v>1</v>
      </c>
      <c r="M5" s="15">
        <f aca="true" t="shared" si="1" ref="M5:M18">IF(ISERROR(RANK(H5,$H$5:$H$18)),"",(RANK(H5,$H$5:$H$18)))</f>
      </c>
      <c r="N5" s="51">
        <f aca="true" t="shared" si="2" ref="N5:N19">+D5+J5+F5</f>
        <v>13.18</v>
      </c>
      <c r="O5" s="23"/>
      <c r="P5" s="23"/>
      <c r="Q5" s="23">
        <f>+O5+P5</f>
        <v>0</v>
      </c>
    </row>
    <row r="6" spans="1:17" ht="24.75" customHeight="1" thickBot="1" thickTop="1">
      <c r="A6" s="28">
        <v>20</v>
      </c>
      <c r="B6" s="46" t="str">
        <f>IF(ISERROR(VLOOKUP(A6,Teams!$A$2:$B$4695,2)),"",VLOOKUP(A6,Teams!$A$2:$B$4695,2))</f>
        <v>Rich Richarson</v>
      </c>
      <c r="C6" s="30" t="s">
        <v>80</v>
      </c>
      <c r="D6" s="47">
        <v>1</v>
      </c>
      <c r="E6" s="30">
        <v>1</v>
      </c>
      <c r="F6" s="30">
        <v>1</v>
      </c>
      <c r="G6" s="30">
        <v>5</v>
      </c>
      <c r="H6" s="30"/>
      <c r="I6" s="32"/>
      <c r="J6" s="37">
        <v>7.63</v>
      </c>
      <c r="K6" s="40"/>
      <c r="L6" s="41">
        <f t="shared" si="0"/>
        <v>2</v>
      </c>
      <c r="M6" s="15">
        <f t="shared" si="1"/>
      </c>
      <c r="N6" s="51">
        <f t="shared" si="2"/>
        <v>9.629999999999999</v>
      </c>
      <c r="O6" s="23"/>
      <c r="P6" s="23"/>
      <c r="Q6" s="23">
        <f>+O6+P6</f>
        <v>0</v>
      </c>
    </row>
    <row r="7" spans="1:17" ht="24.75" customHeight="1" thickBot="1" thickTop="1">
      <c r="A7" s="28">
        <v>9</v>
      </c>
      <c r="B7" s="46" t="str">
        <f>IF(ISERROR(VLOOKUP(A7,Teams!$A$2:$B$4695,2)),"",VLOOKUP(A7,Teams!$A$2:$B$4695,2))</f>
        <v>James Gardiner</v>
      </c>
      <c r="C7" s="30" t="s">
        <v>80</v>
      </c>
      <c r="D7" s="47">
        <v>1</v>
      </c>
      <c r="E7" s="30">
        <v>1</v>
      </c>
      <c r="F7" s="30">
        <v>1</v>
      </c>
      <c r="G7" s="30">
        <v>2</v>
      </c>
      <c r="H7" s="30">
        <v>5.63</v>
      </c>
      <c r="I7" s="32">
        <v>7.23</v>
      </c>
      <c r="J7" s="37">
        <f aca="true" t="shared" si="3" ref="J7:J14">I7-K7</f>
        <v>7.23</v>
      </c>
      <c r="K7" s="40"/>
      <c r="L7" s="41">
        <f t="shared" si="0"/>
        <v>3</v>
      </c>
      <c r="M7" s="15">
        <f t="shared" si="1"/>
        <v>1</v>
      </c>
      <c r="N7" s="51">
        <f t="shared" si="2"/>
        <v>9.23</v>
      </c>
      <c r="O7" s="23"/>
      <c r="P7" s="23"/>
      <c r="Q7" s="23">
        <f>+O7+P7</f>
        <v>0</v>
      </c>
    </row>
    <row r="8" spans="1:17" s="3" customFormat="1" ht="24.75" customHeight="1" thickBot="1" thickTop="1">
      <c r="A8" s="28">
        <v>2</v>
      </c>
      <c r="B8" s="46" t="str">
        <f>IF(ISERROR(VLOOKUP(A8,Teams!$A$2:$B$4695,2)),"",VLOOKUP(A8,Teams!$A$2:$B$4695,2))</f>
        <v>Bill Ramsey</v>
      </c>
      <c r="C8" s="30" t="s">
        <v>80</v>
      </c>
      <c r="D8" s="47">
        <v>1</v>
      </c>
      <c r="E8" s="30">
        <v>1</v>
      </c>
      <c r="F8" s="30">
        <v>1</v>
      </c>
      <c r="G8" s="30">
        <v>0</v>
      </c>
      <c r="H8" s="30"/>
      <c r="I8" s="32">
        <v>0</v>
      </c>
      <c r="J8" s="37">
        <f t="shared" si="3"/>
        <v>0</v>
      </c>
      <c r="K8" s="40"/>
      <c r="L8" s="41">
        <f t="shared" si="0"/>
        <v>0</v>
      </c>
      <c r="M8" s="15">
        <f t="shared" si="1"/>
      </c>
      <c r="N8" s="51">
        <f t="shared" si="2"/>
        <v>2</v>
      </c>
      <c r="O8" s="23"/>
      <c r="P8" s="23"/>
      <c r="Q8" s="23"/>
    </row>
    <row r="9" spans="1:17" ht="24.75" customHeight="1" thickBot="1" thickTop="1">
      <c r="A9" s="28">
        <v>24</v>
      </c>
      <c r="B9" s="46" t="str">
        <f>IF(ISERROR(VLOOKUP(A9,Teams!$A$2:$B$4695,2)),"",VLOOKUP(A9,Teams!$A$2:$B$4695,2))</f>
        <v>Willie Wooten</v>
      </c>
      <c r="C9" s="30"/>
      <c r="D9" s="47"/>
      <c r="E9" s="30">
        <v>1</v>
      </c>
      <c r="F9" s="30">
        <v>1</v>
      </c>
      <c r="G9" s="30">
        <v>0</v>
      </c>
      <c r="H9" s="30"/>
      <c r="I9" s="32"/>
      <c r="J9" s="37">
        <f t="shared" si="3"/>
        <v>0</v>
      </c>
      <c r="K9" s="40"/>
      <c r="L9" s="41">
        <f t="shared" si="0"/>
        <v>0</v>
      </c>
      <c r="M9" s="15">
        <f t="shared" si="1"/>
      </c>
      <c r="N9" s="51">
        <f t="shared" si="2"/>
        <v>1</v>
      </c>
      <c r="O9" s="23"/>
      <c r="P9" s="23"/>
      <c r="Q9" s="23"/>
    </row>
    <row r="10" spans="1:17" ht="24.75" customHeight="1" thickBot="1" thickTop="1">
      <c r="A10" s="28">
        <v>6</v>
      </c>
      <c r="B10" s="46" t="str">
        <f>IF(ISERROR(VLOOKUP(A10,Teams!$A$2:$B$4695,2)),"",VLOOKUP(A10,Teams!$A$2:$B$4695,2))</f>
        <v>Danny Cross</v>
      </c>
      <c r="C10" s="30"/>
      <c r="D10" s="47">
        <v>1</v>
      </c>
      <c r="E10" s="30"/>
      <c r="F10" s="30"/>
      <c r="G10" s="30"/>
      <c r="H10" s="30"/>
      <c r="I10" s="32"/>
      <c r="J10" s="37">
        <f t="shared" si="3"/>
        <v>0</v>
      </c>
      <c r="K10" s="40"/>
      <c r="L10" s="41">
        <f t="shared" si="0"/>
        <v>0</v>
      </c>
      <c r="M10" s="15">
        <f t="shared" si="1"/>
      </c>
      <c r="N10" s="51">
        <f t="shared" si="2"/>
        <v>1</v>
      </c>
      <c r="O10" s="23"/>
      <c r="P10" s="23"/>
      <c r="Q10" s="23"/>
    </row>
    <row r="11" spans="1:17" ht="24.75" customHeight="1" thickBot="1" thickTop="1">
      <c r="A11" s="28">
        <v>15</v>
      </c>
      <c r="B11" s="46" t="str">
        <f>IF(ISERROR(VLOOKUP(A11,Teams!$A$2:$B$4695,2)),"",VLOOKUP(A11,Teams!$A$2:$B$4695,2))</f>
        <v>Johnny Due</v>
      </c>
      <c r="C11" s="30"/>
      <c r="D11" s="47">
        <v>1</v>
      </c>
      <c r="E11" s="30"/>
      <c r="F11" s="30"/>
      <c r="G11" s="30"/>
      <c r="H11" s="30"/>
      <c r="I11" s="32"/>
      <c r="J11" s="37">
        <f t="shared" si="3"/>
        <v>0</v>
      </c>
      <c r="K11" s="40"/>
      <c r="L11" s="41">
        <f t="shared" si="0"/>
        <v>0</v>
      </c>
      <c r="M11" s="15">
        <f t="shared" si="1"/>
      </c>
      <c r="N11" s="51">
        <f t="shared" si="2"/>
        <v>1</v>
      </c>
      <c r="O11" s="23"/>
      <c r="P11" s="23"/>
      <c r="Q11" s="23"/>
    </row>
    <row r="12" spans="1:17" ht="24.75" customHeight="1" thickBot="1" thickTop="1">
      <c r="A12" s="28">
        <v>23</v>
      </c>
      <c r="B12" s="46" t="str">
        <f>IF(ISERROR(VLOOKUP(A12,Teams!$A$2:$B$4695,2)),"",VLOOKUP(A12,Teams!$A$2:$B$4695,2))</f>
        <v>William Flournoy</v>
      </c>
      <c r="C12" s="30"/>
      <c r="D12" s="47">
        <v>1</v>
      </c>
      <c r="E12" s="30"/>
      <c r="F12" s="30"/>
      <c r="G12" s="30"/>
      <c r="H12" s="30"/>
      <c r="I12" s="32"/>
      <c r="J12" s="37">
        <f t="shared" si="3"/>
        <v>0</v>
      </c>
      <c r="K12" s="40"/>
      <c r="L12" s="41">
        <f t="shared" si="0"/>
        <v>0</v>
      </c>
      <c r="M12" s="15">
        <f t="shared" si="1"/>
      </c>
      <c r="N12" s="51">
        <f t="shared" si="2"/>
        <v>1</v>
      </c>
      <c r="O12" s="23"/>
      <c r="P12" s="23"/>
      <c r="Q12" s="23"/>
    </row>
    <row r="13" spans="1:17" ht="24.75" customHeight="1" thickBot="1" thickTop="1">
      <c r="A13" s="28">
        <v>28</v>
      </c>
      <c r="B13" s="46" t="str">
        <f>IF(ISERROR(VLOOKUP(A13,Teams!$A$2:$B$4695,2)),"",VLOOKUP(A13,Teams!$A$2:$B$4695,2))</f>
        <v>Jim Searcy</v>
      </c>
      <c r="C13" s="30"/>
      <c r="D13" s="47">
        <v>1</v>
      </c>
      <c r="E13" s="30"/>
      <c r="F13" s="30"/>
      <c r="G13" s="48"/>
      <c r="H13" s="30"/>
      <c r="I13" s="32"/>
      <c r="J13" s="37">
        <f t="shared" si="3"/>
        <v>0</v>
      </c>
      <c r="K13" s="40"/>
      <c r="L13" s="41">
        <f t="shared" si="0"/>
        <v>0</v>
      </c>
      <c r="M13" s="15">
        <f t="shared" si="1"/>
      </c>
      <c r="N13" s="51">
        <f t="shared" si="2"/>
        <v>1</v>
      </c>
      <c r="O13" s="23"/>
      <c r="P13" s="23"/>
      <c r="Q13" s="23"/>
    </row>
    <row r="14" spans="1:17" ht="24.75" customHeight="1" thickBot="1" thickTop="1">
      <c r="A14" s="28"/>
      <c r="B14" s="46">
        <f>IF(ISERROR(VLOOKUP(A14,Teams!$A$2:$B$4695,2)),"",VLOOKUP(A14,Teams!$A$2:$B$4695,2))</f>
      </c>
      <c r="C14" s="30"/>
      <c r="D14" s="47"/>
      <c r="E14" s="30"/>
      <c r="F14" s="30"/>
      <c r="G14" s="48"/>
      <c r="H14" s="30"/>
      <c r="I14" s="32"/>
      <c r="J14" s="37">
        <f t="shared" si="3"/>
        <v>0</v>
      </c>
      <c r="K14" s="40"/>
      <c r="L14" s="41">
        <f t="shared" si="0"/>
        <v>0</v>
      </c>
      <c r="M14" s="15">
        <f t="shared" si="1"/>
      </c>
      <c r="N14" s="51">
        <f t="shared" si="2"/>
        <v>0</v>
      </c>
      <c r="O14" s="23"/>
      <c r="P14" s="23"/>
      <c r="Q14" s="23"/>
    </row>
    <row r="15" spans="1:17" ht="24.75" customHeight="1" thickBot="1" thickTop="1">
      <c r="A15" s="28"/>
      <c r="B15" s="46">
        <f>IF(ISERROR(VLOOKUP(A15,Teams!$A$2:$B$4695,2)),"",VLOOKUP(A15,Teams!$A$2:$B$4695,2))</f>
      </c>
      <c r="C15" s="30"/>
      <c r="D15" s="47"/>
      <c r="E15" s="30"/>
      <c r="F15" s="30"/>
      <c r="G15" s="48"/>
      <c r="H15" s="30"/>
      <c r="I15" s="32"/>
      <c r="J15" s="37">
        <f aca="true" t="shared" si="4" ref="J15:J21">I15-K15</f>
        <v>0</v>
      </c>
      <c r="K15" s="40"/>
      <c r="L15" s="41">
        <f t="shared" si="0"/>
        <v>0</v>
      </c>
      <c r="M15" s="15">
        <f t="shared" si="1"/>
      </c>
      <c r="N15" s="51">
        <f t="shared" si="2"/>
        <v>0</v>
      </c>
      <c r="O15" s="23"/>
      <c r="P15" s="23"/>
      <c r="Q15" s="23"/>
    </row>
    <row r="16" spans="1:17" ht="24.75" customHeight="1" thickBot="1" thickTop="1">
      <c r="A16" s="28"/>
      <c r="B16" s="46">
        <f>IF(ISERROR(VLOOKUP(A16,Teams!$A$2:$B$4695,2)),"",VLOOKUP(A16,Teams!$A$2:$B$4695,2))</f>
      </c>
      <c r="C16" s="30"/>
      <c r="D16" s="47"/>
      <c r="E16" s="30"/>
      <c r="F16" s="30"/>
      <c r="G16" s="48"/>
      <c r="H16" s="30"/>
      <c r="I16" s="32"/>
      <c r="J16" s="37">
        <f t="shared" si="4"/>
        <v>0</v>
      </c>
      <c r="K16" s="40"/>
      <c r="L16" s="41">
        <f t="shared" si="0"/>
        <v>0</v>
      </c>
      <c r="M16" s="15">
        <f t="shared" si="1"/>
      </c>
      <c r="N16" s="51">
        <f t="shared" si="2"/>
        <v>0</v>
      </c>
      <c r="O16" s="23"/>
      <c r="P16" s="23"/>
      <c r="Q16" s="23"/>
    </row>
    <row r="17" spans="1:17" ht="24.75" customHeight="1" thickBot="1">
      <c r="A17" s="27"/>
      <c r="B17" s="50" t="s">
        <v>30</v>
      </c>
      <c r="C17" s="30"/>
      <c r="D17" s="30"/>
      <c r="E17" s="30"/>
      <c r="F17" s="48"/>
      <c r="G17" s="48"/>
      <c r="H17" s="32"/>
      <c r="I17" s="33"/>
      <c r="J17" s="37">
        <f t="shared" si="4"/>
        <v>0</v>
      </c>
      <c r="K17" s="40"/>
      <c r="L17" s="41">
        <f t="shared" si="0"/>
        <v>0</v>
      </c>
      <c r="M17" s="15">
        <f t="shared" si="1"/>
      </c>
      <c r="N17" s="51">
        <f t="shared" si="2"/>
        <v>0</v>
      </c>
      <c r="O17" s="23"/>
      <c r="P17" s="23"/>
      <c r="Q17" s="23"/>
    </row>
    <row r="18" spans="1:17" ht="24.75" customHeight="1" thickBot="1">
      <c r="A18" s="27"/>
      <c r="B18" s="50"/>
      <c r="C18" s="30"/>
      <c r="D18" s="30"/>
      <c r="E18" s="30"/>
      <c r="F18" s="48"/>
      <c r="G18" s="48"/>
      <c r="H18" s="32"/>
      <c r="I18" s="32"/>
      <c r="J18" s="37">
        <f t="shared" si="4"/>
        <v>0</v>
      </c>
      <c r="K18" s="40"/>
      <c r="L18" s="41">
        <f t="shared" si="0"/>
        <v>0</v>
      </c>
      <c r="M18" s="15">
        <f t="shared" si="1"/>
      </c>
      <c r="N18" s="51">
        <f t="shared" si="2"/>
        <v>0</v>
      </c>
      <c r="O18" s="23"/>
      <c r="P18" s="23"/>
      <c r="Q18" s="23"/>
    </row>
    <row r="19" spans="1:17" ht="24.75" customHeight="1" thickBot="1">
      <c r="A19" s="27"/>
      <c r="B19" s="50"/>
      <c r="C19" s="30"/>
      <c r="D19" s="30"/>
      <c r="E19" s="30"/>
      <c r="F19" s="48"/>
      <c r="G19" s="48"/>
      <c r="H19" s="32"/>
      <c r="I19" s="32"/>
      <c r="J19" s="37">
        <f t="shared" si="4"/>
        <v>0</v>
      </c>
      <c r="K19" s="40"/>
      <c r="L19" s="41">
        <f t="shared" si="0"/>
        <v>0</v>
      </c>
      <c r="M19" s="15"/>
      <c r="N19" s="51">
        <f t="shared" si="2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2"/>
      <c r="J20" s="37">
        <f t="shared" si="4"/>
        <v>0</v>
      </c>
      <c r="K20" s="40"/>
      <c r="L20" s="41"/>
      <c r="M20" s="15"/>
      <c r="N20" s="34"/>
      <c r="O20" s="23"/>
      <c r="P20" s="23"/>
      <c r="Q20" s="23"/>
    </row>
    <row r="21" spans="1:17" ht="24.75" customHeight="1" thickBot="1">
      <c r="A21" s="28"/>
      <c r="B21" s="46" t="s">
        <v>31</v>
      </c>
      <c r="C21" s="30">
        <f aca="true" t="shared" si="5" ref="C21:I21">SUM(C5:C20)</f>
        <v>0</v>
      </c>
      <c r="D21" s="30">
        <f t="shared" si="5"/>
        <v>8</v>
      </c>
      <c r="E21" s="30">
        <f t="shared" si="5"/>
        <v>5</v>
      </c>
      <c r="F21" s="30">
        <f t="shared" si="5"/>
        <v>5</v>
      </c>
      <c r="G21" s="30">
        <f t="shared" si="5"/>
        <v>12</v>
      </c>
      <c r="H21" s="30">
        <f t="shared" si="5"/>
        <v>5.63</v>
      </c>
      <c r="I21" s="30">
        <f t="shared" si="5"/>
        <v>18.41</v>
      </c>
      <c r="J21" s="37">
        <f t="shared" si="4"/>
        <v>18.41</v>
      </c>
      <c r="K21" s="30">
        <f>SUM(K5:K20)</f>
        <v>0</v>
      </c>
      <c r="L21" s="41"/>
      <c r="M21" s="15"/>
      <c r="N21" s="30">
        <f>SUM(N5:N20)</f>
        <v>39.04</v>
      </c>
      <c r="O21" s="23">
        <f>SUM(O5:O20)</f>
        <v>0</v>
      </c>
      <c r="P21" s="23">
        <f>SUM(P5:P20)</f>
        <v>0</v>
      </c>
      <c r="Q21" s="23">
        <f>SUM(Q5:Q20)</f>
        <v>0</v>
      </c>
    </row>
    <row r="22" ht="24.75" customHeight="1"/>
  </sheetData>
  <sheetProtection/>
  <printOptions/>
  <pageMargins left="0" right="0" top="0" bottom="0" header="0" footer="0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88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COUNT($E$5:$E$25)</f>
        <v>0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/>
      <c r="B5" s="46">
        <f>IF(ISERROR(VLOOKUP(A5,Teams!$A$2:$B$4695,2)),"",VLOOKUP(A5,Teams!$A$2:$B$4695,2))</f>
      </c>
      <c r="C5" s="30"/>
      <c r="D5" s="47"/>
      <c r="E5" s="30"/>
      <c r="F5" s="30"/>
      <c r="G5" s="48"/>
      <c r="H5" s="30"/>
      <c r="I5" s="32"/>
      <c r="J5" s="37">
        <f aca="true" t="shared" si="0" ref="J5:J27">I5-K5</f>
        <v>0</v>
      </c>
      <c r="K5" s="40"/>
      <c r="L5" s="41">
        <f aca="true" t="shared" si="1" ref="L5:L25">IF(J5=0,0,IF(ISERROR(RANK(J5,$J$5:$J$25)),"",RANK(J5,$J$5:$J$25)))</f>
        <v>0</v>
      </c>
      <c r="M5" s="15">
        <f aca="true" t="shared" si="2" ref="M5:M24">IF(ISERROR(RANK(H5,$H$5:$H$24)),"",(RANK(H5,$H$5:$H$24)))</f>
      </c>
      <c r="N5" s="51">
        <f>+D5+J5+F5</f>
        <v>0</v>
      </c>
      <c r="O5" s="23"/>
      <c r="P5" s="23"/>
      <c r="Q5" s="23">
        <f>+O5+P5</f>
        <v>0</v>
      </c>
    </row>
    <row r="6" spans="1:17" ht="24.75" customHeight="1" thickBot="1" thickTop="1">
      <c r="A6" s="28"/>
      <c r="B6" s="46">
        <f>IF(ISERROR(VLOOKUP(A6,Teams!$A$2:$B$4695,2)),"",VLOOKUP(A6,Teams!$A$2:$B$4695,2))</f>
      </c>
      <c r="C6" s="30"/>
      <c r="D6" s="47"/>
      <c r="E6" s="30"/>
      <c r="F6" s="30"/>
      <c r="G6" s="48"/>
      <c r="H6" s="30"/>
      <c r="I6" s="32"/>
      <c r="J6" s="37">
        <f t="shared" si="0"/>
        <v>0</v>
      </c>
      <c r="K6" s="40"/>
      <c r="L6" s="41">
        <f t="shared" si="1"/>
        <v>0</v>
      </c>
      <c r="M6" s="15">
        <f t="shared" si="2"/>
      </c>
      <c r="N6" s="51">
        <f aca="true" t="shared" si="3" ref="N6:N25">+D6+J6+F6</f>
        <v>0</v>
      </c>
      <c r="O6" s="23"/>
      <c r="P6" s="23"/>
      <c r="Q6" s="23">
        <f>+O6+P6</f>
        <v>0</v>
      </c>
    </row>
    <row r="7" spans="1:17" ht="24.75" customHeight="1" thickBot="1" thickTop="1">
      <c r="A7" s="28"/>
      <c r="B7" s="46">
        <f>IF(ISERROR(VLOOKUP(A7,Teams!$A$2:$B$4695,2)),"",VLOOKUP(A7,Teams!$A$2:$B$4695,2))</f>
      </c>
      <c r="C7" s="30"/>
      <c r="D7" s="47"/>
      <c r="E7" s="30"/>
      <c r="F7" s="30"/>
      <c r="G7" s="48"/>
      <c r="H7" s="30"/>
      <c r="I7" s="32"/>
      <c r="J7" s="37">
        <f t="shared" si="0"/>
        <v>0</v>
      </c>
      <c r="K7" s="40"/>
      <c r="L7" s="41">
        <f t="shared" si="1"/>
        <v>0</v>
      </c>
      <c r="M7" s="15">
        <f t="shared" si="2"/>
      </c>
      <c r="N7" s="51">
        <f t="shared" si="3"/>
        <v>0</v>
      </c>
      <c r="O7" s="23"/>
      <c r="P7" s="23"/>
      <c r="Q7" s="23">
        <f>+O7+P7</f>
        <v>0</v>
      </c>
    </row>
    <row r="8" spans="1:17" s="3" customFormat="1" ht="24.75" customHeight="1" thickBot="1" thickTop="1">
      <c r="A8" s="28"/>
      <c r="B8" s="46">
        <f>IF(ISERROR(VLOOKUP(A8,Teams!$A$2:$B$4695,2)),"",VLOOKUP(A8,Teams!$A$2:$B$4695,2))</f>
      </c>
      <c r="C8" s="30"/>
      <c r="D8" s="47"/>
      <c r="E8" s="30"/>
      <c r="F8" s="30"/>
      <c r="G8" s="48"/>
      <c r="H8" s="30"/>
      <c r="I8" s="32"/>
      <c r="J8" s="37">
        <f t="shared" si="0"/>
        <v>0</v>
      </c>
      <c r="K8" s="40"/>
      <c r="L8" s="41">
        <f t="shared" si="1"/>
        <v>0</v>
      </c>
      <c r="M8" s="15">
        <f t="shared" si="2"/>
      </c>
      <c r="N8" s="51">
        <f t="shared" si="3"/>
        <v>0</v>
      </c>
      <c r="O8" s="23"/>
      <c r="P8" s="23"/>
      <c r="Q8" s="23"/>
    </row>
    <row r="9" spans="1:17" ht="24.75" customHeight="1" thickBot="1" thickTop="1">
      <c r="A9" s="28"/>
      <c r="B9" s="46">
        <f>IF(ISERROR(VLOOKUP(A9,Teams!$A$2:$B$4695,2)),"",VLOOKUP(A9,Teams!$A$2:$B$4695,2))</f>
      </c>
      <c r="C9" s="30"/>
      <c r="D9" s="47"/>
      <c r="E9" s="30"/>
      <c r="F9" s="30"/>
      <c r="G9" s="48"/>
      <c r="H9" s="30"/>
      <c r="I9" s="32"/>
      <c r="J9" s="37">
        <f t="shared" si="0"/>
        <v>0</v>
      </c>
      <c r="K9" s="40"/>
      <c r="L9" s="41">
        <f t="shared" si="1"/>
        <v>0</v>
      </c>
      <c r="M9" s="15">
        <f t="shared" si="2"/>
      </c>
      <c r="N9" s="51">
        <f t="shared" si="3"/>
        <v>0</v>
      </c>
      <c r="O9" s="23"/>
      <c r="P9" s="23"/>
      <c r="Q9" s="23"/>
    </row>
    <row r="10" spans="1:17" ht="24.75" customHeight="1" thickBot="1" thickTop="1">
      <c r="A10" s="28"/>
      <c r="B10" s="46">
        <f>IF(ISERROR(VLOOKUP(A10,Teams!$A$2:$B$4695,2)),"",VLOOKUP(A10,Teams!$A$2:$B$4695,2))</f>
      </c>
      <c r="C10" s="30"/>
      <c r="D10" s="47"/>
      <c r="E10" s="30"/>
      <c r="F10" s="30"/>
      <c r="G10" s="48"/>
      <c r="H10" s="30"/>
      <c r="I10" s="32"/>
      <c r="J10" s="37">
        <f t="shared" si="0"/>
        <v>0</v>
      </c>
      <c r="K10" s="40"/>
      <c r="L10" s="41">
        <f t="shared" si="1"/>
        <v>0</v>
      </c>
      <c r="M10" s="15">
        <f t="shared" si="2"/>
      </c>
      <c r="N10" s="51">
        <f t="shared" si="3"/>
        <v>0</v>
      </c>
      <c r="O10" s="23"/>
      <c r="P10" s="23"/>
      <c r="Q10" s="23"/>
    </row>
    <row r="11" spans="1:17" ht="24.75" customHeight="1" thickBot="1" thickTop="1">
      <c r="A11" s="28"/>
      <c r="B11" s="46">
        <f>IF(ISERROR(VLOOKUP(A11,Teams!$A$2:$B$4695,2)),"",VLOOKUP(A11,Teams!$A$2:$B$4695,2))</f>
      </c>
      <c r="C11" s="30"/>
      <c r="D11" s="47"/>
      <c r="E11" s="30"/>
      <c r="F11" s="30"/>
      <c r="G11" s="48"/>
      <c r="H11" s="30"/>
      <c r="I11" s="32"/>
      <c r="J11" s="37">
        <f t="shared" si="0"/>
        <v>0</v>
      </c>
      <c r="K11" s="40"/>
      <c r="L11" s="41">
        <f t="shared" si="1"/>
        <v>0</v>
      </c>
      <c r="M11" s="15">
        <f t="shared" si="2"/>
      </c>
      <c r="N11" s="51">
        <f t="shared" si="3"/>
        <v>0</v>
      </c>
      <c r="O11" s="23"/>
      <c r="P11" s="23"/>
      <c r="Q11" s="23"/>
    </row>
    <row r="12" spans="1:17" ht="24.75" customHeight="1" thickBot="1" thickTop="1">
      <c r="A12" s="28"/>
      <c r="B12" s="46">
        <f>IF(ISERROR(VLOOKUP(A12,Teams!$A$2:$B$4695,2)),"",VLOOKUP(A12,Teams!$A$2:$B$4695,2))</f>
      </c>
      <c r="C12" s="30"/>
      <c r="D12" s="47"/>
      <c r="E12" s="30"/>
      <c r="F12" s="30"/>
      <c r="G12" s="48"/>
      <c r="H12" s="30"/>
      <c r="I12" s="32"/>
      <c r="J12" s="37">
        <f t="shared" si="0"/>
        <v>0</v>
      </c>
      <c r="K12" s="40"/>
      <c r="L12" s="41">
        <f t="shared" si="1"/>
        <v>0</v>
      </c>
      <c r="M12" s="15">
        <f t="shared" si="2"/>
      </c>
      <c r="N12" s="51">
        <f t="shared" si="3"/>
        <v>0</v>
      </c>
      <c r="O12" s="23"/>
      <c r="P12" s="23"/>
      <c r="Q12" s="23"/>
    </row>
    <row r="13" spans="1:17" ht="24.75" customHeight="1" thickBot="1" thickTop="1">
      <c r="A13" s="28"/>
      <c r="B13" s="46">
        <f>IF(ISERROR(VLOOKUP(A13,Teams!$A$2:$B$4695,2)),"",VLOOKUP(A13,Teams!$A$2:$B$4695,2))</f>
      </c>
      <c r="C13" s="30"/>
      <c r="D13" s="47"/>
      <c r="E13" s="30"/>
      <c r="F13" s="30"/>
      <c r="G13" s="48"/>
      <c r="H13" s="30"/>
      <c r="I13" s="32"/>
      <c r="J13" s="37">
        <f t="shared" si="0"/>
        <v>0</v>
      </c>
      <c r="K13" s="40"/>
      <c r="L13" s="41">
        <f t="shared" si="1"/>
        <v>0</v>
      </c>
      <c r="M13" s="15">
        <f t="shared" si="2"/>
      </c>
      <c r="N13" s="51">
        <f t="shared" si="3"/>
        <v>0</v>
      </c>
      <c r="O13" s="23"/>
      <c r="P13" s="23"/>
      <c r="Q13" s="23"/>
    </row>
    <row r="14" spans="1:17" ht="24.75" customHeight="1" thickBot="1" thickTop="1">
      <c r="A14" s="28"/>
      <c r="B14" s="46">
        <f>IF(ISERROR(VLOOKUP(A14,Teams!$A$2:$B$4695,2)),"",VLOOKUP(A14,Teams!$A$2:$B$4695,2))</f>
      </c>
      <c r="C14" s="30"/>
      <c r="D14" s="47"/>
      <c r="E14" s="30"/>
      <c r="F14" s="30"/>
      <c r="G14" s="48"/>
      <c r="H14" s="30"/>
      <c r="I14" s="32"/>
      <c r="J14" s="37">
        <f t="shared" si="0"/>
        <v>0</v>
      </c>
      <c r="K14" s="40"/>
      <c r="L14" s="41">
        <f t="shared" si="1"/>
        <v>0</v>
      </c>
      <c r="M14" s="15">
        <f t="shared" si="2"/>
      </c>
      <c r="N14" s="51">
        <f t="shared" si="3"/>
        <v>0</v>
      </c>
      <c r="O14" s="23"/>
      <c r="P14" s="23"/>
      <c r="Q14" s="23"/>
    </row>
    <row r="15" spans="1:17" ht="24.75" customHeight="1" thickBot="1" thickTop="1">
      <c r="A15" s="28"/>
      <c r="B15" s="46">
        <f>IF(ISERROR(VLOOKUP(A15,Teams!$A$2:$B$4695,2)),"",VLOOKUP(A15,Teams!$A$2:$B$4695,2))</f>
      </c>
      <c r="C15" s="30"/>
      <c r="D15" s="47"/>
      <c r="E15" s="30"/>
      <c r="F15" s="30"/>
      <c r="G15" s="48"/>
      <c r="H15" s="30"/>
      <c r="I15" s="32"/>
      <c r="J15" s="37">
        <f t="shared" si="0"/>
        <v>0</v>
      </c>
      <c r="K15" s="40"/>
      <c r="L15" s="41">
        <f t="shared" si="1"/>
        <v>0</v>
      </c>
      <c r="M15" s="15">
        <f t="shared" si="2"/>
      </c>
      <c r="N15" s="51">
        <f t="shared" si="3"/>
        <v>0</v>
      </c>
      <c r="O15" s="23"/>
      <c r="P15" s="23"/>
      <c r="Q15" s="23"/>
    </row>
    <row r="16" spans="1:17" ht="24.75" customHeight="1" thickBot="1" thickTop="1">
      <c r="A16" s="28"/>
      <c r="B16" s="46">
        <f>IF(ISERROR(VLOOKUP(A16,Teams!$A$2:$B$4695,2)),"",VLOOKUP(A16,Teams!$A$2:$B$4695,2))</f>
      </c>
      <c r="C16" s="30"/>
      <c r="D16" s="47"/>
      <c r="E16" s="30"/>
      <c r="F16" s="30"/>
      <c r="G16" s="48"/>
      <c r="H16" s="30"/>
      <c r="I16" s="32"/>
      <c r="J16" s="37">
        <f t="shared" si="0"/>
        <v>0</v>
      </c>
      <c r="K16" s="40"/>
      <c r="L16" s="41">
        <f t="shared" si="1"/>
        <v>0</v>
      </c>
      <c r="M16" s="15">
        <f t="shared" si="2"/>
      </c>
      <c r="N16" s="51">
        <f t="shared" si="3"/>
        <v>0</v>
      </c>
      <c r="O16" s="23"/>
      <c r="P16" s="23"/>
      <c r="Q16" s="23"/>
    </row>
    <row r="17" spans="1:17" ht="24.75" customHeight="1" thickBot="1" thickTop="1">
      <c r="A17" s="28"/>
      <c r="B17" s="46">
        <f>IF(ISERROR(VLOOKUP(A17,Teams!$A$2:$B$4695,2)),"",VLOOKUP(A17,Teams!$A$2:$B$4695,2))</f>
      </c>
      <c r="C17" s="30"/>
      <c r="D17" s="47"/>
      <c r="E17" s="30"/>
      <c r="F17" s="30"/>
      <c r="G17" s="48"/>
      <c r="H17" s="30"/>
      <c r="I17" s="32"/>
      <c r="J17" s="37">
        <f t="shared" si="0"/>
        <v>0</v>
      </c>
      <c r="K17" s="40"/>
      <c r="L17" s="41">
        <f t="shared" si="1"/>
        <v>0</v>
      </c>
      <c r="M17" s="15">
        <f t="shared" si="2"/>
      </c>
      <c r="N17" s="51">
        <f t="shared" si="3"/>
        <v>0</v>
      </c>
      <c r="O17" s="23"/>
      <c r="P17" s="23"/>
      <c r="Q17" s="23"/>
    </row>
    <row r="18" spans="1:17" ht="24.75" customHeight="1" thickBot="1" thickTop="1">
      <c r="A18" s="28"/>
      <c r="B18" s="46">
        <f>IF(ISERROR(VLOOKUP(A18,Teams!$A$2:$B$4695,2)),"",VLOOKUP(A18,Teams!$A$2:$B$4695,2))</f>
      </c>
      <c r="C18" s="30"/>
      <c r="D18" s="47"/>
      <c r="E18" s="30"/>
      <c r="F18" s="30"/>
      <c r="G18" s="48"/>
      <c r="H18" s="30"/>
      <c r="I18" s="32"/>
      <c r="J18" s="37">
        <f t="shared" si="0"/>
        <v>0</v>
      </c>
      <c r="K18" s="40"/>
      <c r="L18" s="41">
        <f t="shared" si="1"/>
        <v>0</v>
      </c>
      <c r="M18" s="15">
        <f t="shared" si="2"/>
      </c>
      <c r="N18" s="51">
        <f t="shared" si="3"/>
        <v>0</v>
      </c>
      <c r="O18" s="23"/>
      <c r="P18" s="23"/>
      <c r="Q18" s="23"/>
    </row>
    <row r="19" spans="1:17" ht="24.75" customHeight="1" thickBot="1">
      <c r="A19" s="27"/>
      <c r="B19" s="46">
        <f>IF(ISERROR(VLOOKUP(A19,Teams!$A$2:$B$4695,2)),"",VLOOKUP(A19,Teams!$A$2:$B$4695,2))</f>
      </c>
      <c r="C19" s="30"/>
      <c r="D19" s="30"/>
      <c r="E19" s="30"/>
      <c r="F19" s="48"/>
      <c r="G19" s="48"/>
      <c r="H19" s="30"/>
      <c r="I19" s="32"/>
      <c r="J19" s="37">
        <f t="shared" si="0"/>
        <v>0</v>
      </c>
      <c r="K19" s="40"/>
      <c r="L19" s="41">
        <f t="shared" si="1"/>
        <v>0</v>
      </c>
      <c r="M19" s="15">
        <f t="shared" si="2"/>
      </c>
      <c r="N19" s="51">
        <f t="shared" si="3"/>
        <v>0</v>
      </c>
      <c r="O19" s="23"/>
      <c r="P19" s="23"/>
      <c r="Q19" s="23"/>
    </row>
    <row r="20" spans="1:17" ht="24.75" customHeight="1" thickBot="1">
      <c r="A20" s="27"/>
      <c r="B20" s="46">
        <f>IF(ISERROR(VLOOKUP(A20,Teams!$A$2:$B$4695,2)),"",VLOOKUP(A20,Teams!$A$2:$B$4695,2))</f>
      </c>
      <c r="C20" s="30"/>
      <c r="D20" s="30"/>
      <c r="E20" s="30"/>
      <c r="F20" s="48"/>
      <c r="G20" s="48"/>
      <c r="H20" s="32"/>
      <c r="I20" s="33"/>
      <c r="J20" s="37">
        <f t="shared" si="0"/>
        <v>0</v>
      </c>
      <c r="K20" s="40"/>
      <c r="L20" s="41">
        <f t="shared" si="1"/>
        <v>0</v>
      </c>
      <c r="M20" s="15">
        <f t="shared" si="2"/>
      </c>
      <c r="N20" s="51">
        <f t="shared" si="3"/>
        <v>0</v>
      </c>
      <c r="O20" s="23"/>
      <c r="P20" s="23"/>
      <c r="Q20" s="23"/>
    </row>
    <row r="21" spans="1:17" ht="24.75" customHeight="1" thickBot="1">
      <c r="A21" s="28"/>
      <c r="B21" s="46">
        <f>IF(ISERROR(VLOOKUP(A21,Teams!$A$2:$B$4695,2)),"",VLOOKUP(A21,Teams!$A$2:$B$4695,2))</f>
      </c>
      <c r="C21" s="30"/>
      <c r="D21" s="30"/>
      <c r="E21" s="30"/>
      <c r="F21" s="48"/>
      <c r="G21" s="48"/>
      <c r="H21" s="32"/>
      <c r="I21" s="33"/>
      <c r="J21" s="37">
        <f t="shared" si="0"/>
        <v>0</v>
      </c>
      <c r="K21" s="40"/>
      <c r="L21" s="41">
        <f t="shared" si="1"/>
        <v>0</v>
      </c>
      <c r="M21" s="15">
        <f t="shared" si="2"/>
      </c>
      <c r="N21" s="51">
        <f t="shared" si="3"/>
        <v>0</v>
      </c>
      <c r="O21" s="23"/>
      <c r="P21" s="23"/>
      <c r="Q21" s="23"/>
    </row>
    <row r="22" spans="1:17" ht="24.75" customHeight="1" thickBot="1">
      <c r="A22" s="27"/>
      <c r="B22" s="46">
        <f>IF(ISERROR(VLOOKUP(A22,Teams!$A$2:$B$4695,2)),"",VLOOKUP(A22,Teams!$A$2:$B$4695,2))</f>
      </c>
      <c r="C22" s="30"/>
      <c r="D22" s="30"/>
      <c r="E22" s="30"/>
      <c r="F22" s="48"/>
      <c r="G22" s="48"/>
      <c r="H22" s="32"/>
      <c r="I22" s="33"/>
      <c r="J22" s="37">
        <f t="shared" si="0"/>
        <v>0</v>
      </c>
      <c r="K22" s="40"/>
      <c r="L22" s="41">
        <f t="shared" si="1"/>
        <v>0</v>
      </c>
      <c r="M22" s="15">
        <f t="shared" si="2"/>
      </c>
      <c r="N22" s="51">
        <f t="shared" si="3"/>
        <v>0</v>
      </c>
      <c r="O22" s="23"/>
      <c r="P22" s="23"/>
      <c r="Q22" s="23"/>
    </row>
    <row r="23" spans="1:17" ht="24.75" customHeight="1" thickBot="1">
      <c r="A23" s="27"/>
      <c r="B23" s="50" t="s">
        <v>30</v>
      </c>
      <c r="C23" s="30"/>
      <c r="D23" s="30"/>
      <c r="E23" s="30"/>
      <c r="F23" s="48"/>
      <c r="G23" s="48"/>
      <c r="H23" s="32"/>
      <c r="I23" s="33"/>
      <c r="J23" s="37">
        <f t="shared" si="0"/>
        <v>0</v>
      </c>
      <c r="K23" s="40"/>
      <c r="L23" s="41">
        <f t="shared" si="1"/>
        <v>0</v>
      </c>
      <c r="M23" s="15">
        <f t="shared" si="2"/>
      </c>
      <c r="N23" s="51">
        <f t="shared" si="3"/>
        <v>0</v>
      </c>
      <c r="O23" s="23"/>
      <c r="P23" s="23"/>
      <c r="Q23" s="23"/>
    </row>
    <row r="24" spans="1:17" ht="24.75" customHeight="1" thickBot="1">
      <c r="A24" s="27"/>
      <c r="B24" s="50"/>
      <c r="C24" s="30"/>
      <c r="D24" s="30"/>
      <c r="E24" s="30"/>
      <c r="F24" s="48"/>
      <c r="G24" s="48"/>
      <c r="H24" s="32"/>
      <c r="I24" s="32"/>
      <c r="J24" s="37">
        <f t="shared" si="0"/>
        <v>0</v>
      </c>
      <c r="K24" s="40"/>
      <c r="L24" s="41">
        <f t="shared" si="1"/>
        <v>0</v>
      </c>
      <c r="M24" s="15">
        <f t="shared" si="2"/>
      </c>
      <c r="N24" s="51">
        <f t="shared" si="3"/>
        <v>0</v>
      </c>
      <c r="O24" s="23"/>
      <c r="P24" s="23"/>
      <c r="Q24" s="23"/>
    </row>
    <row r="25" spans="1:17" ht="24.75" customHeight="1" thickBot="1">
      <c r="A25" s="27"/>
      <c r="B25" s="50"/>
      <c r="C25" s="30"/>
      <c r="D25" s="30"/>
      <c r="E25" s="30"/>
      <c r="F25" s="48"/>
      <c r="G25" s="48"/>
      <c r="H25" s="32"/>
      <c r="I25" s="32"/>
      <c r="J25" s="37">
        <f t="shared" si="0"/>
        <v>0</v>
      </c>
      <c r="K25" s="40"/>
      <c r="L25" s="41">
        <f t="shared" si="1"/>
        <v>0</v>
      </c>
      <c r="M25" s="15"/>
      <c r="N25" s="51">
        <f t="shared" si="3"/>
        <v>0</v>
      </c>
      <c r="O25" s="23"/>
      <c r="P25" s="23"/>
      <c r="Q25" s="23"/>
    </row>
    <row r="26" spans="1:17" ht="24.75" customHeight="1" thickBot="1">
      <c r="A26" s="27"/>
      <c r="B26" s="46">
        <f>IF(ISERROR(VLOOKUP(A26,Teams!$A$2:$B$4695,2)),"",VLOOKUP(A26,Teams!$A$2:$B$4695,2))</f>
      </c>
      <c r="C26" s="30"/>
      <c r="D26" s="30"/>
      <c r="E26" s="30"/>
      <c r="F26" s="48"/>
      <c r="G26" s="48"/>
      <c r="H26" s="32"/>
      <c r="I26" s="32"/>
      <c r="J26" s="37">
        <f t="shared" si="0"/>
        <v>0</v>
      </c>
      <c r="K26" s="40"/>
      <c r="L26" s="41"/>
      <c r="M26" s="15"/>
      <c r="N26" s="34"/>
      <c r="O26" s="23"/>
      <c r="P26" s="23"/>
      <c r="Q26" s="23"/>
    </row>
    <row r="27" spans="1:17" ht="24.75" customHeight="1" thickBot="1">
      <c r="A27" s="28"/>
      <c r="B27" s="46" t="s">
        <v>31</v>
      </c>
      <c r="C27" s="30">
        <f aca="true" t="shared" si="4" ref="C27:I27">SUM(C5:C26)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7">
        <f t="shared" si="0"/>
        <v>0</v>
      </c>
      <c r="K27" s="30">
        <f>SUM(K5:K26)</f>
        <v>0</v>
      </c>
      <c r="L27" s="41"/>
      <c r="M27" s="15"/>
      <c r="N27" s="30">
        <f>SUM(N5:N26)</f>
        <v>0</v>
      </c>
      <c r="O27" s="23">
        <f>SUM(O5:O26)</f>
        <v>0</v>
      </c>
      <c r="P27" s="23">
        <f>SUM(P5:P26)</f>
        <v>0</v>
      </c>
      <c r="Q27" s="23">
        <f>SUM(Q5:Q26)</f>
        <v>0</v>
      </c>
    </row>
    <row r="28" ht="24.75" customHeight="1"/>
  </sheetData>
  <sheetProtection/>
  <printOptions/>
  <pageMargins left="0" right="0" top="0" bottom="0" header="0" footer="0"/>
  <pageSetup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5" customHeight="1"/>
  <cols>
    <col min="1" max="1" width="8.8515625" style="2" customWidth="1"/>
    <col min="2" max="2" width="26.421875" style="14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12"/>
      <c r="D1" s="4"/>
      <c r="I1" s="17"/>
    </row>
    <row r="2" spans="1:15" ht="30" customHeight="1" thickBot="1">
      <c r="A2" s="94" t="s">
        <v>94</v>
      </c>
      <c r="B2" s="13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COUNT($E$5:$E$23)</f>
        <v>12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7" customHeight="1" thickBot="1" thickTop="1">
      <c r="A5" s="28">
        <v>33</v>
      </c>
      <c r="B5" s="46" t="str">
        <f>IF(ISERROR(VLOOKUP(A5,Teams!$A$2:$B$4695,2)),"",VLOOKUP(A5,Teams!$A$2:$B$4695,2))</f>
        <v>Derek Parker</v>
      </c>
      <c r="C5" s="30" t="s">
        <v>80</v>
      </c>
      <c r="D5" s="47"/>
      <c r="E5" s="30">
        <v>1</v>
      </c>
      <c r="F5" s="30">
        <v>1</v>
      </c>
      <c r="G5" s="48">
        <v>1</v>
      </c>
      <c r="H5" s="32">
        <v>5.62</v>
      </c>
      <c r="I5" s="33">
        <v>5.62</v>
      </c>
      <c r="J5" s="37">
        <f aca="true" t="shared" si="0" ref="J5:J19">I5-K5</f>
        <v>5.62</v>
      </c>
      <c r="K5" s="40"/>
      <c r="L5" s="41">
        <f aca="true" t="shared" si="1" ref="L5:L13">IF(J5=0,0,IF(ISERROR(RANK(J5,$J$5:$J$23)),"",RANK(J5,$J$5:$J$23)))</f>
        <v>1</v>
      </c>
      <c r="M5" s="15">
        <f aca="true" t="shared" si="2" ref="M5:M13">IF(ISERROR(RANK(H5,$H$5:$H$23)),"",(RANK(H5,$H$5:$H$23)))</f>
        <v>1</v>
      </c>
      <c r="N5" s="51">
        <f aca="true" t="shared" si="3" ref="N5:N24">+D5+J5+F5</f>
        <v>6.62</v>
      </c>
      <c r="O5" s="23"/>
      <c r="P5" s="23"/>
      <c r="Q5" s="23">
        <f>+O5+P5</f>
        <v>0</v>
      </c>
    </row>
    <row r="6" spans="1:17" ht="24.75" customHeight="1" hidden="1" thickBot="1" thickTop="1">
      <c r="A6" s="28">
        <v>3</v>
      </c>
      <c r="B6" s="46" t="str">
        <f>IF(ISERROR(VLOOKUP(A6,Teams!$A$2:$B$4695,2)),"",VLOOKUP(A6,Teams!$A$2:$B$4695,2))</f>
        <v>Bob Utterback</v>
      </c>
      <c r="C6" s="30"/>
      <c r="D6" s="47"/>
      <c r="E6" s="30"/>
      <c r="F6" s="30"/>
      <c r="G6" s="48"/>
      <c r="H6" s="30"/>
      <c r="I6" s="32">
        <v>0</v>
      </c>
      <c r="J6" s="37">
        <f t="shared" si="0"/>
        <v>0</v>
      </c>
      <c r="K6" s="40"/>
      <c r="L6" s="41">
        <f t="shared" si="1"/>
        <v>0</v>
      </c>
      <c r="M6" s="15">
        <f t="shared" si="2"/>
      </c>
      <c r="N6" s="51">
        <f t="shared" si="3"/>
        <v>0</v>
      </c>
      <c r="O6" s="23"/>
      <c r="P6" s="23"/>
      <c r="Q6" s="23">
        <f>+O6+P6</f>
        <v>0</v>
      </c>
    </row>
    <row r="7" spans="1:17" ht="24.75" customHeight="1" hidden="1" thickBot="1" thickTop="1">
      <c r="A7" s="28">
        <v>4</v>
      </c>
      <c r="B7" s="46" t="str">
        <f>IF(ISERROR(VLOOKUP(A7,Teams!$A$2:$B$4695,2)),"",VLOOKUP(A7,Teams!$A$2:$B$4695,2))</f>
        <v>Chris Callas</v>
      </c>
      <c r="C7" s="30"/>
      <c r="D7" s="47"/>
      <c r="E7" s="30"/>
      <c r="F7" s="30"/>
      <c r="G7" s="48"/>
      <c r="H7" s="30"/>
      <c r="I7" s="32">
        <v>0</v>
      </c>
      <c r="J7" s="37">
        <f t="shared" si="0"/>
        <v>0</v>
      </c>
      <c r="K7" s="40"/>
      <c r="L7" s="41">
        <f t="shared" si="1"/>
        <v>0</v>
      </c>
      <c r="M7" s="15">
        <f t="shared" si="2"/>
      </c>
      <c r="N7" s="51">
        <f t="shared" si="3"/>
        <v>0</v>
      </c>
      <c r="O7" s="23"/>
      <c r="P7" s="23"/>
      <c r="Q7" s="23">
        <f>+O7+P7</f>
        <v>0</v>
      </c>
    </row>
    <row r="8" spans="1:17" s="3" customFormat="1" ht="24.75" customHeight="1" hidden="1" thickBot="1" thickTop="1">
      <c r="A8" s="28">
        <v>5</v>
      </c>
      <c r="B8" s="46" t="str">
        <f>IF(ISERROR(VLOOKUP(A8,Teams!$A$2:$B$4695,2)),"",VLOOKUP(A8,Teams!$A$2:$B$4695,2))</f>
        <v>Cody Wise</v>
      </c>
      <c r="C8" s="30"/>
      <c r="D8" s="47"/>
      <c r="E8" s="30"/>
      <c r="F8" s="30"/>
      <c r="G8" s="48"/>
      <c r="H8" s="30"/>
      <c r="I8" s="32">
        <v>0</v>
      </c>
      <c r="J8" s="37">
        <f t="shared" si="0"/>
        <v>0</v>
      </c>
      <c r="K8" s="40"/>
      <c r="L8" s="41">
        <f t="shared" si="1"/>
        <v>0</v>
      </c>
      <c r="M8" s="15">
        <f t="shared" si="2"/>
      </c>
      <c r="N8" s="51">
        <f t="shared" si="3"/>
        <v>0</v>
      </c>
      <c r="O8" s="23"/>
      <c r="P8" s="23"/>
      <c r="Q8" s="23"/>
    </row>
    <row r="9" spans="1:17" s="3" customFormat="1" ht="24.75" customHeight="1" thickBot="1" thickTop="1">
      <c r="A9" s="28">
        <v>22</v>
      </c>
      <c r="B9" s="46" t="str">
        <f>IF(ISERROR(VLOOKUP(A9,Teams!$A$2:$B$4695,2)),"",VLOOKUP(A9,Teams!$A$2:$B$4695,2))</f>
        <v>Tim Johnson</v>
      </c>
      <c r="C9" s="30" t="s">
        <v>80</v>
      </c>
      <c r="D9" s="47"/>
      <c r="E9" s="30">
        <v>1</v>
      </c>
      <c r="F9" s="30">
        <v>1</v>
      </c>
      <c r="G9" s="48">
        <v>5</v>
      </c>
      <c r="H9" s="30"/>
      <c r="I9" s="32">
        <v>4.02</v>
      </c>
      <c r="J9" s="37">
        <f t="shared" si="0"/>
        <v>4.02</v>
      </c>
      <c r="K9" s="40"/>
      <c r="L9" s="41">
        <f t="shared" si="1"/>
        <v>2</v>
      </c>
      <c r="M9" s="15">
        <f t="shared" si="2"/>
      </c>
      <c r="N9" s="51">
        <f t="shared" si="3"/>
        <v>5.02</v>
      </c>
      <c r="O9" s="23"/>
      <c r="P9" s="23"/>
      <c r="Q9" s="23"/>
    </row>
    <row r="10" spans="1:17" ht="24.75" customHeight="1" thickBot="1" thickTop="1">
      <c r="A10" s="28">
        <v>25</v>
      </c>
      <c r="B10" s="46" t="str">
        <f>IF(ISERROR(VLOOKUP(A10,Teams!$A$2:$B$4695,2)),"",VLOOKUP(A10,Teams!$A$2:$B$4695,2))</f>
        <v>X Caleb Ramsey</v>
      </c>
      <c r="C10" s="30" t="s">
        <v>80</v>
      </c>
      <c r="D10" s="47"/>
      <c r="E10" s="30">
        <v>1</v>
      </c>
      <c r="F10" s="30">
        <v>1</v>
      </c>
      <c r="G10" s="48">
        <v>3</v>
      </c>
      <c r="H10" s="30"/>
      <c r="I10" s="32">
        <v>3.91</v>
      </c>
      <c r="J10" s="37">
        <f t="shared" si="0"/>
        <v>3.91</v>
      </c>
      <c r="K10" s="40"/>
      <c r="L10" s="41">
        <f t="shared" si="1"/>
        <v>3</v>
      </c>
      <c r="M10" s="15">
        <f t="shared" si="2"/>
      </c>
      <c r="N10" s="51">
        <f t="shared" si="3"/>
        <v>4.91</v>
      </c>
      <c r="O10" s="23"/>
      <c r="P10" s="23"/>
      <c r="Q10" s="23"/>
    </row>
    <row r="11" spans="1:17" ht="24.75" customHeight="1" thickBot="1" thickTop="1">
      <c r="A11" s="28">
        <v>34</v>
      </c>
      <c r="B11" s="46" t="str">
        <f>IF(ISERROR(VLOOKUP(A11,Teams!$A$2:$B$4695,2)),"",VLOOKUP(A11,Teams!$A$2:$B$4695,2))</f>
        <v>Robert Berry</v>
      </c>
      <c r="C11" s="30" t="s">
        <v>80</v>
      </c>
      <c r="D11" s="47"/>
      <c r="E11" s="30">
        <v>1</v>
      </c>
      <c r="F11" s="30">
        <v>1</v>
      </c>
      <c r="G11" s="48">
        <v>4</v>
      </c>
      <c r="H11" s="32"/>
      <c r="I11" s="33">
        <v>3.5</v>
      </c>
      <c r="J11" s="37">
        <f t="shared" si="0"/>
        <v>3.5</v>
      </c>
      <c r="K11" s="40"/>
      <c r="L11" s="41">
        <f t="shared" si="1"/>
        <v>4</v>
      </c>
      <c r="M11" s="15">
        <f t="shared" si="2"/>
      </c>
      <c r="N11" s="51">
        <f t="shared" si="3"/>
        <v>4.5</v>
      </c>
      <c r="O11" s="23"/>
      <c r="P11" s="23"/>
      <c r="Q11" s="23"/>
    </row>
    <row r="12" spans="1:17" ht="24.75" customHeight="1" hidden="1" thickBot="1" thickTop="1">
      <c r="A12" s="28">
        <v>11</v>
      </c>
      <c r="B12" s="46" t="str">
        <f>IF(ISERROR(VLOOKUP(A12,Teams!$A$2:$B$4695,2)),"",VLOOKUP(A12,Teams!$A$2:$B$4695,2))</f>
        <v>Jeff Grubbs</v>
      </c>
      <c r="C12" s="30"/>
      <c r="D12" s="47"/>
      <c r="E12" s="30"/>
      <c r="F12" s="30"/>
      <c r="G12" s="48"/>
      <c r="H12" s="30"/>
      <c r="I12" s="32"/>
      <c r="J12" s="37">
        <f t="shared" si="0"/>
        <v>0</v>
      </c>
      <c r="K12" s="40"/>
      <c r="L12" s="41">
        <f t="shared" si="1"/>
        <v>0</v>
      </c>
      <c r="M12" s="15">
        <f t="shared" si="2"/>
      </c>
      <c r="N12" s="51">
        <f t="shared" si="3"/>
        <v>0</v>
      </c>
      <c r="O12" s="23"/>
      <c r="P12" s="23"/>
      <c r="Q12" s="23"/>
    </row>
    <row r="13" spans="1:17" ht="24.75" customHeight="1" hidden="1" thickBot="1" thickTop="1">
      <c r="A13" s="28">
        <v>12</v>
      </c>
      <c r="B13" s="46" t="str">
        <f>IF(ISERROR(VLOOKUP(A13,Teams!$A$2:$B$4695,2)),"",VLOOKUP(A13,Teams!$A$2:$B$4695,2))</f>
        <v>Jeff Grubbs Jr</v>
      </c>
      <c r="C13" s="30"/>
      <c r="D13" s="47"/>
      <c r="E13" s="30"/>
      <c r="F13" s="30"/>
      <c r="G13" s="48"/>
      <c r="H13" s="30"/>
      <c r="I13" s="32"/>
      <c r="J13" s="37">
        <f t="shared" si="0"/>
        <v>0</v>
      </c>
      <c r="K13" s="40"/>
      <c r="L13" s="41">
        <f t="shared" si="1"/>
        <v>0</v>
      </c>
      <c r="M13" s="15">
        <f t="shared" si="2"/>
      </c>
      <c r="N13" s="51">
        <f t="shared" si="3"/>
        <v>0</v>
      </c>
      <c r="O13" s="23"/>
      <c r="P13" s="23"/>
      <c r="Q13" s="23"/>
    </row>
    <row r="14" spans="1:17" ht="24.75" customHeight="1" thickBot="1" thickTop="1">
      <c r="A14" s="28">
        <v>36</v>
      </c>
      <c r="B14" s="46" t="str">
        <f>IF(ISERROR(VLOOKUP(A14,Teams!$A$2:$B$4695,2)),"",VLOOKUP(A14,Teams!$A$2:$B$4695,2))</f>
        <v>X Dustin Johnson</v>
      </c>
      <c r="C14" s="30" t="s">
        <v>80</v>
      </c>
      <c r="D14" s="47"/>
      <c r="E14" s="30">
        <v>1</v>
      </c>
      <c r="F14" s="30">
        <v>1</v>
      </c>
      <c r="G14" s="48">
        <v>5</v>
      </c>
      <c r="H14" s="32"/>
      <c r="I14" s="32">
        <v>3.48</v>
      </c>
      <c r="J14" s="37">
        <f t="shared" si="0"/>
        <v>3.48</v>
      </c>
      <c r="K14" s="40"/>
      <c r="L14" s="41">
        <v>5</v>
      </c>
      <c r="M14" s="15"/>
      <c r="N14" s="51">
        <f t="shared" si="3"/>
        <v>4.48</v>
      </c>
      <c r="O14" s="23"/>
      <c r="P14" s="23"/>
      <c r="Q14" s="23"/>
    </row>
    <row r="15" spans="1:17" ht="24.75" customHeight="1" thickBot="1" thickTop="1">
      <c r="A15" s="28">
        <v>20</v>
      </c>
      <c r="B15" s="46" t="str">
        <f>IF(ISERROR(VLOOKUP(A15,Teams!$A$2:$B$4695,2)),"",VLOOKUP(A15,Teams!$A$2:$B$4695,2))</f>
        <v>Rich Richarson</v>
      </c>
      <c r="C15" s="30" t="s">
        <v>82</v>
      </c>
      <c r="D15" s="47"/>
      <c r="E15" s="30">
        <v>1</v>
      </c>
      <c r="F15" s="30">
        <v>1</v>
      </c>
      <c r="G15" s="48">
        <v>5</v>
      </c>
      <c r="H15" s="30"/>
      <c r="I15" s="32">
        <v>3.06</v>
      </c>
      <c r="J15" s="37">
        <f t="shared" si="0"/>
        <v>3.06</v>
      </c>
      <c r="K15" s="40"/>
      <c r="L15" s="41">
        <f aca="true" t="shared" si="4" ref="L15:L20">IF(J15=0,0,IF(ISERROR(RANK(J15,$J$5:$J$23)),"",RANK(J15,$J$5:$J$23)))</f>
        <v>6</v>
      </c>
      <c r="M15" s="15">
        <f aca="true" t="shared" si="5" ref="M15:M22">IF(ISERROR(RANK(H15,$H$5:$H$23)),"",(RANK(H15,$H$5:$H$23)))</f>
      </c>
      <c r="N15" s="51">
        <f t="shared" si="3"/>
        <v>4.0600000000000005</v>
      </c>
      <c r="O15" s="23"/>
      <c r="P15" s="23"/>
      <c r="Q15" s="23"/>
    </row>
    <row r="16" spans="1:17" ht="24.75" customHeight="1" thickBot="1" thickTop="1">
      <c r="A16" s="28">
        <v>10</v>
      </c>
      <c r="B16" s="46" t="str">
        <f>IF(ISERROR(VLOOKUP(A16,Teams!$A$2:$B$4695,2)),"",VLOOKUP(A16,Teams!$A$2:$B$4695,2))</f>
        <v>Jason Jackson</v>
      </c>
      <c r="C16" s="30" t="s">
        <v>80</v>
      </c>
      <c r="D16" s="47"/>
      <c r="E16" s="30">
        <v>1</v>
      </c>
      <c r="F16" s="30">
        <v>1</v>
      </c>
      <c r="G16" s="48">
        <v>3</v>
      </c>
      <c r="H16" s="30"/>
      <c r="I16" s="32">
        <v>2.08</v>
      </c>
      <c r="J16" s="37">
        <f t="shared" si="0"/>
        <v>2.08</v>
      </c>
      <c r="K16" s="40"/>
      <c r="L16" s="41">
        <f t="shared" si="4"/>
        <v>7</v>
      </c>
      <c r="M16" s="15">
        <f t="shared" si="5"/>
      </c>
      <c r="N16" s="51">
        <f t="shared" si="3"/>
        <v>3.08</v>
      </c>
      <c r="O16" s="23"/>
      <c r="P16" s="23"/>
      <c r="Q16" s="23"/>
    </row>
    <row r="17" spans="1:17" ht="24.75" customHeight="1" thickBot="1" thickTop="1">
      <c r="A17" s="28">
        <v>13</v>
      </c>
      <c r="B17" s="46" t="str">
        <f>IF(ISERROR(VLOOKUP(A17,Teams!$A$2:$B$4695,2)),"",VLOOKUP(A17,Teams!$A$2:$B$4695,2))</f>
        <v>Joe Cassels</v>
      </c>
      <c r="C17" s="30" t="s">
        <v>80</v>
      </c>
      <c r="D17" s="47"/>
      <c r="E17" s="30">
        <v>1</v>
      </c>
      <c r="F17" s="30">
        <v>1</v>
      </c>
      <c r="G17" s="48">
        <v>2</v>
      </c>
      <c r="H17" s="30"/>
      <c r="I17" s="32">
        <v>1.99</v>
      </c>
      <c r="J17" s="37">
        <f t="shared" si="0"/>
        <v>1.99</v>
      </c>
      <c r="K17" s="40"/>
      <c r="L17" s="41">
        <f t="shared" si="4"/>
        <v>8</v>
      </c>
      <c r="M17" s="15">
        <f t="shared" si="5"/>
      </c>
      <c r="N17" s="51">
        <f t="shared" si="3"/>
        <v>2.99</v>
      </c>
      <c r="O17" s="23"/>
      <c r="P17" s="23"/>
      <c r="Q17" s="23"/>
    </row>
    <row r="18" spans="1:17" ht="24.75" customHeight="1" hidden="1" thickBot="1" thickTop="1">
      <c r="A18" s="28">
        <v>24</v>
      </c>
      <c r="B18" s="46" t="str">
        <f>IF(ISERROR(VLOOKUP(A18,Teams!$A$2:$B$4695,2)),"",VLOOKUP(A18,Teams!$A$2:$B$4695,2))</f>
        <v>Willie Wooten</v>
      </c>
      <c r="C18" s="30"/>
      <c r="D18" s="47"/>
      <c r="E18" s="30"/>
      <c r="F18" s="30"/>
      <c r="G18" s="48"/>
      <c r="H18" s="30"/>
      <c r="I18" s="32"/>
      <c r="J18" s="37">
        <f t="shared" si="0"/>
        <v>0</v>
      </c>
      <c r="K18" s="40"/>
      <c r="L18" s="41">
        <f t="shared" si="4"/>
        <v>0</v>
      </c>
      <c r="M18" s="15">
        <f t="shared" si="5"/>
      </c>
      <c r="N18" s="51">
        <f t="shared" si="3"/>
        <v>0</v>
      </c>
      <c r="O18" s="23"/>
      <c r="P18" s="23"/>
      <c r="Q18" s="23"/>
    </row>
    <row r="19" spans="1:17" ht="24.75" customHeight="1" thickBot="1" thickTop="1">
      <c r="A19" s="28">
        <v>28</v>
      </c>
      <c r="B19" s="46" t="str">
        <f>IF(ISERROR(VLOOKUP(A19,Teams!$A$2:$B$4695,2)),"",VLOOKUP(A19,Teams!$A$2:$B$4695,2))</f>
        <v>Jim Searcy</v>
      </c>
      <c r="C19" s="30" t="s">
        <v>80</v>
      </c>
      <c r="D19" s="47">
        <v>1</v>
      </c>
      <c r="E19" s="30">
        <v>1</v>
      </c>
      <c r="F19" s="30">
        <v>1</v>
      </c>
      <c r="G19" s="48">
        <v>3</v>
      </c>
      <c r="H19" s="30"/>
      <c r="I19" s="32">
        <v>1.25</v>
      </c>
      <c r="J19" s="37">
        <f t="shared" si="0"/>
        <v>1.25</v>
      </c>
      <c r="K19" s="40"/>
      <c r="L19" s="41">
        <f t="shared" si="4"/>
        <v>9</v>
      </c>
      <c r="M19" s="15">
        <f t="shared" si="5"/>
      </c>
      <c r="N19" s="51">
        <f t="shared" si="3"/>
        <v>3.25</v>
      </c>
      <c r="O19" s="23"/>
      <c r="P19" s="23"/>
      <c r="Q19" s="23"/>
    </row>
    <row r="20" spans="1:17" ht="24.75" customHeight="1" thickBot="1">
      <c r="A20" s="28">
        <v>35</v>
      </c>
      <c r="B20" s="46" t="str">
        <f>IF(ISERROR(VLOOKUP(A20,Teams!$A$2:$B$4695,2)),"",VLOOKUP(A20,Teams!$A$2:$B$4695,2))</f>
        <v>Paul Karow</v>
      </c>
      <c r="C20" s="30" t="s">
        <v>80</v>
      </c>
      <c r="D20" s="30">
        <v>1</v>
      </c>
      <c r="E20" s="30">
        <v>1</v>
      </c>
      <c r="F20" s="48">
        <v>1</v>
      </c>
      <c r="G20" s="48">
        <v>1</v>
      </c>
      <c r="H20" s="32"/>
      <c r="I20" s="33">
        <v>0.91</v>
      </c>
      <c r="J20" s="37">
        <v>0.91</v>
      </c>
      <c r="K20" s="40"/>
      <c r="L20" s="41">
        <f t="shared" si="4"/>
        <v>10</v>
      </c>
      <c r="M20" s="15">
        <f t="shared" si="5"/>
      </c>
      <c r="N20" s="51">
        <f t="shared" si="3"/>
        <v>2.91</v>
      </c>
      <c r="O20" s="23"/>
      <c r="P20" s="23"/>
      <c r="Q20" s="23"/>
    </row>
    <row r="21" spans="1:17" ht="24.75" customHeight="1" thickBot="1">
      <c r="A21" s="28">
        <v>2</v>
      </c>
      <c r="B21" s="46" t="str">
        <f>IF(ISERROR(VLOOKUP(A21,Teams!$A$2:$B$4695,2)),"",VLOOKUP(A21,Teams!$A$2:$B$4695,2))</f>
        <v>Bill Ramsey</v>
      </c>
      <c r="C21" s="30" t="s">
        <v>80</v>
      </c>
      <c r="D21" s="30">
        <v>1</v>
      </c>
      <c r="E21" s="30">
        <v>1</v>
      </c>
      <c r="F21" s="48">
        <v>1</v>
      </c>
      <c r="G21" s="48">
        <v>0</v>
      </c>
      <c r="H21" s="30"/>
      <c r="I21" s="32">
        <v>0</v>
      </c>
      <c r="J21" s="37">
        <v>0</v>
      </c>
      <c r="K21" s="40"/>
      <c r="L21" s="41">
        <v>11</v>
      </c>
      <c r="M21" s="15">
        <f t="shared" si="5"/>
      </c>
      <c r="N21" s="51">
        <f t="shared" si="3"/>
        <v>2</v>
      </c>
      <c r="O21" s="23"/>
      <c r="P21" s="23"/>
      <c r="Q21" s="23"/>
    </row>
    <row r="22" spans="1:17" ht="24.75" customHeight="1" thickBot="1">
      <c r="A22" s="28">
        <v>9</v>
      </c>
      <c r="B22" s="46" t="str">
        <f>IF(ISERROR(VLOOKUP(A22,Teams!$A$2:$B$4695,2)),"",VLOOKUP(A22,Teams!$A$2:$B$4695,2))</f>
        <v>James Gardiner</v>
      </c>
      <c r="C22" s="30" t="s">
        <v>80</v>
      </c>
      <c r="D22" s="30">
        <v>1</v>
      </c>
      <c r="E22" s="30">
        <v>1</v>
      </c>
      <c r="F22" s="48">
        <v>1</v>
      </c>
      <c r="G22" s="48">
        <v>0</v>
      </c>
      <c r="H22" s="30"/>
      <c r="I22" s="32">
        <v>0</v>
      </c>
      <c r="J22" s="37">
        <v>0</v>
      </c>
      <c r="K22" s="40"/>
      <c r="L22" s="41">
        <v>11</v>
      </c>
      <c r="M22" s="15">
        <f t="shared" si="5"/>
      </c>
      <c r="N22" s="51">
        <f t="shared" si="3"/>
        <v>2</v>
      </c>
      <c r="O22" s="23"/>
      <c r="P22" s="23"/>
      <c r="Q22" s="23"/>
    </row>
    <row r="23" spans="1:17" ht="24.75" customHeight="1" thickBot="1">
      <c r="A23" s="28">
        <v>6</v>
      </c>
      <c r="B23" s="46" t="str">
        <f>IF(ISERROR(VLOOKUP(A23,Teams!$A$2:$B$4695,2)),"",VLOOKUP(A23,Teams!$A$2:$B$4695,2))</f>
        <v>Danny Cross</v>
      </c>
      <c r="C23" s="30"/>
      <c r="D23" s="30">
        <v>1</v>
      </c>
      <c r="E23" s="30"/>
      <c r="F23" s="48"/>
      <c r="G23" s="48"/>
      <c r="H23" s="30"/>
      <c r="I23" s="32"/>
      <c r="J23" s="37"/>
      <c r="K23" s="40"/>
      <c r="L23" s="41"/>
      <c r="M23" s="15"/>
      <c r="N23" s="51">
        <f t="shared" si="3"/>
        <v>1</v>
      </c>
      <c r="O23" s="23"/>
      <c r="P23" s="23"/>
      <c r="Q23" s="23"/>
    </row>
    <row r="24" spans="1:17" ht="24.75" customHeight="1" thickBot="1">
      <c r="A24" s="28">
        <v>16</v>
      </c>
      <c r="B24" s="46" t="str">
        <f>IF(ISERROR(VLOOKUP(A24,Teams!$A$2:$B$4695,2)),"",VLOOKUP(A24,Teams!$A$2:$B$4695,2))</f>
        <v>Lane Adams</v>
      </c>
      <c r="C24" s="30"/>
      <c r="D24" s="30">
        <v>1</v>
      </c>
      <c r="E24" s="30"/>
      <c r="F24" s="48"/>
      <c r="G24" s="48"/>
      <c r="H24" s="30"/>
      <c r="I24" s="32"/>
      <c r="J24" s="37">
        <f>I24-K24</f>
        <v>0</v>
      </c>
      <c r="K24" s="40"/>
      <c r="L24" s="41">
        <f>IF(J24=0,0,IF(ISERROR(RANK(J24,$J$5:$J$23)),"",RANK(J24,$J$5:$J$23)))</f>
        <v>0</v>
      </c>
      <c r="M24" s="15">
        <f>IF(ISERROR(RANK(H24,$H$5:$H$23)),"",(RANK(H24,$H$5:$H$23)))</f>
      </c>
      <c r="N24" s="51">
        <f t="shared" si="3"/>
        <v>1</v>
      </c>
      <c r="O24" s="23"/>
      <c r="P24" s="23"/>
      <c r="Q24" s="23"/>
    </row>
    <row r="25" spans="1:17" ht="24.75" customHeight="1" thickBot="1">
      <c r="A25" s="28"/>
      <c r="B25" s="46" t="s">
        <v>31</v>
      </c>
      <c r="C25" s="30">
        <f aca="true" t="shared" si="6" ref="C25:I25">SUM(C5:C24)</f>
        <v>0</v>
      </c>
      <c r="D25" s="30">
        <f t="shared" si="6"/>
        <v>6</v>
      </c>
      <c r="E25" s="30">
        <f t="shared" si="6"/>
        <v>12</v>
      </c>
      <c r="F25" s="30">
        <f t="shared" si="6"/>
        <v>12</v>
      </c>
      <c r="G25" s="30">
        <f t="shared" si="6"/>
        <v>32</v>
      </c>
      <c r="H25" s="30">
        <f t="shared" si="6"/>
        <v>5.62</v>
      </c>
      <c r="I25" s="30">
        <f t="shared" si="6"/>
        <v>29.82</v>
      </c>
      <c r="J25" s="37">
        <f>I25-K25</f>
        <v>29.82</v>
      </c>
      <c r="K25" s="30">
        <f>SUM(K5:K24)</f>
        <v>0</v>
      </c>
      <c r="L25" s="41"/>
      <c r="M25" s="15"/>
      <c r="N25" s="30">
        <f>SUM(N5:N24)</f>
        <v>47.82000000000001</v>
      </c>
      <c r="O25" s="23">
        <f>SUM(O5:O24)</f>
        <v>0</v>
      </c>
      <c r="P25" s="23">
        <f>SUM(P5:P24)</f>
        <v>0</v>
      </c>
      <c r="Q25" s="23">
        <f>SUM(Q5:Q24)</f>
        <v>0</v>
      </c>
    </row>
    <row r="26" ht="24.75" customHeight="1"/>
  </sheetData>
  <sheetProtection/>
  <printOptions/>
  <pageMargins left="0" right="0" top="0" bottom="0" header="0" footer="0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5:N22"/>
    </sheetView>
  </sheetViews>
  <sheetFormatPr defaultColWidth="9.140625" defaultRowHeight="15" customHeight="1"/>
  <cols>
    <col min="1" max="1" width="8.8515625" style="2" customWidth="1"/>
    <col min="2" max="2" width="26.421875" style="100" customWidth="1"/>
    <col min="3" max="3" width="8.00390625" style="16" customWidth="1"/>
    <col min="4" max="4" width="12.57421875" style="16" customWidth="1"/>
    <col min="5" max="5" width="6.421875" style="16" bestFit="1" customWidth="1"/>
    <col min="6" max="6" width="8.28125" style="16" bestFit="1" customWidth="1"/>
    <col min="7" max="7" width="7.00390625" style="16" bestFit="1" customWidth="1"/>
    <col min="8" max="8" width="8.00390625" style="17" customWidth="1"/>
    <col min="9" max="9" width="16.140625" style="39" bestFit="1" customWidth="1"/>
    <col min="10" max="10" width="13.140625" style="16" customWidth="1"/>
    <col min="11" max="11" width="18.8515625" style="2" customWidth="1"/>
    <col min="12" max="12" width="15.140625" style="2" customWidth="1"/>
    <col min="13" max="13" width="10.00390625" style="2" customWidth="1"/>
    <col min="14" max="14" width="9.7109375" style="2" bestFit="1" customWidth="1"/>
    <col min="15" max="15" width="14.00390625" style="2" bestFit="1" customWidth="1"/>
    <col min="16" max="16" width="11.140625" style="2" bestFit="1" customWidth="1"/>
    <col min="17" max="17" width="11.140625" style="2" customWidth="1"/>
    <col min="18" max="16384" width="9.140625" style="2" customWidth="1"/>
  </cols>
  <sheetData>
    <row r="1" spans="1:9" ht="15" customHeight="1">
      <c r="A1" s="1"/>
      <c r="B1" s="98"/>
      <c r="D1" s="4"/>
      <c r="I1" s="17"/>
    </row>
    <row r="2" spans="1:15" ht="30" customHeight="1" thickBot="1">
      <c r="A2" s="94" t="s">
        <v>95</v>
      </c>
      <c r="B2" s="11"/>
      <c r="C2" s="13"/>
      <c r="D2" s="13"/>
      <c r="E2" s="13"/>
      <c r="F2" s="13"/>
      <c r="G2" s="13"/>
      <c r="H2" s="13"/>
      <c r="I2" s="18"/>
      <c r="J2" s="18"/>
      <c r="K2" s="11"/>
      <c r="L2" s="11"/>
      <c r="M2" s="11"/>
      <c r="N2" s="11"/>
      <c r="O2" s="11"/>
    </row>
    <row r="3" spans="1:17" ht="24.75" customHeight="1" thickBot="1">
      <c r="A3" s="19" t="s">
        <v>0</v>
      </c>
      <c r="B3" s="20" t="s">
        <v>1</v>
      </c>
      <c r="C3" s="21" t="s">
        <v>79</v>
      </c>
      <c r="D3" s="20" t="s">
        <v>28</v>
      </c>
      <c r="E3" s="21" t="s">
        <v>29</v>
      </c>
      <c r="F3" s="21" t="s">
        <v>2</v>
      </c>
      <c r="G3" s="21" t="s">
        <v>8</v>
      </c>
      <c r="H3" s="21" t="s">
        <v>9</v>
      </c>
      <c r="I3" s="42" t="s">
        <v>5</v>
      </c>
      <c r="J3" s="43"/>
      <c r="K3" s="21" t="s">
        <v>18</v>
      </c>
      <c r="L3" s="25" t="s">
        <v>17</v>
      </c>
      <c r="M3" s="44"/>
      <c r="N3" s="21" t="s">
        <v>10</v>
      </c>
      <c r="O3" s="21" t="s">
        <v>16</v>
      </c>
      <c r="P3" s="21"/>
      <c r="Q3" s="21"/>
    </row>
    <row r="4" spans="1:17" ht="41.25" customHeight="1" thickBot="1">
      <c r="A4" s="19"/>
      <c r="B4" s="20">
        <f>COUNT($E$5:$E$19)</f>
        <v>14</v>
      </c>
      <c r="C4" s="45" t="s">
        <v>67</v>
      </c>
      <c r="D4" s="20"/>
      <c r="E4" s="45"/>
      <c r="F4" s="22" t="s">
        <v>6</v>
      </c>
      <c r="G4" s="22" t="s">
        <v>3</v>
      </c>
      <c r="H4" s="22" t="s">
        <v>4</v>
      </c>
      <c r="I4" s="36" t="s">
        <v>20</v>
      </c>
      <c r="J4" s="36" t="s">
        <v>21</v>
      </c>
      <c r="K4" s="38" t="s">
        <v>32</v>
      </c>
      <c r="L4" s="22" t="s">
        <v>11</v>
      </c>
      <c r="M4" s="22" t="s">
        <v>12</v>
      </c>
      <c r="N4" s="24"/>
      <c r="O4" s="26" t="s">
        <v>15</v>
      </c>
      <c r="P4" s="26" t="s">
        <v>14</v>
      </c>
      <c r="Q4" s="26" t="s">
        <v>13</v>
      </c>
    </row>
    <row r="5" spans="1:17" ht="24.75" customHeight="1" thickBot="1">
      <c r="A5" s="28">
        <v>33</v>
      </c>
      <c r="B5" s="99" t="str">
        <f>IF(ISERROR(VLOOKUP(A5,Teams!$A$2:$B$4695,2)),"",VLOOKUP(A5,Teams!$A$2:$B$4695,2))</f>
        <v>Derek Parker</v>
      </c>
      <c r="C5" s="30">
        <v>1</v>
      </c>
      <c r="D5" s="30">
        <v>1</v>
      </c>
      <c r="E5" s="30">
        <v>1</v>
      </c>
      <c r="F5" s="30">
        <v>1</v>
      </c>
      <c r="G5" s="48">
        <v>5</v>
      </c>
      <c r="H5" s="32">
        <v>4.67</v>
      </c>
      <c r="I5" s="33">
        <v>15.79</v>
      </c>
      <c r="J5" s="37">
        <f>I5-K5</f>
        <v>15.79</v>
      </c>
      <c r="K5" s="40"/>
      <c r="L5" s="41">
        <f>IF(J5=0,0,IF(ISERROR(RANK(J5,$J$5:$J$19)),"",RANK(J5,$J$5:$J$19)))</f>
        <v>1</v>
      </c>
      <c r="M5" s="15"/>
      <c r="N5" s="51">
        <f>+D5+J5+F5</f>
        <v>17.79</v>
      </c>
      <c r="O5" s="23"/>
      <c r="P5" s="23"/>
      <c r="Q5" s="23">
        <f>+O5+P5</f>
        <v>0</v>
      </c>
    </row>
    <row r="6" spans="1:17" s="3" customFormat="1" ht="24.75" customHeight="1" thickBot="1">
      <c r="A6" s="28">
        <v>8</v>
      </c>
      <c r="B6" s="99" t="str">
        <f>IF(ISERROR(VLOOKUP(A6,Teams!$A$2:$B$4695,2)),"",VLOOKUP(A6,Teams!$A$2:$B$4695,2))</f>
        <v>Glen Kimble</v>
      </c>
      <c r="C6" s="30">
        <v>1</v>
      </c>
      <c r="D6" s="30"/>
      <c r="E6" s="30">
        <v>1</v>
      </c>
      <c r="F6" s="30">
        <v>1</v>
      </c>
      <c r="G6" s="48">
        <v>5</v>
      </c>
      <c r="H6" s="30">
        <v>4.32</v>
      </c>
      <c r="I6" s="32">
        <v>13.66</v>
      </c>
      <c r="J6" s="37">
        <f>I6-K6</f>
        <v>13.66</v>
      </c>
      <c r="K6" s="40"/>
      <c r="L6" s="41">
        <f>IF(J6=0,0,IF(ISERROR(RANK(J6,$J$5:$J$19)),"",RANK(J6,$J$5:$J$19)))</f>
        <v>2</v>
      </c>
      <c r="M6" s="15">
        <f>IF(ISERROR(RANK(H6,$H$5:$H$14)),"",(RANK(H6,$H$5:$H$14)))</f>
        <v>2</v>
      </c>
      <c r="N6" s="51">
        <f>+D6+J6+F6</f>
        <v>14.66</v>
      </c>
      <c r="O6" s="23"/>
      <c r="P6" s="23"/>
      <c r="Q6" s="23"/>
    </row>
    <row r="7" spans="1:17" ht="24.75" customHeight="1" thickBot="1">
      <c r="A7" s="28">
        <v>34</v>
      </c>
      <c r="B7" s="99" t="str">
        <f>IF(ISERROR(VLOOKUP(A7,Teams!$A$2:$B$4695,2)),"",VLOOKUP(A7,Teams!$A$2:$B$4695,2))</f>
        <v>Robert Berry</v>
      </c>
      <c r="C7" s="30">
        <v>1</v>
      </c>
      <c r="D7" s="30">
        <v>1</v>
      </c>
      <c r="E7" s="30">
        <v>1</v>
      </c>
      <c r="F7" s="30">
        <v>1</v>
      </c>
      <c r="G7" s="48">
        <v>5</v>
      </c>
      <c r="H7" s="32"/>
      <c r="I7" s="33">
        <v>10.3</v>
      </c>
      <c r="J7" s="37">
        <f>I7-K7</f>
        <v>10.3</v>
      </c>
      <c r="K7" s="40"/>
      <c r="L7" s="41">
        <f>IF(J7=0,0,IF(ISERROR(RANK(J7,$J$5:$J$19)),"",RANK(J7,$J$5:$J$19)))</f>
        <v>3</v>
      </c>
      <c r="M7" s="15"/>
      <c r="N7" s="51">
        <f>+D7+J7+F7</f>
        <v>12.3</v>
      </c>
      <c r="O7" s="23"/>
      <c r="P7" s="23"/>
      <c r="Q7" s="23"/>
    </row>
    <row r="8" spans="1:17" ht="24.75" customHeight="1" thickBot="1">
      <c r="A8" s="28">
        <v>41</v>
      </c>
      <c r="B8" s="99" t="str">
        <f>IF(ISERROR(VLOOKUP(A8,Teams!$A$2:$B$4695,2)),"",VLOOKUP(A8,Teams!$A$2:$B$4695,2))</f>
        <v>X Austin Busey</v>
      </c>
      <c r="C8" s="30">
        <v>1</v>
      </c>
      <c r="D8" s="30"/>
      <c r="E8" s="30">
        <v>1</v>
      </c>
      <c r="F8" s="30">
        <v>1</v>
      </c>
      <c r="G8" s="48">
        <v>5</v>
      </c>
      <c r="H8" s="32"/>
      <c r="I8" s="32">
        <v>9.7</v>
      </c>
      <c r="J8" s="37">
        <f>I8-K8</f>
        <v>9.7</v>
      </c>
      <c r="K8" s="40"/>
      <c r="L8" s="41">
        <f>IF(J8=0,0,IF(ISERROR(RANK(J8,$J$5:$J$19)),"",RANK(J8,$J$5:$J$19)))</f>
        <v>4</v>
      </c>
      <c r="M8" s="15"/>
      <c r="N8" s="51">
        <f>+D8+J8+F8</f>
        <v>10.7</v>
      </c>
      <c r="O8" s="23"/>
      <c r="P8" s="23"/>
      <c r="Q8" s="23"/>
    </row>
    <row r="9" spans="1:17" ht="24.75" customHeight="1" thickBot="1">
      <c r="A9" s="28">
        <v>24</v>
      </c>
      <c r="B9" s="99" t="str">
        <f>IF(ISERROR(VLOOKUP(A9,Teams!$A$2:$B$4695,2)),"",VLOOKUP(A9,Teams!$A$2:$B$4695,2))</f>
        <v>Willie Wooten</v>
      </c>
      <c r="C9" s="30">
        <v>1</v>
      </c>
      <c r="D9" s="30"/>
      <c r="E9" s="30">
        <v>1</v>
      </c>
      <c r="F9" s="30">
        <v>1</v>
      </c>
      <c r="G9" s="48">
        <v>5</v>
      </c>
      <c r="H9" s="32"/>
      <c r="I9" s="33">
        <v>8.01</v>
      </c>
      <c r="J9" s="37">
        <f>I9-K9</f>
        <v>8.01</v>
      </c>
      <c r="K9" s="40"/>
      <c r="L9" s="41">
        <f>IF(J9=0,0,IF(ISERROR(RANK(J9,$J$5:$J$19)),"",RANK(J9,$J$5:$J$19)))</f>
        <v>5</v>
      </c>
      <c r="M9" s="15"/>
      <c r="N9" s="51">
        <f>+D9+J9+F9</f>
        <v>9.01</v>
      </c>
      <c r="O9" s="23"/>
      <c r="P9" s="23"/>
      <c r="Q9" s="23"/>
    </row>
    <row r="10" spans="1:17" ht="24.75" customHeight="1" thickBot="1">
      <c r="A10" s="28">
        <v>2</v>
      </c>
      <c r="B10" s="99" t="str">
        <f>IF(ISERROR(VLOOKUP(A10,Teams!$A$2:$B$4695,2)),"",VLOOKUP(A10,Teams!$A$2:$B$4695,2))</f>
        <v>Bill Ramsey</v>
      </c>
      <c r="C10" s="30">
        <v>1</v>
      </c>
      <c r="D10" s="30">
        <v>1</v>
      </c>
      <c r="E10" s="30">
        <v>1</v>
      </c>
      <c r="F10" s="48">
        <v>1</v>
      </c>
      <c r="G10" s="48">
        <v>4</v>
      </c>
      <c r="H10" s="30"/>
      <c r="I10" s="32">
        <v>6.46</v>
      </c>
      <c r="J10" s="37">
        <f>I10-K10</f>
        <v>6.46</v>
      </c>
      <c r="K10" s="40"/>
      <c r="L10" s="41">
        <f>IF(J10=0,0,IF(ISERROR(RANK(J10,$J$5:$J$19)),"",RANK(J10,$J$5:$J$19)))</f>
        <v>6</v>
      </c>
      <c r="M10" s="15">
        <f>IF(ISERROR(RANK(H10,$H$5:$H$14)),"",(RANK(H10,$H$5:$H$14)))</f>
      </c>
      <c r="N10" s="51">
        <f>+D10+J10+F10</f>
        <v>8.46</v>
      </c>
      <c r="O10" s="23"/>
      <c r="P10" s="23"/>
      <c r="Q10" s="23"/>
    </row>
    <row r="11" spans="1:17" ht="24.75" customHeight="1" thickBot="1">
      <c r="A11" s="28">
        <v>30</v>
      </c>
      <c r="B11" s="99" t="str">
        <f>IF(ISERROR(VLOOKUP(A11,Teams!$A$2:$B$4695,2)),"",VLOOKUP(A11,Teams!$A$2:$B$4695,2))</f>
        <v>X Lisa Nix </v>
      </c>
      <c r="C11" s="30">
        <v>1</v>
      </c>
      <c r="D11" s="30"/>
      <c r="E11" s="30">
        <v>1</v>
      </c>
      <c r="F11" s="48">
        <v>1</v>
      </c>
      <c r="G11" s="48">
        <v>3</v>
      </c>
      <c r="H11" s="32"/>
      <c r="I11" s="32">
        <v>5.74</v>
      </c>
      <c r="J11" s="37">
        <f>I11-K11</f>
        <v>5.74</v>
      </c>
      <c r="K11" s="40"/>
      <c r="L11" s="41">
        <f>IF(J11=0,0,IF(ISERROR(RANK(J11,$J$5:$J$19)),"",RANK(J11,$J$5:$J$19)))</f>
        <v>7</v>
      </c>
      <c r="M11" s="15"/>
      <c r="N11" s="51">
        <f>+D11+J11+F11</f>
        <v>6.74</v>
      </c>
      <c r="O11" s="23"/>
      <c r="P11" s="23"/>
      <c r="Q11" s="23"/>
    </row>
    <row r="12" spans="1:17" ht="24.75" customHeight="1" thickBot="1">
      <c r="A12" s="28">
        <v>22</v>
      </c>
      <c r="B12" s="99" t="str">
        <f>IF(ISERROR(VLOOKUP(A12,Teams!$A$2:$B$4695,2)),"",VLOOKUP(A12,Teams!$A$2:$B$4695,2))</f>
        <v>Tim Johnson</v>
      </c>
      <c r="C12" s="30">
        <v>1</v>
      </c>
      <c r="D12" s="30">
        <v>1</v>
      </c>
      <c r="E12" s="30">
        <v>1</v>
      </c>
      <c r="F12" s="48">
        <v>1</v>
      </c>
      <c r="G12" s="48">
        <v>3</v>
      </c>
      <c r="H12" s="32"/>
      <c r="I12" s="33">
        <v>5.46</v>
      </c>
      <c r="J12" s="37">
        <f>I12-K12</f>
        <v>5.46</v>
      </c>
      <c r="K12" s="40"/>
      <c r="L12" s="41">
        <f>IF(J12=0,0,IF(ISERROR(RANK(J12,$J$5:$J$19)),"",RANK(J12,$J$5:$J$19)))</f>
        <v>8</v>
      </c>
      <c r="M12" s="15"/>
      <c r="N12" s="51">
        <f>+D12+J12+F12</f>
        <v>7.46</v>
      </c>
      <c r="O12" s="23"/>
      <c r="P12" s="23"/>
      <c r="Q12" s="23"/>
    </row>
    <row r="13" spans="1:17" ht="24.75" customHeight="1" thickBot="1">
      <c r="A13" s="28">
        <v>27</v>
      </c>
      <c r="B13" s="99" t="str">
        <f>IF(ISERROR(VLOOKUP(A13,Teams!$A$2:$B$4695,2)),"",VLOOKUP(A13,Teams!$A$2:$B$4695,2))</f>
        <v>Preston Busey</v>
      </c>
      <c r="C13" s="30">
        <v>1</v>
      </c>
      <c r="D13" s="30">
        <v>1</v>
      </c>
      <c r="E13" s="30">
        <v>1</v>
      </c>
      <c r="F13" s="48">
        <v>1</v>
      </c>
      <c r="G13" s="48">
        <v>3</v>
      </c>
      <c r="H13" s="32"/>
      <c r="I13" s="32">
        <v>4.43</v>
      </c>
      <c r="J13" s="37">
        <f>I13-K13</f>
        <v>4.43</v>
      </c>
      <c r="K13" s="40"/>
      <c r="L13" s="41"/>
      <c r="M13" s="15"/>
      <c r="N13" s="51">
        <f>+D13+J13+F13</f>
        <v>6.43</v>
      </c>
      <c r="O13" s="23"/>
      <c r="P13" s="23"/>
      <c r="Q13" s="23"/>
    </row>
    <row r="14" spans="1:17" ht="24.75" customHeight="1" thickBot="1">
      <c r="A14" s="28">
        <v>4</v>
      </c>
      <c r="B14" s="99" t="str">
        <f>IF(ISERROR(VLOOKUP(A14,Teams!$A$2:$B$4695,2)),"",VLOOKUP(A14,Teams!$A$2:$B$4695,2))</f>
        <v>Chris Callas</v>
      </c>
      <c r="C14" s="30">
        <v>1</v>
      </c>
      <c r="D14" s="30"/>
      <c r="E14" s="30">
        <v>1</v>
      </c>
      <c r="F14" s="48">
        <v>1</v>
      </c>
      <c r="G14" s="48">
        <v>2</v>
      </c>
      <c r="H14" s="30"/>
      <c r="I14" s="32">
        <v>3.89</v>
      </c>
      <c r="J14" s="37">
        <f>I14-K14</f>
        <v>3.89</v>
      </c>
      <c r="K14" s="40"/>
      <c r="L14" s="41">
        <f>IF(J14=0,0,IF(ISERROR(RANK(J14,$J$5:$J$19)),"",RANK(J14,$J$5:$J$19)))</f>
        <v>10</v>
      </c>
      <c r="M14" s="15">
        <f>IF(ISERROR(RANK(H14,$H$5:$H$14)),"",(RANK(H14,$H$5:$H$14)))</f>
      </c>
      <c r="N14" s="51">
        <f>+D14+J14+F14</f>
        <v>4.890000000000001</v>
      </c>
      <c r="O14" s="23"/>
      <c r="P14" s="23"/>
      <c r="Q14" s="23"/>
    </row>
    <row r="15" spans="1:17" ht="24.75" customHeight="1" thickBot="1">
      <c r="A15" s="28">
        <v>9</v>
      </c>
      <c r="B15" s="99" t="str">
        <f>IF(ISERROR(VLOOKUP(A15,Teams!$A$2:$B$4695,2)),"",VLOOKUP(A15,Teams!$A$2:$B$4695,2))</f>
        <v>James Gardiner</v>
      </c>
      <c r="C15" s="30">
        <v>1</v>
      </c>
      <c r="D15" s="30">
        <v>1</v>
      </c>
      <c r="E15" s="30">
        <v>1</v>
      </c>
      <c r="F15" s="48">
        <v>1</v>
      </c>
      <c r="G15" s="48">
        <v>2</v>
      </c>
      <c r="H15" s="30"/>
      <c r="I15" s="32">
        <v>3.49</v>
      </c>
      <c r="J15" s="37">
        <f>I15-K15</f>
        <v>3.49</v>
      </c>
      <c r="K15" s="40"/>
      <c r="L15" s="41">
        <f>IF(J15=0,0,IF(ISERROR(RANK(J15,$J$5:$J$19)),"",RANK(J15,$J$5:$J$19)))</f>
        <v>11</v>
      </c>
      <c r="M15" s="15">
        <f>IF(ISERROR(RANK(H15,$H$5:$H$14)),"",(RANK(H15,$H$5:$H$14)))</f>
      </c>
      <c r="N15" s="51">
        <f>+D15+J15+F15</f>
        <v>5.49</v>
      </c>
      <c r="O15" s="23"/>
      <c r="P15" s="23"/>
      <c r="Q15" s="23"/>
    </row>
    <row r="16" spans="1:17" ht="24.75" customHeight="1" thickBot="1">
      <c r="A16" s="28">
        <v>38</v>
      </c>
      <c r="B16" s="99" t="str">
        <f>IF(ISERROR(VLOOKUP(A16,Teams!$A$2:$B$4695,2)),"",VLOOKUP(A16,Teams!$A$2:$B$4695,2))</f>
        <v>Martin Baker</v>
      </c>
      <c r="C16" s="30">
        <v>1</v>
      </c>
      <c r="D16" s="30">
        <v>1</v>
      </c>
      <c r="E16" s="30">
        <v>1</v>
      </c>
      <c r="F16" s="48">
        <v>1</v>
      </c>
      <c r="G16" s="48">
        <v>1</v>
      </c>
      <c r="H16" s="32">
        <v>3.13</v>
      </c>
      <c r="I16" s="32">
        <v>3.13</v>
      </c>
      <c r="J16" s="37">
        <f>I16-K16</f>
        <v>3.13</v>
      </c>
      <c r="K16" s="40"/>
      <c r="L16" s="41">
        <f>IF(J16=0,0,IF(ISERROR(RANK(J16,$J$5:$J$19)),"",RANK(J16,$J$5:$J$19)))</f>
        <v>12</v>
      </c>
      <c r="M16" s="15"/>
      <c r="N16" s="51">
        <f>+D16+J16+F16</f>
        <v>5.13</v>
      </c>
      <c r="O16" s="23"/>
      <c r="P16" s="23"/>
      <c r="Q16" s="23"/>
    </row>
    <row r="17" spans="1:17" ht="24.75" customHeight="1" thickBot="1">
      <c r="A17" s="28">
        <v>37</v>
      </c>
      <c r="B17" s="99" t="str">
        <f>IF(ISERROR(VLOOKUP(A17,Teams!$A$2:$B$4695,2)),"",VLOOKUP(A17,Teams!$A$2:$B$4695,2))</f>
        <v>X Addie Ramsey</v>
      </c>
      <c r="C17" s="30">
        <v>1</v>
      </c>
      <c r="D17" s="30"/>
      <c r="E17" s="30">
        <v>1</v>
      </c>
      <c r="F17" s="48">
        <v>1</v>
      </c>
      <c r="G17" s="48">
        <v>2</v>
      </c>
      <c r="H17" s="32"/>
      <c r="I17" s="32">
        <v>2.44</v>
      </c>
      <c r="J17" s="37">
        <f>I17-K17</f>
        <v>2.44</v>
      </c>
      <c r="K17" s="40"/>
      <c r="L17" s="41">
        <f>IF(J17=0,0,IF(ISERROR(RANK(J17,$J$5:$J$19)),"",RANK(J17,$J$5:$J$19)))</f>
        <v>13</v>
      </c>
      <c r="M17" s="15"/>
      <c r="N17" s="51">
        <f>+D17+J17+F17</f>
        <v>3.44</v>
      </c>
      <c r="O17" s="23"/>
      <c r="P17" s="23"/>
      <c r="Q17" s="23"/>
    </row>
    <row r="18" spans="1:17" ht="24.75" customHeight="1" thickBot="1">
      <c r="A18" s="28">
        <v>16</v>
      </c>
      <c r="B18" s="99" t="str">
        <f>IF(ISERROR(VLOOKUP(A18,Teams!$A$2:$B$4695,2)),"",VLOOKUP(A18,Teams!$A$2:$B$4695,2))</f>
        <v>Lane Adams</v>
      </c>
      <c r="C18" s="30"/>
      <c r="D18" s="30">
        <v>1</v>
      </c>
      <c r="E18" s="30"/>
      <c r="F18" s="48"/>
      <c r="G18" s="48"/>
      <c r="H18" s="32"/>
      <c r="I18" s="33"/>
      <c r="J18" s="37">
        <f>I18-K18</f>
        <v>0</v>
      </c>
      <c r="K18" s="40"/>
      <c r="L18" s="41">
        <f>IF(J18=0,0,IF(ISERROR(RANK(J18,$J$5:$J$19)),"",RANK(J18,$J$5:$J$19)))</f>
        <v>0</v>
      </c>
      <c r="M18" s="15">
        <f>IF(ISERROR(RANK(H18,$H$5:$H$14)),"",(RANK(H18,$H$5:$H$14)))</f>
      </c>
      <c r="N18" s="51">
        <f>+D18+J18+F18</f>
        <v>1</v>
      </c>
      <c r="O18" s="23"/>
      <c r="P18" s="23"/>
      <c r="Q18" s="23"/>
    </row>
    <row r="19" spans="1:17" ht="24.75" customHeight="1" thickBot="1">
      <c r="A19" s="28">
        <v>39</v>
      </c>
      <c r="B19" s="99" t="str">
        <f>IF(ISERROR(VLOOKUP(A19,Teams!$A$2:$B$4695,2)),"",VLOOKUP(A19,Teams!$A$2:$B$4695,2))</f>
        <v>Matt Strickland</v>
      </c>
      <c r="C19" s="30"/>
      <c r="D19" s="30">
        <v>1</v>
      </c>
      <c r="E19" s="30">
        <v>1</v>
      </c>
      <c r="F19" s="48"/>
      <c r="G19" s="48"/>
      <c r="H19" s="32"/>
      <c r="I19" s="32">
        <v>0</v>
      </c>
      <c r="J19" s="37">
        <f>I19-K19</f>
        <v>0</v>
      </c>
      <c r="K19" s="40"/>
      <c r="L19" s="41">
        <f>IF(J19=0,0,IF(ISERROR(RANK(J19,$J$5:$J$19)),"",RANK(J19,$J$5:$J$19)))</f>
        <v>0</v>
      </c>
      <c r="M19" s="15"/>
      <c r="N19" s="51">
        <f>+D19+J19+F19</f>
        <v>1</v>
      </c>
      <c r="O19" s="23"/>
      <c r="P19" s="23"/>
      <c r="Q19" s="23"/>
    </row>
    <row r="20" spans="1:17" ht="24.75" customHeight="1" thickBot="1">
      <c r="A20" s="28">
        <v>35</v>
      </c>
      <c r="B20" s="99" t="str">
        <f>IF(ISERROR(VLOOKUP(A20,Teams!$A$2:$B$4695,2)),"",VLOOKUP(A20,Teams!$A$2:$B$4695,2))</f>
        <v>Paul Karow</v>
      </c>
      <c r="C20" s="30"/>
      <c r="D20" s="30">
        <v>1</v>
      </c>
      <c r="E20" s="30"/>
      <c r="F20" s="48"/>
      <c r="G20" s="48"/>
      <c r="H20" s="32"/>
      <c r="I20" s="32"/>
      <c r="J20" s="37">
        <f>I20-K20</f>
        <v>0</v>
      </c>
      <c r="K20" s="40"/>
      <c r="L20" s="41">
        <f>IF(J20=0,0,IF(ISERROR(RANK(J20,$J$5:$J$19)),"",RANK(J20,$J$5:$J$19)))</f>
        <v>0</v>
      </c>
      <c r="M20" s="15">
        <f>IF(ISERROR(RANK(H20,$H$5:$H$14)),"",(RANK(H20,$H$5:$H$14)))</f>
      </c>
      <c r="N20" s="51">
        <f>+D20+J20+F20</f>
        <v>1</v>
      </c>
      <c r="O20" s="23"/>
      <c r="P20" s="23"/>
      <c r="Q20" s="23"/>
    </row>
    <row r="21" spans="1:17" ht="24.75" customHeight="1" thickBot="1">
      <c r="A21" s="28">
        <v>43</v>
      </c>
      <c r="B21" s="99" t="str">
        <f>IF(ISERROR(VLOOKUP(A21,Teams!$A$2:$B$4695,2)),"",VLOOKUP(A21,Teams!$A$2:$B$4695,2))</f>
        <v>X Caleb Johnson</v>
      </c>
      <c r="C21" s="30">
        <v>1</v>
      </c>
      <c r="D21" s="30"/>
      <c r="E21" s="30">
        <v>1</v>
      </c>
      <c r="F21" s="48">
        <v>1</v>
      </c>
      <c r="G21" s="48"/>
      <c r="H21" s="32"/>
      <c r="I21" s="32">
        <v>0</v>
      </c>
      <c r="J21" s="37">
        <f>I21-K21</f>
        <v>0</v>
      </c>
      <c r="K21" s="40"/>
      <c r="L21" s="41">
        <f>IF(J21=0,0,IF(ISERROR(RANK(J21,$J$5:$J$19)),"",RANK(J21,$J$5:$J$19)))</f>
        <v>0</v>
      </c>
      <c r="M21" s="15"/>
      <c r="N21" s="51">
        <f>+D21+J21+F21</f>
        <v>1</v>
      </c>
      <c r="O21" s="23"/>
      <c r="P21" s="23"/>
      <c r="Q21" s="23"/>
    </row>
    <row r="22" spans="1:17" ht="24.75" customHeight="1" thickBot="1">
      <c r="A22" s="28">
        <v>40</v>
      </c>
      <c r="B22" s="99" t="str">
        <f>IF(ISERROR(VLOOKUP(A22,Teams!$A$2:$B$4695,2)),"",VLOOKUP(A22,Teams!$A$2:$B$4695,2))</f>
        <v>X Kellie Strickland</v>
      </c>
      <c r="C22" s="30"/>
      <c r="D22" s="30"/>
      <c r="E22" s="30">
        <v>1</v>
      </c>
      <c r="F22" s="48"/>
      <c r="G22" s="48"/>
      <c r="H22" s="32"/>
      <c r="I22" s="32">
        <v>0</v>
      </c>
      <c r="J22" s="37">
        <f>I22-K22</f>
        <v>0</v>
      </c>
      <c r="K22" s="40"/>
      <c r="L22" s="41">
        <f>IF(J22=0,0,IF(ISERROR(RANK(J22,$J$5:$J$19)),"",RANK(J22,$J$5:$J$19)))</f>
        <v>0</v>
      </c>
      <c r="M22" s="15"/>
      <c r="N22" s="51">
        <f>+D22+J22+F22</f>
        <v>0</v>
      </c>
      <c r="O22" s="23"/>
      <c r="P22" s="23"/>
      <c r="Q22" s="23"/>
    </row>
    <row r="23" spans="1:17" ht="24.75" customHeight="1" thickBot="1">
      <c r="A23" s="28"/>
      <c r="B23" s="99"/>
      <c r="C23" s="30"/>
      <c r="D23" s="30"/>
      <c r="E23" s="30"/>
      <c r="F23" s="48"/>
      <c r="G23" s="48"/>
      <c r="H23" s="32"/>
      <c r="I23" s="32"/>
      <c r="J23" s="37"/>
      <c r="K23" s="40"/>
      <c r="L23" s="41"/>
      <c r="M23" s="15"/>
      <c r="N23" s="51"/>
      <c r="O23" s="23"/>
      <c r="P23" s="23"/>
      <c r="Q23" s="23"/>
    </row>
    <row r="24" spans="1:17" ht="24.75" customHeight="1" thickBot="1">
      <c r="A24" s="28"/>
      <c r="B24" s="99"/>
      <c r="C24" s="30"/>
      <c r="D24" s="30"/>
      <c r="E24" s="30"/>
      <c r="F24" s="48"/>
      <c r="G24" s="48"/>
      <c r="H24" s="32"/>
      <c r="I24" s="32"/>
      <c r="J24" s="37"/>
      <c r="K24" s="40"/>
      <c r="L24" s="41"/>
      <c r="M24" s="15"/>
      <c r="N24" s="51"/>
      <c r="O24" s="23"/>
      <c r="P24" s="23"/>
      <c r="Q24" s="23"/>
    </row>
    <row r="25" spans="1:17" ht="24.75" customHeight="1" thickBot="1">
      <c r="A25" s="28"/>
      <c r="B25" s="99"/>
      <c r="C25" s="30"/>
      <c r="D25" s="30"/>
      <c r="E25" s="30"/>
      <c r="F25" s="48"/>
      <c r="G25" s="48"/>
      <c r="H25" s="32"/>
      <c r="I25" s="32"/>
      <c r="J25" s="37"/>
      <c r="K25" s="40"/>
      <c r="L25" s="41"/>
      <c r="M25" s="15"/>
      <c r="N25" s="51"/>
      <c r="O25" s="23"/>
      <c r="P25" s="23"/>
      <c r="Q25" s="23"/>
    </row>
    <row r="26" spans="1:17" ht="24.75" customHeight="1" thickBot="1">
      <c r="A26" s="28"/>
      <c r="B26" s="99">
        <f>IF(ISERROR(VLOOKUP(A26,Teams!$A$2:$B$4695,2)),"",VLOOKUP(A26,Teams!$A$2:$B$4695,2))</f>
      </c>
      <c r="C26" s="30"/>
      <c r="D26" s="30"/>
      <c r="E26" s="30"/>
      <c r="F26" s="48"/>
      <c r="G26" s="48"/>
      <c r="H26" s="32"/>
      <c r="I26" s="32"/>
      <c r="J26" s="37">
        <f>I26-K26</f>
        <v>0</v>
      </c>
      <c r="K26" s="40"/>
      <c r="L26" s="41">
        <f>IF(J26=0,0,IF(ISERROR(RANK(J26,$J$5:$J$19)),"",RANK(J26,$J$5:$J$19)))</f>
        <v>0</v>
      </c>
      <c r="M26" s="15"/>
      <c r="N26" s="51">
        <f>+D26+J26+F26</f>
        <v>0</v>
      </c>
      <c r="O26" s="23"/>
      <c r="P26" s="23"/>
      <c r="Q26" s="23"/>
    </row>
    <row r="27" spans="1:17" ht="24.75" customHeight="1" thickBot="1">
      <c r="A27" s="28"/>
      <c r="B27" s="99" t="s">
        <v>31</v>
      </c>
      <c r="C27" s="30">
        <f>SUM(C5:C26)</f>
        <v>14</v>
      </c>
      <c r="D27" s="30">
        <f>SUM(D5:D26)</f>
        <v>10</v>
      </c>
      <c r="E27" s="30">
        <f>SUM(E5:E26)</f>
        <v>16</v>
      </c>
      <c r="F27" s="30">
        <f>SUM(F5:F26)</f>
        <v>14</v>
      </c>
      <c r="G27" s="30">
        <f>SUM(G5:G26)</f>
        <v>45</v>
      </c>
      <c r="H27" s="30">
        <f>SUM(H5:H26)</f>
        <v>12.120000000000001</v>
      </c>
      <c r="I27" s="30">
        <f>SUM(I5:I26)</f>
        <v>92.49999999999997</v>
      </c>
      <c r="J27" s="37">
        <f>I27-K27</f>
        <v>92.49999999999997</v>
      </c>
      <c r="K27" s="30">
        <f>SUM(K5:K26)</f>
        <v>0</v>
      </c>
      <c r="L27" s="41">
        <f>IF(J27=0,0,IF(ISERROR(RANK(J27,$J$5:$J$19)),"",RANK(J27,$J$5:$J$19)))</f>
      </c>
      <c r="M27" s="15"/>
      <c r="N27" s="30">
        <f>SUM(N5:N26)</f>
        <v>116.5</v>
      </c>
      <c r="O27" s="23">
        <f>SUM(O5:O26)</f>
        <v>0</v>
      </c>
      <c r="P27" s="23">
        <f>SUM(P5:P26)</f>
        <v>0</v>
      </c>
      <c r="Q27" s="23">
        <f>SUM(Q5:Q26)</f>
        <v>0</v>
      </c>
    </row>
    <row r="28" ht="24.75" customHeight="1"/>
  </sheetData>
  <sheetProtection/>
  <printOptions/>
  <pageMargins left="0" right="0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Bill Ramsey</cp:lastModifiedBy>
  <cp:lastPrinted>2021-04-09T22:33:53Z</cp:lastPrinted>
  <dcterms:created xsi:type="dcterms:W3CDTF">2007-01-18T14:11:43Z</dcterms:created>
  <dcterms:modified xsi:type="dcterms:W3CDTF">2021-04-12T12:22:35Z</dcterms:modified>
  <cp:category/>
  <cp:version/>
  <cp:contentType/>
  <cp:contentStatus/>
</cp:coreProperties>
</file>