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C4C5E2B-6803-47EC-B274-F95D94030474}" xr6:coauthVersionLast="47" xr6:coauthVersionMax="47" xr10:uidLastSave="{00000000-0000-0000-0000-000000000000}"/>
  <bookViews>
    <workbookView xWindow="28680" yWindow="-120" windowWidth="29040" windowHeight="15720" activeTab="11" xr2:uid="{587BD06F-F6C3-400F-B58B-04A160C2EDAB}"/>
  </bookViews>
  <sheets>
    <sheet name="Total Standings" sheetId="5" r:id="rId1"/>
    <sheet name="Tournaments Fished" sheetId="33" r:id="rId2"/>
    <sheet name="Jan" sheetId="42" r:id="rId3"/>
    <sheet name="Feb" sheetId="41" r:id="rId4"/>
    <sheet name="March" sheetId="43" r:id="rId5"/>
    <sheet name="April" sheetId="44" r:id="rId6"/>
    <sheet name="May" sheetId="45" r:id="rId7"/>
    <sheet name="June" sheetId="46" r:id="rId8"/>
    <sheet name="July" sheetId="47" r:id="rId9"/>
    <sheet name="Aug" sheetId="49" r:id="rId10"/>
    <sheet name="Sept " sheetId="9" r:id="rId11"/>
    <sheet name="Oct" sheetId="38" r:id="rId12"/>
    <sheet name="Nov" sheetId="40" r:id="rId13"/>
    <sheet name="Classic" sheetId="18" r:id="rId14"/>
    <sheet name="Teams" sheetId="2" r:id="rId15"/>
    <sheet name="Payout" sheetId="35" r:id="rId16"/>
    <sheet name="Team Payout" sheetId="36" r:id="rId17"/>
  </sheets>
  <externalReferences>
    <externalReference r:id="rId18"/>
  </externalReferences>
  <definedNames>
    <definedName name="nnbc" localSheetId="16">[1]Payout!#REF!</definedName>
    <definedName name="nnbc">[1]Payout!#REF!</definedName>
    <definedName name="pay" localSheetId="16">[1]Payout!#REF!</definedName>
    <definedName name="pay">[1]Payout!#REF!</definedName>
    <definedName name="payour">#REF!</definedName>
    <definedName name="payout10teams" localSheetId="15">Payout!#REF!</definedName>
    <definedName name="payout10teams" localSheetId="16">'Team Payout'!#REF!</definedName>
    <definedName name="payout10teams">#REF!</definedName>
    <definedName name="payout20teams" localSheetId="15">Payout!#REF!</definedName>
    <definedName name="payout20teams" localSheetId="16">'Team Payout'!#REF!</definedName>
    <definedName name="payout20teams">#REF!</definedName>
    <definedName name="payout30teams" localSheetId="15">Payout!#REF!</definedName>
    <definedName name="payout30teams" localSheetId="16">'Team Payout'!#REF!</definedName>
    <definedName name="payout30teams">#REF!</definedName>
    <definedName name="payout40teams" localSheetId="15">Payout!#REF!</definedName>
    <definedName name="payout40teams" localSheetId="16">'Team Payout'!#REF!</definedName>
    <definedName name="payout40teams">#REF!</definedName>
    <definedName name="payout50teams" localSheetId="15">Payout!$A$25:$E$34</definedName>
    <definedName name="payout50teams" localSheetId="16">'Team Payout'!$A$25:$E$34</definedName>
    <definedName name="payout50teams">#REF!</definedName>
    <definedName name="payout60teams" localSheetId="15">Payout!#REF!</definedName>
    <definedName name="payout60teams" localSheetId="16">'Team Payout'!#REF!</definedName>
    <definedName name="payout60teams">#REF!</definedName>
    <definedName name="payout70teams" localSheetId="15">Payout!#REF!</definedName>
    <definedName name="payout70teams" localSheetId="16">'Team Payout'!#REF!</definedName>
    <definedName name="payout70teams">#REF!</definedName>
    <definedName name="payout71teams" localSheetId="15">Payout!#REF!</definedName>
    <definedName name="payout71teams" localSheetId="16">'Team Payout'!#REF!</definedName>
    <definedName name="payout71teams">#REF!</definedName>
    <definedName name="payoutover71teams" localSheetId="15">Payout!#REF!</definedName>
    <definedName name="payoutover71teams" localSheetId="16">'Team Payout'!#REF!</definedName>
    <definedName name="payoutover71teams">#REF!</definedName>
    <definedName name="_xlnm.Print_Area" localSheetId="5">April!$A$1:$Q$27</definedName>
    <definedName name="_xlnm.Print_Area" localSheetId="9">Aug!$A$1:$Q$27</definedName>
    <definedName name="_xlnm.Print_Area" localSheetId="3">Feb!$A$1:$Q$31</definedName>
    <definedName name="_xlnm.Print_Area" localSheetId="2">Jan!$A$1:$Q$33</definedName>
    <definedName name="_xlnm.Print_Area" localSheetId="8">July!$A$1:$R$34</definedName>
    <definedName name="_xlnm.Print_Area" localSheetId="7">June!$A$1:$Q$36</definedName>
    <definedName name="_xlnm.Print_Area" localSheetId="4">March!$A$1:$Q$31</definedName>
    <definedName name="_xlnm.Print_Area" localSheetId="6">May!$A$1:$Q$28</definedName>
    <definedName name="_xlnm.Print_Area" localSheetId="12">Nov!$A$1:$Q$26</definedName>
    <definedName name="_xlnm.Print_Area" localSheetId="11">Oct!$A$1:$Q$29</definedName>
    <definedName name="_xlnm.Print_Area" localSheetId="10">'Sept '!$A$1:$Q$20</definedName>
    <definedName name="_xlnm.Print_Titles" localSheetId="0">'Total Standings'!$1:$2</definedName>
    <definedName name="sheet">#REF!</definedName>
    <definedName name="t">#REF!</definedName>
    <definedName name="table">#REF!</definedName>
    <definedName name="table1" localSheetId="15">Payout!#REF!</definedName>
    <definedName name="table1" localSheetId="16">'Team Payout'!#REF!</definedName>
    <definedName name="table1">#REF!</definedName>
    <definedName name="table2" localSheetId="15">Payout!#REF!</definedName>
    <definedName name="table2" localSheetId="16">'Team Payout'!#REF!</definedName>
    <definedName name="table2">#REF!</definedName>
    <definedName name="table3" localSheetId="15">Payout!#REF!</definedName>
    <definedName name="table3" localSheetId="16">'Team Payout'!#REF!</definedName>
    <definedName name="table3">#REF!</definedName>
    <definedName name="table4" localSheetId="15">Payout!#REF!</definedName>
    <definedName name="table4" localSheetId="16">'Team Payout'!#REF!</definedName>
    <definedName name="table4">#REF!</definedName>
    <definedName name="table5" localSheetId="15">Payout!$A$9:$E$34</definedName>
    <definedName name="table5" localSheetId="16">'Team Payout'!$A$9:$E$34</definedName>
    <definedName name="table5">#REF!</definedName>
    <definedName name="table6" localSheetId="15">Payout!#REF!</definedName>
    <definedName name="table6" localSheetId="16">'Team Payout'!#REF!</definedName>
    <definedName name="table6">#REF!</definedName>
    <definedName name="table7" localSheetId="15">Payout!#REF!</definedName>
    <definedName name="table7" localSheetId="16">'Team Payout'!#REF!</definedName>
    <definedName name="table7">#REF!</definedName>
    <definedName name="table8" localSheetId="15">Payout!#REF!</definedName>
    <definedName name="table8" localSheetId="16">'Team Payout'!#REF!</definedName>
    <definedName name="table8">#REF!</definedName>
    <definedName name="tenorless" localSheetId="15">Payout!#REF!</definedName>
    <definedName name="tenorless" localSheetId="16">'Team Payout'!#REF!</definedName>
    <definedName name="tenorles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5" l="1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7" i="5"/>
  <c r="M28" i="5"/>
  <c r="M29" i="5"/>
  <c r="M30" i="5"/>
  <c r="M31" i="5"/>
  <c r="M33" i="5"/>
  <c r="M34" i="5"/>
  <c r="M35" i="5"/>
  <c r="M36" i="5"/>
  <c r="M37" i="5"/>
  <c r="M38" i="5"/>
  <c r="M39" i="5"/>
  <c r="M26" i="5"/>
  <c r="M32" i="5"/>
  <c r="I34" i="5"/>
  <c r="I35" i="5"/>
  <c r="I36" i="5"/>
  <c r="I37" i="5"/>
  <c r="I38" i="5"/>
  <c r="I39" i="5"/>
  <c r="I26" i="5"/>
  <c r="O26" i="5" s="1"/>
  <c r="I32" i="5"/>
  <c r="O32" i="5" s="1"/>
  <c r="J28" i="5"/>
  <c r="J29" i="5"/>
  <c r="J30" i="5"/>
  <c r="J31" i="5"/>
  <c r="J33" i="5"/>
  <c r="J34" i="5"/>
  <c r="J35" i="5"/>
  <c r="J36" i="5"/>
  <c r="J37" i="5"/>
  <c r="J38" i="5"/>
  <c r="J39" i="5"/>
  <c r="K33" i="5"/>
  <c r="K34" i="5"/>
  <c r="K35" i="5"/>
  <c r="K36" i="5"/>
  <c r="K37" i="5"/>
  <c r="K38" i="5"/>
  <c r="K39" i="5"/>
  <c r="K26" i="5"/>
  <c r="K32" i="5"/>
  <c r="K40" i="5"/>
  <c r="M40" i="5"/>
  <c r="C37" i="5"/>
  <c r="D37" i="5"/>
  <c r="E37" i="5"/>
  <c r="F37" i="5"/>
  <c r="G37" i="5"/>
  <c r="H37" i="5"/>
  <c r="L37" i="5"/>
  <c r="N37" i="5"/>
  <c r="C38" i="5"/>
  <c r="D38" i="5"/>
  <c r="E38" i="5"/>
  <c r="F38" i="5"/>
  <c r="G38" i="5"/>
  <c r="H38" i="5"/>
  <c r="L38" i="5"/>
  <c r="N38" i="5"/>
  <c r="C39" i="5"/>
  <c r="D39" i="5"/>
  <c r="E39" i="5"/>
  <c r="F39" i="5"/>
  <c r="G39" i="5"/>
  <c r="H39" i="5"/>
  <c r="L39" i="5"/>
  <c r="N39" i="5"/>
  <c r="C26" i="5"/>
  <c r="C32" i="5"/>
  <c r="B17" i="38"/>
  <c r="J17" i="38"/>
  <c r="L17" i="38"/>
  <c r="M17" i="38"/>
  <c r="N17" i="38"/>
  <c r="B6" i="38"/>
  <c r="B12" i="38"/>
  <c r="B13" i="38"/>
  <c r="B18" i="38"/>
  <c r="B19" i="38"/>
  <c r="B20" i="38"/>
  <c r="B11" i="38"/>
  <c r="B5" i="38"/>
  <c r="B9" i="38"/>
  <c r="B16" i="38"/>
  <c r="B7" i="38"/>
  <c r="B8" i="38"/>
  <c r="B10" i="38"/>
  <c r="J16" i="38"/>
  <c r="N16" i="38" s="1"/>
  <c r="M9" i="38"/>
  <c r="J9" i="38"/>
  <c r="N9" i="38" s="1"/>
  <c r="M5" i="38"/>
  <c r="J5" i="38"/>
  <c r="N5" i="38" s="1"/>
  <c r="M10" i="5" s="1"/>
  <c r="M11" i="38"/>
  <c r="J11" i="38"/>
  <c r="N11" i="38" s="1"/>
  <c r="M20" i="38"/>
  <c r="J20" i="38"/>
  <c r="L20" i="38" s="1"/>
  <c r="M19" i="38"/>
  <c r="J19" i="38"/>
  <c r="L19" i="38" s="1"/>
  <c r="M18" i="38"/>
  <c r="J18" i="38"/>
  <c r="N18" i="38" s="1"/>
  <c r="M13" i="38"/>
  <c r="J13" i="38"/>
  <c r="N13" i="38" s="1"/>
  <c r="M6" i="5" s="1"/>
  <c r="M12" i="38"/>
  <c r="J12" i="38"/>
  <c r="N12" i="38" s="1"/>
  <c r="M3" i="5" s="1"/>
  <c r="M6" i="38"/>
  <c r="J6" i="38"/>
  <c r="B12" i="9"/>
  <c r="J12" i="9"/>
  <c r="M12" i="9"/>
  <c r="L29" i="5"/>
  <c r="L30" i="5"/>
  <c r="B5" i="9"/>
  <c r="J5" i="9"/>
  <c r="N5" i="9" s="1"/>
  <c r="L12" i="5" s="1"/>
  <c r="M5" i="9"/>
  <c r="B14" i="9"/>
  <c r="B11" i="9"/>
  <c r="B7" i="9"/>
  <c r="B10" i="9"/>
  <c r="B15" i="9"/>
  <c r="B6" i="9"/>
  <c r="B16" i="9"/>
  <c r="B13" i="9"/>
  <c r="B8" i="9"/>
  <c r="B9" i="9"/>
  <c r="M16" i="9"/>
  <c r="J16" i="9"/>
  <c r="N16" i="9" s="1"/>
  <c r="L10" i="5" s="1"/>
  <c r="M6" i="9"/>
  <c r="J6" i="9"/>
  <c r="L31" i="5"/>
  <c r="M15" i="9"/>
  <c r="J15" i="9"/>
  <c r="N15" i="9" s="1"/>
  <c r="L27" i="5" s="1"/>
  <c r="M10" i="9"/>
  <c r="J10" i="9"/>
  <c r="L18" i="5"/>
  <c r="L24" i="5"/>
  <c r="M7" i="9"/>
  <c r="J7" i="9"/>
  <c r="N7" i="9" s="1"/>
  <c r="L6" i="5" s="1"/>
  <c r="M11" i="9"/>
  <c r="J11" i="9"/>
  <c r="N11" i="9" s="1"/>
  <c r="L3" i="5" s="1"/>
  <c r="M14" i="9"/>
  <c r="J14" i="9"/>
  <c r="N14" i="9" s="1"/>
  <c r="L7" i="5" s="1"/>
  <c r="N26" i="49"/>
  <c r="B26" i="49"/>
  <c r="J20" i="49"/>
  <c r="M20" i="49"/>
  <c r="B20" i="49"/>
  <c r="B24" i="49"/>
  <c r="J24" i="49"/>
  <c r="L24" i="49" s="1"/>
  <c r="M24" i="49"/>
  <c r="B25" i="49"/>
  <c r="J25" i="49"/>
  <c r="L25" i="49" s="1"/>
  <c r="M25" i="49"/>
  <c r="J8" i="49"/>
  <c r="J10" i="49"/>
  <c r="N10" i="49" s="1"/>
  <c r="B16" i="49"/>
  <c r="J16" i="49"/>
  <c r="M16" i="49"/>
  <c r="Q16" i="49"/>
  <c r="B17" i="49"/>
  <c r="J17" i="49"/>
  <c r="M17" i="49"/>
  <c r="Q17" i="49"/>
  <c r="B5" i="49"/>
  <c r="J5" i="49"/>
  <c r="N5" i="49" s="1"/>
  <c r="M5" i="49"/>
  <c r="B14" i="49"/>
  <c r="J14" i="49"/>
  <c r="N14" i="49" s="1"/>
  <c r="M14" i="49"/>
  <c r="B13" i="49"/>
  <c r="J13" i="49"/>
  <c r="N13" i="49" s="1"/>
  <c r="M13" i="49"/>
  <c r="B15" i="49"/>
  <c r="J15" i="49"/>
  <c r="M15" i="49"/>
  <c r="B11" i="49"/>
  <c r="J11" i="49"/>
  <c r="M11" i="49"/>
  <c r="B23" i="49"/>
  <c r="J23" i="49"/>
  <c r="M23" i="49"/>
  <c r="B19" i="49"/>
  <c r="J19" i="49"/>
  <c r="M19" i="49"/>
  <c r="B12" i="49"/>
  <c r="J12" i="49"/>
  <c r="N12" i="49" s="1"/>
  <c r="M12" i="49"/>
  <c r="B6" i="49"/>
  <c r="J6" i="49"/>
  <c r="N6" i="49" s="1"/>
  <c r="M6" i="49"/>
  <c r="B9" i="49"/>
  <c r="J9" i="49"/>
  <c r="M9" i="49"/>
  <c r="B18" i="49"/>
  <c r="J18" i="49"/>
  <c r="M18" i="49"/>
  <c r="B22" i="49"/>
  <c r="J22" i="49"/>
  <c r="M22" i="49"/>
  <c r="B21" i="49"/>
  <c r="J21" i="49"/>
  <c r="M21" i="49"/>
  <c r="Q21" i="49"/>
  <c r="B7" i="49"/>
  <c r="J7" i="49"/>
  <c r="M7" i="49"/>
  <c r="Q7" i="49"/>
  <c r="B18" i="47"/>
  <c r="B21" i="47"/>
  <c r="B22" i="47"/>
  <c r="E10" i="36"/>
  <c r="E11" i="36"/>
  <c r="E12" i="36"/>
  <c r="I12" i="36"/>
  <c r="E13" i="36"/>
  <c r="I13" i="36"/>
  <c r="E14" i="36"/>
  <c r="I14" i="36"/>
  <c r="E15" i="36"/>
  <c r="I15" i="36"/>
  <c r="B16" i="36"/>
  <c r="E16" i="36"/>
  <c r="I16" i="36"/>
  <c r="B17" i="36"/>
  <c r="E17" i="36"/>
  <c r="I17" i="36"/>
  <c r="B18" i="36"/>
  <c r="E18" i="36"/>
  <c r="I18" i="36"/>
  <c r="B19" i="36"/>
  <c r="E19" i="36"/>
  <c r="I19" i="36"/>
  <c r="B20" i="36"/>
  <c r="E20" i="36"/>
  <c r="I20" i="36"/>
  <c r="B21" i="36"/>
  <c r="I21" i="36" s="1"/>
  <c r="C21" i="36"/>
  <c r="E21" i="36"/>
  <c r="B22" i="36"/>
  <c r="C22" i="36"/>
  <c r="E22" i="36"/>
  <c r="I22" i="36"/>
  <c r="B23" i="36"/>
  <c r="I23" i="36" s="1"/>
  <c r="C23" i="36"/>
  <c r="E23" i="36"/>
  <c r="E24" i="36"/>
  <c r="G24" i="36"/>
  <c r="I24" i="36"/>
  <c r="E25" i="36"/>
  <c r="G25" i="36"/>
  <c r="I25" i="36"/>
  <c r="D26" i="36"/>
  <c r="E26" i="36"/>
  <c r="G26" i="36"/>
  <c r="I26" i="36" s="1"/>
  <c r="B27" i="36"/>
  <c r="I27" i="36" s="1"/>
  <c r="E27" i="36"/>
  <c r="G27" i="36"/>
  <c r="E28" i="36"/>
  <c r="G28" i="36"/>
  <c r="I28" i="36"/>
  <c r="B29" i="36"/>
  <c r="E29" i="36"/>
  <c r="G29" i="36"/>
  <c r="I29" i="36"/>
  <c r="E30" i="36"/>
  <c r="G30" i="36"/>
  <c r="I30" i="36" s="1"/>
  <c r="B31" i="36"/>
  <c r="C31" i="36"/>
  <c r="D31" i="36"/>
  <c r="E31" i="36"/>
  <c r="G31" i="36"/>
  <c r="I31" i="36"/>
  <c r="E32" i="36"/>
  <c r="G32" i="36"/>
  <c r="I32" i="36"/>
  <c r="B33" i="36"/>
  <c r="E33" i="36"/>
  <c r="G33" i="36"/>
  <c r="I33" i="36" s="1"/>
  <c r="E34" i="36"/>
  <c r="G34" i="36"/>
  <c r="I34" i="36" s="1"/>
  <c r="B35" i="36"/>
  <c r="E35" i="36"/>
  <c r="G35" i="36"/>
  <c r="I35" i="36" s="1"/>
  <c r="D36" i="36"/>
  <c r="E36" i="36"/>
  <c r="G36" i="36"/>
  <c r="I36" i="36" s="1"/>
  <c r="B37" i="36"/>
  <c r="I37" i="36" s="1"/>
  <c r="E37" i="36"/>
  <c r="G37" i="36"/>
  <c r="E38" i="36"/>
  <c r="G38" i="36"/>
  <c r="I38" i="36"/>
  <c r="B39" i="36"/>
  <c r="E39" i="36"/>
  <c r="G39" i="36"/>
  <c r="I39" i="36"/>
  <c r="E40" i="36"/>
  <c r="G40" i="36"/>
  <c r="I40" i="36" s="1"/>
  <c r="B41" i="36"/>
  <c r="I41" i="36" s="1"/>
  <c r="C41" i="36"/>
  <c r="D41" i="36"/>
  <c r="E41" i="36"/>
  <c r="G41" i="36"/>
  <c r="E42" i="36"/>
  <c r="G42" i="36"/>
  <c r="I42" i="36"/>
  <c r="B43" i="36"/>
  <c r="I43" i="36" s="1"/>
  <c r="E43" i="36"/>
  <c r="G43" i="36"/>
  <c r="E44" i="36"/>
  <c r="G44" i="36"/>
  <c r="I44" i="36"/>
  <c r="B45" i="36"/>
  <c r="D45" i="36"/>
  <c r="E45" i="36"/>
  <c r="G45" i="36"/>
  <c r="I45" i="36"/>
  <c r="D46" i="36"/>
  <c r="E46" i="36"/>
  <c r="G46" i="36"/>
  <c r="I46" i="36"/>
  <c r="E10" i="35"/>
  <c r="E11" i="35"/>
  <c r="B12" i="35"/>
  <c r="E12" i="35"/>
  <c r="G12" i="35"/>
  <c r="I12" i="35"/>
  <c r="B13" i="35"/>
  <c r="E13" i="35"/>
  <c r="I13" i="35" s="1"/>
  <c r="G13" i="35"/>
  <c r="B14" i="35"/>
  <c r="E14" i="35"/>
  <c r="I14" i="35" s="1"/>
  <c r="G14" i="35"/>
  <c r="B15" i="35"/>
  <c r="E15" i="35"/>
  <c r="G15" i="35"/>
  <c r="I15" i="35"/>
  <c r="B16" i="35"/>
  <c r="E16" i="35"/>
  <c r="I16" i="35" s="1"/>
  <c r="G16" i="35"/>
  <c r="B17" i="35"/>
  <c r="E17" i="35"/>
  <c r="I17" i="35" s="1"/>
  <c r="G17" i="35"/>
  <c r="B18" i="35"/>
  <c r="E18" i="35"/>
  <c r="G18" i="35"/>
  <c r="I18" i="35"/>
  <c r="B19" i="35"/>
  <c r="E19" i="35"/>
  <c r="I19" i="35" s="1"/>
  <c r="G19" i="35"/>
  <c r="B20" i="35"/>
  <c r="E20" i="35"/>
  <c r="I20" i="35" s="1"/>
  <c r="G20" i="35"/>
  <c r="B21" i="35"/>
  <c r="C21" i="35"/>
  <c r="E21" i="35"/>
  <c r="I21" i="35" s="1"/>
  <c r="G21" i="35"/>
  <c r="E22" i="35"/>
  <c r="I22" i="35" s="1"/>
  <c r="G22" i="35"/>
  <c r="E23" i="35"/>
  <c r="I23" i="35" s="1"/>
  <c r="G23" i="35"/>
  <c r="E24" i="35"/>
  <c r="G24" i="35"/>
  <c r="I24" i="35"/>
  <c r="E25" i="35"/>
  <c r="I25" i="35" s="1"/>
  <c r="G25" i="35"/>
  <c r="D26" i="35"/>
  <c r="E26" i="35"/>
  <c r="I26" i="35" s="1"/>
  <c r="G26" i="35"/>
  <c r="B27" i="35"/>
  <c r="E27" i="35"/>
  <c r="G27" i="35"/>
  <c r="I27" i="35"/>
  <c r="E28" i="35"/>
  <c r="G28" i="35"/>
  <c r="I28" i="35"/>
  <c r="B29" i="35"/>
  <c r="E29" i="35"/>
  <c r="I29" i="35" s="1"/>
  <c r="G29" i="35"/>
  <c r="E30" i="35"/>
  <c r="I30" i="35" s="1"/>
  <c r="G30" i="35"/>
  <c r="B31" i="35"/>
  <c r="C31" i="35"/>
  <c r="D31" i="35"/>
  <c r="E31" i="35"/>
  <c r="I31" i="35" s="1"/>
  <c r="G31" i="35"/>
  <c r="E32" i="35"/>
  <c r="I32" i="35" s="1"/>
  <c r="G32" i="35"/>
  <c r="B33" i="35"/>
  <c r="E33" i="35"/>
  <c r="I33" i="35" s="1"/>
  <c r="G33" i="35"/>
  <c r="E34" i="35"/>
  <c r="I34" i="35" s="1"/>
  <c r="G34" i="35"/>
  <c r="B35" i="35"/>
  <c r="E35" i="35"/>
  <c r="G35" i="35"/>
  <c r="I35" i="35" s="1"/>
  <c r="D36" i="35"/>
  <c r="E36" i="35"/>
  <c r="I36" i="35" s="1"/>
  <c r="G36" i="35"/>
  <c r="B37" i="35"/>
  <c r="E37" i="35"/>
  <c r="I37" i="35" s="1"/>
  <c r="G37" i="35"/>
  <c r="E38" i="35"/>
  <c r="I38" i="35" s="1"/>
  <c r="G38" i="35"/>
  <c r="B39" i="35"/>
  <c r="E39" i="35" s="1"/>
  <c r="I39" i="35" s="1"/>
  <c r="G39" i="35"/>
  <c r="E40" i="35"/>
  <c r="G40" i="35"/>
  <c r="I40" i="35"/>
  <c r="B41" i="35"/>
  <c r="C41" i="35"/>
  <c r="D41" i="35"/>
  <c r="E41" i="35"/>
  <c r="G41" i="35"/>
  <c r="I41" i="35" s="1"/>
  <c r="E42" i="35"/>
  <c r="G42" i="35"/>
  <c r="I42" i="35"/>
  <c r="B43" i="35"/>
  <c r="E43" i="35"/>
  <c r="G43" i="35"/>
  <c r="I43" i="35"/>
  <c r="E44" i="35"/>
  <c r="I44" i="35" s="1"/>
  <c r="G44" i="35"/>
  <c r="B45" i="35"/>
  <c r="D45" i="35"/>
  <c r="E45" i="35"/>
  <c r="G45" i="35"/>
  <c r="I45" i="35"/>
  <c r="D46" i="35"/>
  <c r="E46" i="35"/>
  <c r="G46" i="35"/>
  <c r="I46" i="35"/>
  <c r="B4" i="18"/>
  <c r="B5" i="18"/>
  <c r="G5" i="18"/>
  <c r="J5" i="18"/>
  <c r="N5" i="18"/>
  <c r="B6" i="18"/>
  <c r="G6" i="18"/>
  <c r="J6" i="18"/>
  <c r="N6" i="18"/>
  <c r="B7" i="18"/>
  <c r="G7" i="18"/>
  <c r="J7" i="18"/>
  <c r="N7" i="18"/>
  <c r="B8" i="18"/>
  <c r="G8" i="18"/>
  <c r="J8" i="18"/>
  <c r="N8" i="18"/>
  <c r="B9" i="18"/>
  <c r="G9" i="18"/>
  <c r="J9" i="18"/>
  <c r="B10" i="18"/>
  <c r="G10" i="18"/>
  <c r="J10" i="18" s="1"/>
  <c r="K10" i="18"/>
  <c r="B11" i="18"/>
  <c r="G11" i="18"/>
  <c r="J11" i="18" s="1"/>
  <c r="B12" i="18"/>
  <c r="G12" i="18"/>
  <c r="J12" i="18"/>
  <c r="N12" i="18"/>
  <c r="B13" i="18"/>
  <c r="G13" i="18"/>
  <c r="J13" i="18"/>
  <c r="B14" i="18"/>
  <c r="G14" i="18"/>
  <c r="J14" i="18"/>
  <c r="B15" i="18"/>
  <c r="G15" i="18"/>
  <c r="J15" i="18"/>
  <c r="B16" i="18"/>
  <c r="G16" i="18"/>
  <c r="J16" i="18" s="1"/>
  <c r="N16" i="18"/>
  <c r="B17" i="18"/>
  <c r="G17" i="18"/>
  <c r="J17" i="18" s="1"/>
  <c r="N17" i="18"/>
  <c r="B18" i="18"/>
  <c r="G18" i="18"/>
  <c r="J18" i="18" s="1"/>
  <c r="N18" i="18"/>
  <c r="B19" i="18"/>
  <c r="G19" i="18"/>
  <c r="J19" i="18" s="1"/>
  <c r="B20" i="18"/>
  <c r="G20" i="18"/>
  <c r="J20" i="18"/>
  <c r="B21" i="18"/>
  <c r="G21" i="18"/>
  <c r="J21" i="18"/>
  <c r="B22" i="18"/>
  <c r="G22" i="18"/>
  <c r="J22" i="18"/>
  <c r="B23" i="18"/>
  <c r="G23" i="18"/>
  <c r="J23" i="18" s="1"/>
  <c r="B24" i="18"/>
  <c r="G24" i="18"/>
  <c r="J24" i="18"/>
  <c r="B25" i="18"/>
  <c r="G25" i="18"/>
  <c r="J25" i="18"/>
  <c r="K25" i="18"/>
  <c r="B26" i="18"/>
  <c r="G26" i="18"/>
  <c r="J26" i="18" s="1"/>
  <c r="B27" i="18"/>
  <c r="G27" i="18"/>
  <c r="J27" i="18"/>
  <c r="B28" i="18"/>
  <c r="C30" i="18"/>
  <c r="D30" i="18"/>
  <c r="E30" i="18"/>
  <c r="F30" i="18"/>
  <c r="G30" i="18"/>
  <c r="H30" i="18"/>
  <c r="L30" i="18"/>
  <c r="M30" i="18"/>
  <c r="N30" i="18"/>
  <c r="B4" i="40"/>
  <c r="B5" i="40"/>
  <c r="J5" i="40"/>
  <c r="L5" i="40"/>
  <c r="M5" i="40"/>
  <c r="N5" i="40"/>
  <c r="Q5" i="40"/>
  <c r="Q25" i="40" s="1"/>
  <c r="B6" i="40"/>
  <c r="J6" i="40"/>
  <c r="L6" i="40"/>
  <c r="M6" i="40"/>
  <c r="N6" i="40"/>
  <c r="Q6" i="40"/>
  <c r="B7" i="40"/>
  <c r="J7" i="40"/>
  <c r="L7" i="40"/>
  <c r="M7" i="40"/>
  <c r="N7" i="40"/>
  <c r="Q7" i="40"/>
  <c r="B8" i="40"/>
  <c r="J8" i="40"/>
  <c r="L8" i="40"/>
  <c r="M8" i="40"/>
  <c r="N8" i="40"/>
  <c r="B9" i="40"/>
  <c r="J9" i="40"/>
  <c r="L9" i="40"/>
  <c r="M9" i="40"/>
  <c r="N9" i="40"/>
  <c r="B10" i="40"/>
  <c r="J10" i="40"/>
  <c r="L10" i="40"/>
  <c r="M10" i="40"/>
  <c r="N10" i="40"/>
  <c r="B11" i="40"/>
  <c r="J11" i="40"/>
  <c r="L11" i="40" s="1"/>
  <c r="M11" i="40"/>
  <c r="B12" i="40"/>
  <c r="J12" i="40"/>
  <c r="L12" i="40"/>
  <c r="M12" i="40"/>
  <c r="N12" i="40"/>
  <c r="B13" i="40"/>
  <c r="J13" i="40"/>
  <c r="L13" i="40" s="1"/>
  <c r="M13" i="40"/>
  <c r="B14" i="40"/>
  <c r="J14" i="40"/>
  <c r="L14" i="40"/>
  <c r="M14" i="40"/>
  <c r="N14" i="40"/>
  <c r="B15" i="40"/>
  <c r="J15" i="40"/>
  <c r="N15" i="40" s="1"/>
  <c r="M15" i="40"/>
  <c r="B16" i="40"/>
  <c r="J16" i="40"/>
  <c r="L16" i="40"/>
  <c r="M16" i="40"/>
  <c r="N16" i="40"/>
  <c r="B17" i="40"/>
  <c r="J17" i="40"/>
  <c r="N17" i="40" s="1"/>
  <c r="L17" i="40"/>
  <c r="M17" i="40"/>
  <c r="B18" i="40"/>
  <c r="J18" i="40"/>
  <c r="N18" i="40" s="1"/>
  <c r="L18" i="40"/>
  <c r="M18" i="40"/>
  <c r="B19" i="40"/>
  <c r="J19" i="40"/>
  <c r="L19" i="40" s="1"/>
  <c r="M19" i="40"/>
  <c r="N19" i="40"/>
  <c r="B20" i="40"/>
  <c r="J20" i="40"/>
  <c r="L20" i="40"/>
  <c r="M20" i="40"/>
  <c r="N20" i="40"/>
  <c r="J21" i="40"/>
  <c r="L21" i="40"/>
  <c r="M21" i="40"/>
  <c r="N21" i="40"/>
  <c r="J22" i="40"/>
  <c r="L22" i="40"/>
  <c r="M22" i="40"/>
  <c r="N22" i="40"/>
  <c r="J23" i="40"/>
  <c r="L23" i="40"/>
  <c r="N23" i="40"/>
  <c r="B24" i="40"/>
  <c r="J24" i="40"/>
  <c r="C25" i="40"/>
  <c r="D25" i="40"/>
  <c r="E25" i="40"/>
  <c r="F25" i="40"/>
  <c r="G25" i="40"/>
  <c r="H25" i="40"/>
  <c r="I25" i="40"/>
  <c r="J25" i="40" s="1"/>
  <c r="K25" i="40"/>
  <c r="O25" i="40"/>
  <c r="P25" i="40"/>
  <c r="B4" i="38"/>
  <c r="B14" i="38"/>
  <c r="J14" i="38"/>
  <c r="M14" i="38"/>
  <c r="Q14" i="38"/>
  <c r="B15" i="38"/>
  <c r="J15" i="38"/>
  <c r="N15" i="38" s="1"/>
  <c r="M15" i="38"/>
  <c r="Q15" i="38"/>
  <c r="J7" i="38"/>
  <c r="N7" i="38" s="1"/>
  <c r="M9" i="5" s="1"/>
  <c r="M7" i="38"/>
  <c r="Q7" i="38"/>
  <c r="J8" i="38"/>
  <c r="N8" i="38" s="1"/>
  <c r="M8" i="5" s="1"/>
  <c r="M8" i="38"/>
  <c r="J10" i="38"/>
  <c r="N10" i="38" s="1"/>
  <c r="M10" i="38"/>
  <c r="J24" i="38"/>
  <c r="N24" i="38" s="1"/>
  <c r="M24" i="38"/>
  <c r="J25" i="38"/>
  <c r="L25" i="38" s="1"/>
  <c r="M25" i="38"/>
  <c r="J26" i="38"/>
  <c r="L26" i="38" s="1"/>
  <c r="B27" i="38"/>
  <c r="J27" i="38"/>
  <c r="C28" i="38"/>
  <c r="D28" i="38"/>
  <c r="E28" i="38"/>
  <c r="F28" i="38"/>
  <c r="G28" i="38"/>
  <c r="H28" i="38"/>
  <c r="I28" i="38"/>
  <c r="K28" i="38"/>
  <c r="O28" i="38"/>
  <c r="P28" i="38"/>
  <c r="B4" i="9"/>
  <c r="J13" i="9"/>
  <c r="M13" i="9"/>
  <c r="L34" i="5"/>
  <c r="J8" i="9"/>
  <c r="N8" i="9" s="1"/>
  <c r="L9" i="5" s="1"/>
  <c r="M8" i="9"/>
  <c r="J9" i="9"/>
  <c r="M9" i="9"/>
  <c r="C19" i="9"/>
  <c r="D19" i="9"/>
  <c r="E19" i="9"/>
  <c r="F19" i="9"/>
  <c r="G19" i="9"/>
  <c r="H19" i="9"/>
  <c r="I19" i="9"/>
  <c r="K19" i="9"/>
  <c r="O19" i="9"/>
  <c r="P19" i="9"/>
  <c r="B4" i="49"/>
  <c r="B4" i="47"/>
  <c r="B15" i="47"/>
  <c r="K15" i="47"/>
  <c r="O15" i="47" s="1"/>
  <c r="N15" i="47"/>
  <c r="B16" i="47"/>
  <c r="K16" i="47"/>
  <c r="N16" i="47"/>
  <c r="B26" i="47"/>
  <c r="K26" i="47"/>
  <c r="O26" i="47" s="1"/>
  <c r="N26" i="47"/>
  <c r="J21" i="5" s="1"/>
  <c r="B27" i="47"/>
  <c r="K27" i="47"/>
  <c r="M27" i="47" s="1"/>
  <c r="N27" i="47"/>
  <c r="B8" i="47"/>
  <c r="K8" i="47"/>
  <c r="N8" i="47"/>
  <c r="B23" i="47"/>
  <c r="K23" i="47"/>
  <c r="O23" i="47" s="1"/>
  <c r="N23" i="47"/>
  <c r="B5" i="47"/>
  <c r="K5" i="47"/>
  <c r="B19" i="47"/>
  <c r="K19" i="47"/>
  <c r="O19" i="47" s="1"/>
  <c r="N19" i="47"/>
  <c r="B11" i="47"/>
  <c r="K11" i="47"/>
  <c r="O11" i="47" s="1"/>
  <c r="N11" i="47"/>
  <c r="B28" i="47"/>
  <c r="K28" i="47"/>
  <c r="M28" i="47" s="1"/>
  <c r="N28" i="47"/>
  <c r="B7" i="47"/>
  <c r="K7" i="47"/>
  <c r="N7" i="47"/>
  <c r="B20" i="47"/>
  <c r="K20" i="47"/>
  <c r="N20" i="47"/>
  <c r="B24" i="47"/>
  <c r="K24" i="47"/>
  <c r="M24" i="47" s="1"/>
  <c r="N24" i="47"/>
  <c r="B14" i="47"/>
  <c r="K14" i="47"/>
  <c r="N14" i="47"/>
  <c r="B29" i="47"/>
  <c r="K29" i="47"/>
  <c r="M29" i="47" s="1"/>
  <c r="N29" i="47"/>
  <c r="J13" i="5" s="1"/>
  <c r="B30" i="47"/>
  <c r="K30" i="47"/>
  <c r="O30" i="47" s="1"/>
  <c r="N30" i="47"/>
  <c r="B25" i="47"/>
  <c r="K25" i="47"/>
  <c r="M25" i="47" s="1"/>
  <c r="N25" i="47"/>
  <c r="B17" i="47"/>
  <c r="K17" i="47"/>
  <c r="B31" i="47"/>
  <c r="K31" i="47"/>
  <c r="M31" i="47" s="1"/>
  <c r="N31" i="47"/>
  <c r="B9" i="47"/>
  <c r="K9" i="47"/>
  <c r="N9" i="47"/>
  <c r="B10" i="47"/>
  <c r="K10" i="47"/>
  <c r="N10" i="47"/>
  <c r="B32" i="47"/>
  <c r="K32" i="47"/>
  <c r="O32" i="47" s="1"/>
  <c r="N32" i="47"/>
  <c r="B6" i="47"/>
  <c r="K6" i="47"/>
  <c r="B12" i="47"/>
  <c r="K12" i="47"/>
  <c r="N12" i="47"/>
  <c r="B13" i="47"/>
  <c r="K13" i="47"/>
  <c r="O13" i="47" s="1"/>
  <c r="N13" i="47"/>
  <c r="K21" i="47"/>
  <c r="K22" i="47"/>
  <c r="O22" i="47" s="1"/>
  <c r="K18" i="47"/>
  <c r="D33" i="47"/>
  <c r="E33" i="47"/>
  <c r="F33" i="47"/>
  <c r="G33" i="47"/>
  <c r="H33" i="47"/>
  <c r="I33" i="47"/>
  <c r="J33" i="47"/>
  <c r="L33" i="47"/>
  <c r="P33" i="47"/>
  <c r="Q33" i="47"/>
  <c r="R33" i="47"/>
  <c r="B4" i="46"/>
  <c r="B5" i="46"/>
  <c r="J5" i="46"/>
  <c r="L14" i="46" s="1"/>
  <c r="M5" i="46"/>
  <c r="N5" i="46"/>
  <c r="B6" i="46"/>
  <c r="J6" i="46"/>
  <c r="N6" i="46" s="1"/>
  <c r="I3" i="5" s="1"/>
  <c r="M6" i="46"/>
  <c r="B7" i="46"/>
  <c r="J7" i="46"/>
  <c r="L7" i="46" s="1"/>
  <c r="M7" i="46"/>
  <c r="N7" i="46"/>
  <c r="Q7" i="46"/>
  <c r="B8" i="46"/>
  <c r="J8" i="46"/>
  <c r="M8" i="46"/>
  <c r="N8" i="46"/>
  <c r="B9" i="46"/>
  <c r="J9" i="46"/>
  <c r="L9" i="46" s="1"/>
  <c r="M9" i="46"/>
  <c r="B10" i="46"/>
  <c r="J10" i="46"/>
  <c r="M10" i="46"/>
  <c r="N10" i="46"/>
  <c r="B11" i="46"/>
  <c r="J11" i="46"/>
  <c r="L11" i="46" s="1"/>
  <c r="M11" i="46"/>
  <c r="B12" i="46"/>
  <c r="J12" i="46"/>
  <c r="M12" i="46"/>
  <c r="N12" i="46"/>
  <c r="B13" i="46"/>
  <c r="J13" i="46"/>
  <c r="N13" i="46" s="1"/>
  <c r="I6" i="5" s="1"/>
  <c r="M13" i="46"/>
  <c r="B14" i="46"/>
  <c r="J14" i="46"/>
  <c r="M14" i="46"/>
  <c r="N14" i="46"/>
  <c r="B15" i="46"/>
  <c r="J15" i="46"/>
  <c r="N15" i="46" s="1"/>
  <c r="I13" i="5" s="1"/>
  <c r="M15" i="46"/>
  <c r="B16" i="46"/>
  <c r="J16" i="46"/>
  <c r="N16" i="46" s="1"/>
  <c r="I15" i="5" s="1"/>
  <c r="B17" i="46"/>
  <c r="J17" i="46"/>
  <c r="M17" i="46"/>
  <c r="N17" i="46"/>
  <c r="B18" i="46"/>
  <c r="J18" i="46"/>
  <c r="N18" i="46" s="1"/>
  <c r="I24" i="5" s="1"/>
  <c r="M18" i="46"/>
  <c r="B19" i="46"/>
  <c r="J19" i="46"/>
  <c r="L19" i="46" s="1"/>
  <c r="M19" i="46"/>
  <c r="Q19" i="46"/>
  <c r="B20" i="46"/>
  <c r="J20" i="46"/>
  <c r="N20" i="46" s="1"/>
  <c r="I11" i="5" s="1"/>
  <c r="L20" i="46"/>
  <c r="M20" i="46"/>
  <c r="B21" i="46"/>
  <c r="J21" i="46"/>
  <c r="N21" i="46" s="1"/>
  <c r="I27" i="5" s="1"/>
  <c r="L21" i="46"/>
  <c r="M21" i="46"/>
  <c r="B22" i="46"/>
  <c r="J22" i="46"/>
  <c r="L22" i="46" s="1"/>
  <c r="M22" i="46"/>
  <c r="N22" i="46"/>
  <c r="B23" i="46"/>
  <c r="J23" i="46"/>
  <c r="L23" i="46"/>
  <c r="M23" i="46"/>
  <c r="N23" i="46"/>
  <c r="J29" i="46"/>
  <c r="L29" i="46" s="1"/>
  <c r="M29" i="46"/>
  <c r="N29" i="46"/>
  <c r="J30" i="46"/>
  <c r="L30" i="46"/>
  <c r="M30" i="46"/>
  <c r="N30" i="46"/>
  <c r="J31" i="46"/>
  <c r="L31" i="46"/>
  <c r="M31" i="46"/>
  <c r="N31" i="46"/>
  <c r="J32" i="46"/>
  <c r="L32" i="46" s="1"/>
  <c r="M32" i="46"/>
  <c r="N32" i="46"/>
  <c r="B33" i="46"/>
  <c r="J33" i="46"/>
  <c r="N33" i="46" s="1"/>
  <c r="L33" i="46"/>
  <c r="M33" i="46"/>
  <c r="B34" i="46"/>
  <c r="J34" i="46"/>
  <c r="C35" i="46"/>
  <c r="D35" i="46"/>
  <c r="E35" i="46"/>
  <c r="F35" i="46"/>
  <c r="G35" i="46"/>
  <c r="H35" i="46"/>
  <c r="I35" i="46"/>
  <c r="K35" i="46"/>
  <c r="J35" i="46" s="1"/>
  <c r="O35" i="46"/>
  <c r="P35" i="46"/>
  <c r="Q35" i="46"/>
  <c r="B4" i="45"/>
  <c r="B5" i="45"/>
  <c r="J5" i="45"/>
  <c r="M5" i="45"/>
  <c r="N5" i="45"/>
  <c r="B6" i="45"/>
  <c r="J6" i="45"/>
  <c r="N6" i="45" s="1"/>
  <c r="H12" i="5" s="1"/>
  <c r="M6" i="45"/>
  <c r="B7" i="45"/>
  <c r="J7" i="45"/>
  <c r="L7" i="45" s="1"/>
  <c r="M7" i="45"/>
  <c r="N7" i="45"/>
  <c r="B8" i="45"/>
  <c r="J8" i="45"/>
  <c r="N8" i="45" s="1"/>
  <c r="H8" i="5" s="1"/>
  <c r="M8" i="45"/>
  <c r="Q8" i="45"/>
  <c r="Q27" i="45" s="1"/>
  <c r="B9" i="45"/>
  <c r="J9" i="45"/>
  <c r="L9" i="45" s="1"/>
  <c r="B10" i="45"/>
  <c r="J10" i="45"/>
  <c r="M10" i="45"/>
  <c r="N10" i="45"/>
  <c r="B11" i="45"/>
  <c r="J11" i="45"/>
  <c r="M11" i="45"/>
  <c r="N11" i="45"/>
  <c r="Q11" i="45"/>
  <c r="B12" i="45"/>
  <c r="J12" i="45"/>
  <c r="M12" i="45"/>
  <c r="N12" i="45"/>
  <c r="B13" i="45"/>
  <c r="J13" i="45"/>
  <c r="N13" i="45" s="1"/>
  <c r="H10" i="5" s="1"/>
  <c r="M13" i="45"/>
  <c r="B14" i="45"/>
  <c r="J14" i="45"/>
  <c r="L14" i="45" s="1"/>
  <c r="M14" i="45"/>
  <c r="N14" i="45"/>
  <c r="B15" i="45"/>
  <c r="J15" i="45"/>
  <c r="N15" i="45" s="1"/>
  <c r="H6" i="5" s="1"/>
  <c r="M15" i="45"/>
  <c r="B16" i="45"/>
  <c r="J16" i="45"/>
  <c r="N16" i="45" s="1"/>
  <c r="H11" i="5" s="1"/>
  <c r="M16" i="45"/>
  <c r="B17" i="45"/>
  <c r="J17" i="45"/>
  <c r="M17" i="45"/>
  <c r="N17" i="45"/>
  <c r="B18" i="45"/>
  <c r="J18" i="45"/>
  <c r="M18" i="45"/>
  <c r="N18" i="45"/>
  <c r="B19" i="45"/>
  <c r="J19" i="45"/>
  <c r="M19" i="45"/>
  <c r="N19" i="45"/>
  <c r="B20" i="45"/>
  <c r="J20" i="45"/>
  <c r="L20" i="45"/>
  <c r="M20" i="45"/>
  <c r="N20" i="45"/>
  <c r="B21" i="45"/>
  <c r="J21" i="45"/>
  <c r="L21" i="45" s="1"/>
  <c r="M21" i="45"/>
  <c r="Q21" i="45"/>
  <c r="B22" i="45"/>
  <c r="J22" i="45"/>
  <c r="N22" i="45" s="1"/>
  <c r="L22" i="45"/>
  <c r="M22" i="45"/>
  <c r="Q22" i="45"/>
  <c r="B23" i="45"/>
  <c r="J23" i="45"/>
  <c r="L23" i="45" s="1"/>
  <c r="M23" i="45"/>
  <c r="B24" i="45"/>
  <c r="J24" i="45"/>
  <c r="L24" i="45"/>
  <c r="M24" i="45"/>
  <c r="N24" i="45"/>
  <c r="J25" i="45"/>
  <c r="L25" i="45"/>
  <c r="N25" i="45"/>
  <c r="B26" i="45"/>
  <c r="J26" i="45"/>
  <c r="C27" i="45"/>
  <c r="D27" i="45"/>
  <c r="E27" i="45"/>
  <c r="F27" i="45"/>
  <c r="G27" i="45"/>
  <c r="H27" i="45"/>
  <c r="I27" i="45"/>
  <c r="J27" i="45" s="1"/>
  <c r="K27" i="45"/>
  <c r="O27" i="45"/>
  <c r="P27" i="45"/>
  <c r="B4" i="44"/>
  <c r="B5" i="44"/>
  <c r="J5" i="44"/>
  <c r="M5" i="44"/>
  <c r="N5" i="44"/>
  <c r="B6" i="44"/>
  <c r="J6" i="44"/>
  <c r="L6" i="44" s="1"/>
  <c r="M6" i="44"/>
  <c r="B7" i="44"/>
  <c r="J7" i="44"/>
  <c r="M7" i="44"/>
  <c r="N7" i="44"/>
  <c r="B8" i="44"/>
  <c r="J8" i="44"/>
  <c r="N8" i="44" s="1"/>
  <c r="G10" i="5" s="1"/>
  <c r="M8" i="44"/>
  <c r="Q8" i="44"/>
  <c r="Q26" i="44" s="1"/>
  <c r="B9" i="44"/>
  <c r="J9" i="44"/>
  <c r="N9" i="44" s="1"/>
  <c r="G4" i="5" s="1"/>
  <c r="M9" i="44"/>
  <c r="Q9" i="44"/>
  <c r="B10" i="44"/>
  <c r="J10" i="44"/>
  <c r="M10" i="44"/>
  <c r="N10" i="44"/>
  <c r="B11" i="44"/>
  <c r="J11" i="44"/>
  <c r="M11" i="44"/>
  <c r="N11" i="44"/>
  <c r="B12" i="44"/>
  <c r="J12" i="44"/>
  <c r="N12" i="44" s="1"/>
  <c r="G18" i="5" s="1"/>
  <c r="M12" i="44"/>
  <c r="B13" i="44"/>
  <c r="J13" i="44"/>
  <c r="M13" i="44"/>
  <c r="N13" i="44"/>
  <c r="B14" i="44"/>
  <c r="J14" i="44"/>
  <c r="M14" i="44"/>
  <c r="N14" i="44"/>
  <c r="B15" i="44"/>
  <c r="J15" i="44"/>
  <c r="N15" i="44" s="1"/>
  <c r="G22" i="5" s="1"/>
  <c r="M15" i="44"/>
  <c r="B16" i="44"/>
  <c r="J16" i="44"/>
  <c r="M16" i="44"/>
  <c r="N16" i="44"/>
  <c r="B17" i="44"/>
  <c r="J17" i="44"/>
  <c r="M17" i="44"/>
  <c r="N17" i="44"/>
  <c r="B18" i="44"/>
  <c r="J18" i="44"/>
  <c r="L18" i="44" s="1"/>
  <c r="M18" i="44"/>
  <c r="N18" i="44"/>
  <c r="Q18" i="44"/>
  <c r="B19" i="44"/>
  <c r="J19" i="44"/>
  <c r="L19" i="44"/>
  <c r="M19" i="44"/>
  <c r="N19" i="44"/>
  <c r="J20" i="44"/>
  <c r="N20" i="44" s="1"/>
  <c r="L20" i="44"/>
  <c r="M20" i="44"/>
  <c r="J21" i="44"/>
  <c r="L21" i="44"/>
  <c r="M21" i="44"/>
  <c r="N21" i="44"/>
  <c r="J22" i="44"/>
  <c r="L22" i="44"/>
  <c r="M22" i="44"/>
  <c r="N22" i="44"/>
  <c r="J23" i="44"/>
  <c r="N23" i="44" s="1"/>
  <c r="L23" i="44"/>
  <c r="M23" i="44"/>
  <c r="J24" i="44"/>
  <c r="L24" i="44"/>
  <c r="N24" i="44"/>
  <c r="J25" i="44"/>
  <c r="C26" i="44"/>
  <c r="D26" i="44"/>
  <c r="E26" i="44"/>
  <c r="F26" i="44"/>
  <c r="G26" i="44"/>
  <c r="H26" i="44"/>
  <c r="I26" i="44"/>
  <c r="J26" i="44" s="1"/>
  <c r="K26" i="44"/>
  <c r="O26" i="44"/>
  <c r="P26" i="44"/>
  <c r="B4" i="43"/>
  <c r="B5" i="43"/>
  <c r="J5" i="43"/>
  <c r="L5" i="43" s="1"/>
  <c r="M5" i="43"/>
  <c r="B6" i="43"/>
  <c r="J6" i="43"/>
  <c r="M6" i="43"/>
  <c r="N6" i="43"/>
  <c r="B7" i="43"/>
  <c r="J7" i="43"/>
  <c r="N7" i="43" s="1"/>
  <c r="F10" i="5" s="1"/>
  <c r="M7" i="43"/>
  <c r="B8" i="43"/>
  <c r="J8" i="43"/>
  <c r="N8" i="43" s="1"/>
  <c r="F3" i="5" s="1"/>
  <c r="M8" i="43"/>
  <c r="B9" i="43"/>
  <c r="J9" i="43"/>
  <c r="L9" i="43" s="1"/>
  <c r="M9" i="43"/>
  <c r="N9" i="43"/>
  <c r="B10" i="43"/>
  <c r="J10" i="43"/>
  <c r="M10" i="43"/>
  <c r="N10" i="43"/>
  <c r="B11" i="43"/>
  <c r="J11" i="43"/>
  <c r="N11" i="43" s="1"/>
  <c r="F11" i="5" s="1"/>
  <c r="M11" i="43"/>
  <c r="B12" i="43"/>
  <c r="J12" i="43"/>
  <c r="M12" i="43"/>
  <c r="N12" i="43"/>
  <c r="J13" i="43"/>
  <c r="L8" i="43" s="1"/>
  <c r="B14" i="43"/>
  <c r="J14" i="43"/>
  <c r="N14" i="43"/>
  <c r="F5" i="5" s="1"/>
  <c r="B15" i="43"/>
  <c r="J15" i="43"/>
  <c r="M15" i="43"/>
  <c r="N15" i="43"/>
  <c r="B16" i="43"/>
  <c r="J16" i="43"/>
  <c r="N16" i="43"/>
  <c r="B17" i="43"/>
  <c r="J17" i="43"/>
  <c r="N17" i="43"/>
  <c r="B18" i="43"/>
  <c r="J18" i="43"/>
  <c r="N18" i="43" s="1"/>
  <c r="F16" i="5" s="1"/>
  <c r="M18" i="43"/>
  <c r="Q18" i="43"/>
  <c r="B19" i="43"/>
  <c r="J19" i="43"/>
  <c r="M19" i="43"/>
  <c r="N19" i="43"/>
  <c r="Q19" i="43"/>
  <c r="Q30" i="43" s="1"/>
  <c r="B20" i="43"/>
  <c r="J20" i="43"/>
  <c r="M20" i="43"/>
  <c r="N20" i="43"/>
  <c r="B21" i="43"/>
  <c r="J21" i="43"/>
  <c r="M21" i="43"/>
  <c r="N21" i="43"/>
  <c r="B22" i="43"/>
  <c r="J22" i="43"/>
  <c r="M22" i="43"/>
  <c r="N22" i="43"/>
  <c r="B23" i="43"/>
  <c r="J23" i="43"/>
  <c r="M23" i="43"/>
  <c r="N23" i="43"/>
  <c r="B24" i="43"/>
  <c r="J24" i="43"/>
  <c r="M24" i="43"/>
  <c r="N24" i="43"/>
  <c r="B25" i="43"/>
  <c r="J25" i="43"/>
  <c r="N25" i="43"/>
  <c r="B26" i="43"/>
  <c r="J26" i="43"/>
  <c r="M26" i="43"/>
  <c r="N26" i="43"/>
  <c r="B27" i="43"/>
  <c r="J27" i="43"/>
  <c r="N27" i="43" s="1"/>
  <c r="F15" i="5" s="1"/>
  <c r="M27" i="43"/>
  <c r="B28" i="43"/>
  <c r="J28" i="43"/>
  <c r="N28" i="43"/>
  <c r="B29" i="43"/>
  <c r="J29" i="43"/>
  <c r="N29" i="43" s="1"/>
  <c r="F22" i="5" s="1"/>
  <c r="M29" i="43"/>
  <c r="C30" i="43"/>
  <c r="D30" i="43"/>
  <c r="E30" i="43"/>
  <c r="F30" i="43"/>
  <c r="G30" i="43"/>
  <c r="H30" i="43"/>
  <c r="I30" i="43"/>
  <c r="K30" i="43"/>
  <c r="J30" i="43" s="1"/>
  <c r="O30" i="43"/>
  <c r="P30" i="43"/>
  <c r="B4" i="41"/>
  <c r="B5" i="41"/>
  <c r="J5" i="41"/>
  <c r="N5" i="41"/>
  <c r="B6" i="41"/>
  <c r="J6" i="41"/>
  <c r="L5" i="41" s="1"/>
  <c r="M6" i="41"/>
  <c r="Q6" i="41"/>
  <c r="Q30" i="41" s="1"/>
  <c r="B7" i="41"/>
  <c r="J7" i="41"/>
  <c r="L7" i="41" s="1"/>
  <c r="M7" i="41"/>
  <c r="B8" i="41"/>
  <c r="J8" i="41"/>
  <c r="N8" i="41"/>
  <c r="B9" i="41"/>
  <c r="J9" i="41"/>
  <c r="M9" i="41"/>
  <c r="N9" i="41"/>
  <c r="B10" i="41"/>
  <c r="J10" i="41"/>
  <c r="M10" i="41"/>
  <c r="N10" i="41"/>
  <c r="B11" i="41"/>
  <c r="J11" i="41"/>
  <c r="L11" i="41"/>
  <c r="M11" i="41"/>
  <c r="N11" i="41"/>
  <c r="Q11" i="41"/>
  <c r="B12" i="41"/>
  <c r="J12" i="41"/>
  <c r="L12" i="41" s="1"/>
  <c r="M12" i="41"/>
  <c r="N12" i="41"/>
  <c r="B13" i="41"/>
  <c r="J13" i="41"/>
  <c r="N13" i="41" s="1"/>
  <c r="E18" i="5" s="1"/>
  <c r="M13" i="41"/>
  <c r="B14" i="41"/>
  <c r="J14" i="41"/>
  <c r="N14" i="41" s="1"/>
  <c r="E6" i="5" s="1"/>
  <c r="M14" i="41"/>
  <c r="B15" i="41"/>
  <c r="J15" i="41"/>
  <c r="M15" i="41"/>
  <c r="N15" i="41"/>
  <c r="B16" i="41"/>
  <c r="J16" i="41"/>
  <c r="N16" i="41"/>
  <c r="B17" i="41"/>
  <c r="J17" i="41"/>
  <c r="L17" i="41" s="1"/>
  <c r="M17" i="41"/>
  <c r="N17" i="41"/>
  <c r="Q17" i="41"/>
  <c r="B18" i="41"/>
  <c r="J18" i="41"/>
  <c r="L18" i="41"/>
  <c r="M18" i="41"/>
  <c r="N18" i="41"/>
  <c r="B19" i="41"/>
  <c r="J19" i="41"/>
  <c r="L14" i="41" s="1"/>
  <c r="B20" i="41"/>
  <c r="J20" i="41"/>
  <c r="M20" i="41"/>
  <c r="N20" i="41"/>
  <c r="B21" i="41"/>
  <c r="J21" i="41"/>
  <c r="L21" i="41"/>
  <c r="M21" i="41"/>
  <c r="N21" i="41"/>
  <c r="B22" i="41"/>
  <c r="J22" i="41"/>
  <c r="L22" i="41" s="1"/>
  <c r="M22" i="41"/>
  <c r="B23" i="41"/>
  <c r="J23" i="41"/>
  <c r="L23" i="41"/>
  <c r="M23" i="41"/>
  <c r="N23" i="41"/>
  <c r="B24" i="41"/>
  <c r="J24" i="41"/>
  <c r="L24" i="41" s="1"/>
  <c r="M24" i="41"/>
  <c r="B25" i="41"/>
  <c r="J25" i="41"/>
  <c r="L25" i="41"/>
  <c r="M25" i="41"/>
  <c r="N25" i="41"/>
  <c r="B26" i="41"/>
  <c r="J26" i="41"/>
  <c r="N26" i="41" s="1"/>
  <c r="M26" i="41"/>
  <c r="B27" i="41"/>
  <c r="J27" i="41"/>
  <c r="N27" i="41" s="1"/>
  <c r="B29" i="41"/>
  <c r="J29" i="41"/>
  <c r="C30" i="41"/>
  <c r="D30" i="41"/>
  <c r="E30" i="41"/>
  <c r="F30" i="41"/>
  <c r="G30" i="41"/>
  <c r="H30" i="41"/>
  <c r="I30" i="41"/>
  <c r="J30" i="41"/>
  <c r="K30" i="41"/>
  <c r="O30" i="41"/>
  <c r="P30" i="41"/>
  <c r="B4" i="42"/>
  <c r="B5" i="42"/>
  <c r="J5" i="42"/>
  <c r="N5" i="42" s="1"/>
  <c r="M5" i="42"/>
  <c r="B6" i="42"/>
  <c r="J6" i="42"/>
  <c r="L6" i="42" s="1"/>
  <c r="M6" i="42"/>
  <c r="N6" i="42"/>
  <c r="B7" i="42"/>
  <c r="J7" i="42"/>
  <c r="N7" i="42" s="1"/>
  <c r="D7" i="5" s="1"/>
  <c r="M7" i="42"/>
  <c r="B8" i="42"/>
  <c r="J8" i="42"/>
  <c r="N8" i="42" s="1"/>
  <c r="D21" i="5" s="1"/>
  <c r="M8" i="42"/>
  <c r="B9" i="42"/>
  <c r="J9" i="42"/>
  <c r="M9" i="42"/>
  <c r="N9" i="42"/>
  <c r="B10" i="42"/>
  <c r="J10" i="42"/>
  <c r="M10" i="42"/>
  <c r="N10" i="42"/>
  <c r="D3" i="5" s="1"/>
  <c r="B11" i="42"/>
  <c r="J11" i="42"/>
  <c r="M11" i="42"/>
  <c r="N11" i="42"/>
  <c r="B12" i="42"/>
  <c r="J12" i="42"/>
  <c r="L12" i="42"/>
  <c r="M12" i="42"/>
  <c r="N12" i="42"/>
  <c r="B13" i="42"/>
  <c r="J13" i="42"/>
  <c r="L13" i="42" s="1"/>
  <c r="M13" i="42"/>
  <c r="Q13" i="42"/>
  <c r="Q32" i="42" s="1"/>
  <c r="B14" i="42"/>
  <c r="J14" i="42"/>
  <c r="N14" i="42" s="1"/>
  <c r="D16" i="5" s="1"/>
  <c r="L14" i="42"/>
  <c r="M14" i="42"/>
  <c r="Q14" i="42"/>
  <c r="B15" i="42"/>
  <c r="J15" i="42"/>
  <c r="L15" i="42" s="1"/>
  <c r="M15" i="42"/>
  <c r="Q15" i="42"/>
  <c r="B16" i="42"/>
  <c r="J16" i="42"/>
  <c r="N16" i="42" s="1"/>
  <c r="D20" i="5" s="1"/>
  <c r="L16" i="42"/>
  <c r="M16" i="42"/>
  <c r="B17" i="42"/>
  <c r="J17" i="42"/>
  <c r="N17" i="42" s="1"/>
  <c r="L17" i="42"/>
  <c r="M17" i="42"/>
  <c r="B18" i="42"/>
  <c r="J18" i="42"/>
  <c r="L18" i="42"/>
  <c r="M18" i="42"/>
  <c r="N18" i="42"/>
  <c r="B19" i="42"/>
  <c r="J19" i="42"/>
  <c r="L19" i="42"/>
  <c r="M19" i="42"/>
  <c r="N19" i="42"/>
  <c r="B20" i="42"/>
  <c r="J20" i="42"/>
  <c r="L20" i="42"/>
  <c r="M20" i="42"/>
  <c r="N20" i="42"/>
  <c r="B21" i="42"/>
  <c r="J21" i="42"/>
  <c r="L21" i="42"/>
  <c r="M21" i="42"/>
  <c r="N21" i="42"/>
  <c r="D9" i="5" s="1"/>
  <c r="Q21" i="42"/>
  <c r="B22" i="42"/>
  <c r="J22" i="42"/>
  <c r="L22" i="42" s="1"/>
  <c r="M22" i="42"/>
  <c r="N22" i="42"/>
  <c r="B23" i="42"/>
  <c r="J23" i="42"/>
  <c r="L23" i="42" s="1"/>
  <c r="M23" i="42"/>
  <c r="B24" i="42"/>
  <c r="J24" i="42"/>
  <c r="N24" i="42" s="1"/>
  <c r="D8" i="5" s="1"/>
  <c r="L24" i="42"/>
  <c r="M24" i="42"/>
  <c r="B25" i="42"/>
  <c r="J25" i="42"/>
  <c r="L25" i="42"/>
  <c r="M25" i="42"/>
  <c r="N25" i="42"/>
  <c r="B26" i="42"/>
  <c r="J26" i="42"/>
  <c r="L26" i="42"/>
  <c r="M26" i="42"/>
  <c r="N26" i="42"/>
  <c r="B27" i="42"/>
  <c r="J27" i="42"/>
  <c r="L27" i="42"/>
  <c r="M27" i="42"/>
  <c r="N27" i="42"/>
  <c r="B28" i="42"/>
  <c r="J28" i="42"/>
  <c r="L28" i="42"/>
  <c r="M28" i="42"/>
  <c r="N28" i="42"/>
  <c r="Q28" i="42"/>
  <c r="J29" i="42"/>
  <c r="L29" i="42" s="1"/>
  <c r="M29" i="42"/>
  <c r="J30" i="42"/>
  <c r="L30" i="42"/>
  <c r="N30" i="42"/>
  <c r="B31" i="42"/>
  <c r="J31" i="42"/>
  <c r="C32" i="42"/>
  <c r="D32" i="42"/>
  <c r="E32" i="42"/>
  <c r="F32" i="42"/>
  <c r="G32" i="42"/>
  <c r="H32" i="42"/>
  <c r="I32" i="42"/>
  <c r="K32" i="42"/>
  <c r="J32" i="42" s="1"/>
  <c r="O32" i="42"/>
  <c r="P32" i="42"/>
  <c r="B4" i="33"/>
  <c r="C4" i="33"/>
  <c r="D4" i="33"/>
  <c r="E4" i="33"/>
  <c r="F4" i="33"/>
  <c r="G4" i="33"/>
  <c r="H4" i="33"/>
  <c r="J4" i="33"/>
  <c r="K4" i="33"/>
  <c r="L4" i="33"/>
  <c r="M4" i="33"/>
  <c r="B5" i="33"/>
  <c r="C5" i="33"/>
  <c r="D5" i="33"/>
  <c r="E5" i="33"/>
  <c r="F5" i="33"/>
  <c r="G5" i="33"/>
  <c r="H5" i="33"/>
  <c r="J5" i="33"/>
  <c r="K5" i="33"/>
  <c r="L5" i="33"/>
  <c r="M5" i="33"/>
  <c r="B6" i="33"/>
  <c r="C6" i="33"/>
  <c r="D6" i="33"/>
  <c r="E6" i="33"/>
  <c r="F6" i="33"/>
  <c r="G6" i="33"/>
  <c r="H6" i="33"/>
  <c r="I6" i="33"/>
  <c r="J6" i="33"/>
  <c r="K6" i="33"/>
  <c r="L6" i="33"/>
  <c r="M6" i="33"/>
  <c r="B7" i="33"/>
  <c r="C7" i="33"/>
  <c r="D7" i="33"/>
  <c r="E7" i="33"/>
  <c r="F7" i="33"/>
  <c r="G7" i="33"/>
  <c r="H7" i="33"/>
  <c r="I7" i="33"/>
  <c r="J7" i="33"/>
  <c r="K7" i="33"/>
  <c r="L7" i="33"/>
  <c r="M7" i="33"/>
  <c r="B8" i="33"/>
  <c r="C8" i="33"/>
  <c r="D8" i="33"/>
  <c r="E8" i="33"/>
  <c r="F8" i="33"/>
  <c r="G8" i="33"/>
  <c r="H8" i="33"/>
  <c r="J8" i="33"/>
  <c r="K8" i="33"/>
  <c r="L8" i="33"/>
  <c r="M8" i="33"/>
  <c r="B9" i="33"/>
  <c r="C9" i="33"/>
  <c r="D9" i="33"/>
  <c r="E9" i="33"/>
  <c r="F9" i="33"/>
  <c r="G9" i="33"/>
  <c r="H9" i="33"/>
  <c r="I9" i="33"/>
  <c r="J9" i="33"/>
  <c r="K9" i="33"/>
  <c r="L9" i="33"/>
  <c r="M9" i="33"/>
  <c r="B10" i="33"/>
  <c r="C10" i="33"/>
  <c r="D10" i="33"/>
  <c r="E10" i="33"/>
  <c r="F10" i="33"/>
  <c r="G10" i="33"/>
  <c r="H10" i="33"/>
  <c r="J10" i="33"/>
  <c r="K10" i="33"/>
  <c r="L10" i="33"/>
  <c r="M10" i="33"/>
  <c r="B11" i="33"/>
  <c r="C11" i="33"/>
  <c r="D11" i="33"/>
  <c r="E11" i="33"/>
  <c r="F11" i="33"/>
  <c r="G11" i="33"/>
  <c r="H11" i="33"/>
  <c r="J11" i="33"/>
  <c r="K11" i="33"/>
  <c r="L11" i="33"/>
  <c r="M11" i="33"/>
  <c r="B12" i="33"/>
  <c r="C12" i="33"/>
  <c r="D12" i="33"/>
  <c r="E12" i="33"/>
  <c r="F12" i="33"/>
  <c r="G12" i="33"/>
  <c r="H12" i="33"/>
  <c r="J12" i="33"/>
  <c r="K12" i="33"/>
  <c r="L12" i="33"/>
  <c r="M12" i="33"/>
  <c r="B13" i="33"/>
  <c r="C13" i="33"/>
  <c r="D13" i="33"/>
  <c r="E13" i="33"/>
  <c r="F13" i="33"/>
  <c r="G13" i="33"/>
  <c r="H13" i="33"/>
  <c r="I13" i="33"/>
  <c r="J13" i="33"/>
  <c r="K13" i="33"/>
  <c r="L13" i="33"/>
  <c r="M13" i="33"/>
  <c r="B14" i="33"/>
  <c r="C14" i="33"/>
  <c r="D14" i="33"/>
  <c r="E14" i="33"/>
  <c r="F14" i="33"/>
  <c r="G14" i="33"/>
  <c r="H14" i="33"/>
  <c r="J14" i="33"/>
  <c r="K14" i="33"/>
  <c r="L14" i="33"/>
  <c r="M14" i="33"/>
  <c r="B15" i="33"/>
  <c r="C15" i="33"/>
  <c r="D15" i="33"/>
  <c r="E15" i="33"/>
  <c r="F15" i="33"/>
  <c r="G15" i="33"/>
  <c r="H15" i="33"/>
  <c r="J15" i="33"/>
  <c r="K15" i="33"/>
  <c r="L15" i="33"/>
  <c r="M15" i="33"/>
  <c r="B16" i="33"/>
  <c r="C16" i="33"/>
  <c r="D16" i="33"/>
  <c r="E16" i="33"/>
  <c r="F16" i="33"/>
  <c r="G16" i="33"/>
  <c r="H16" i="33"/>
  <c r="I16" i="33"/>
  <c r="J16" i="33"/>
  <c r="K16" i="33"/>
  <c r="L16" i="33"/>
  <c r="M16" i="33"/>
  <c r="B17" i="33"/>
  <c r="C17" i="33"/>
  <c r="D17" i="33"/>
  <c r="E17" i="33"/>
  <c r="F17" i="33"/>
  <c r="G17" i="33"/>
  <c r="H17" i="33"/>
  <c r="I17" i="33"/>
  <c r="J17" i="33"/>
  <c r="K17" i="33"/>
  <c r="L17" i="33"/>
  <c r="M17" i="33"/>
  <c r="B18" i="33"/>
  <c r="C18" i="33"/>
  <c r="D18" i="33"/>
  <c r="E18" i="33"/>
  <c r="F18" i="33"/>
  <c r="G18" i="33"/>
  <c r="H18" i="33"/>
  <c r="I18" i="33"/>
  <c r="J18" i="33"/>
  <c r="K18" i="33"/>
  <c r="L18" i="33"/>
  <c r="M18" i="33"/>
  <c r="B19" i="33"/>
  <c r="C19" i="33"/>
  <c r="D19" i="33"/>
  <c r="E19" i="33"/>
  <c r="F19" i="33"/>
  <c r="G19" i="33"/>
  <c r="H19" i="33"/>
  <c r="I19" i="33"/>
  <c r="J19" i="33"/>
  <c r="K19" i="33"/>
  <c r="L19" i="33"/>
  <c r="M19" i="33"/>
  <c r="B20" i="33"/>
  <c r="C20" i="33"/>
  <c r="D20" i="33"/>
  <c r="E20" i="33"/>
  <c r="F20" i="33"/>
  <c r="G20" i="33"/>
  <c r="H20" i="33"/>
  <c r="J20" i="33"/>
  <c r="K20" i="33"/>
  <c r="L20" i="33"/>
  <c r="M20" i="33"/>
  <c r="B21" i="33"/>
  <c r="C21" i="33"/>
  <c r="D21" i="33"/>
  <c r="E21" i="33"/>
  <c r="F21" i="33"/>
  <c r="G21" i="33"/>
  <c r="H21" i="33"/>
  <c r="I21" i="33"/>
  <c r="J21" i="33"/>
  <c r="K21" i="33"/>
  <c r="L21" i="33"/>
  <c r="M21" i="33"/>
  <c r="B22" i="33"/>
  <c r="C22" i="33"/>
  <c r="D22" i="33"/>
  <c r="E22" i="33"/>
  <c r="F22" i="33"/>
  <c r="G22" i="33"/>
  <c r="H22" i="33"/>
  <c r="I22" i="33"/>
  <c r="J22" i="33"/>
  <c r="K22" i="33"/>
  <c r="L22" i="33"/>
  <c r="M22" i="33"/>
  <c r="B23" i="33"/>
  <c r="C23" i="33"/>
  <c r="D23" i="33"/>
  <c r="E23" i="33"/>
  <c r="F23" i="33"/>
  <c r="G23" i="33"/>
  <c r="H23" i="33"/>
  <c r="I23" i="33"/>
  <c r="J23" i="33"/>
  <c r="K23" i="33"/>
  <c r="L23" i="33"/>
  <c r="M23" i="33"/>
  <c r="B24" i="33"/>
  <c r="C24" i="33"/>
  <c r="D24" i="33"/>
  <c r="E24" i="33"/>
  <c r="F24" i="33"/>
  <c r="G24" i="33"/>
  <c r="H24" i="33"/>
  <c r="J24" i="33"/>
  <c r="K24" i="33"/>
  <c r="L24" i="33"/>
  <c r="M24" i="33"/>
  <c r="B25" i="33"/>
  <c r="C25" i="33"/>
  <c r="D25" i="33"/>
  <c r="E25" i="33"/>
  <c r="F25" i="33"/>
  <c r="G25" i="33"/>
  <c r="H25" i="33"/>
  <c r="I25" i="33"/>
  <c r="J25" i="33"/>
  <c r="K25" i="33"/>
  <c r="L25" i="33"/>
  <c r="M25" i="33"/>
  <c r="B26" i="33"/>
  <c r="C26" i="33"/>
  <c r="D26" i="33"/>
  <c r="E26" i="33"/>
  <c r="F26" i="33"/>
  <c r="G26" i="33"/>
  <c r="H26" i="33"/>
  <c r="I26" i="33"/>
  <c r="J26" i="33"/>
  <c r="K26" i="33"/>
  <c r="L26" i="33"/>
  <c r="M26" i="33"/>
  <c r="B27" i="33"/>
  <c r="C27" i="33"/>
  <c r="D27" i="33"/>
  <c r="E27" i="33"/>
  <c r="F27" i="33"/>
  <c r="G27" i="33"/>
  <c r="H27" i="33"/>
  <c r="J27" i="33"/>
  <c r="K27" i="33"/>
  <c r="L27" i="33"/>
  <c r="M27" i="33"/>
  <c r="B28" i="33"/>
  <c r="C28" i="33"/>
  <c r="D28" i="33"/>
  <c r="E28" i="33"/>
  <c r="F28" i="33"/>
  <c r="G28" i="33"/>
  <c r="H28" i="33"/>
  <c r="J28" i="33"/>
  <c r="K28" i="33"/>
  <c r="L28" i="33"/>
  <c r="M28" i="33"/>
  <c r="B29" i="33"/>
  <c r="C29" i="33"/>
  <c r="D29" i="33"/>
  <c r="E29" i="33"/>
  <c r="F29" i="33"/>
  <c r="G29" i="33"/>
  <c r="H29" i="33"/>
  <c r="I29" i="33"/>
  <c r="J29" i="33"/>
  <c r="K29" i="33"/>
  <c r="L29" i="33"/>
  <c r="M29" i="33"/>
  <c r="B30" i="33"/>
  <c r="C30" i="33"/>
  <c r="D30" i="33"/>
  <c r="E30" i="33"/>
  <c r="F30" i="33"/>
  <c r="G30" i="33"/>
  <c r="H30" i="33"/>
  <c r="I30" i="33"/>
  <c r="J30" i="33"/>
  <c r="K30" i="33"/>
  <c r="L30" i="33"/>
  <c r="M30" i="33"/>
  <c r="B31" i="33"/>
  <c r="C31" i="33"/>
  <c r="D31" i="33"/>
  <c r="E31" i="33"/>
  <c r="F31" i="33"/>
  <c r="G31" i="33"/>
  <c r="G44" i="33" s="1"/>
  <c r="H31" i="33"/>
  <c r="I31" i="33"/>
  <c r="J31" i="33"/>
  <c r="K31" i="33"/>
  <c r="L31" i="33"/>
  <c r="M31" i="33"/>
  <c r="B32" i="33"/>
  <c r="C32" i="33"/>
  <c r="D32" i="33"/>
  <c r="E32" i="33"/>
  <c r="F32" i="33"/>
  <c r="G32" i="33"/>
  <c r="H32" i="33"/>
  <c r="I32" i="33"/>
  <c r="J32" i="33"/>
  <c r="K32" i="33"/>
  <c r="L32" i="33"/>
  <c r="M32" i="33"/>
  <c r="B33" i="33"/>
  <c r="C33" i="33"/>
  <c r="D33" i="33"/>
  <c r="E33" i="33"/>
  <c r="F33" i="33"/>
  <c r="G33" i="33"/>
  <c r="H33" i="33"/>
  <c r="I33" i="33"/>
  <c r="J33" i="33"/>
  <c r="K33" i="33"/>
  <c r="L33" i="33"/>
  <c r="M33" i="33"/>
  <c r="B34" i="33"/>
  <c r="C34" i="33"/>
  <c r="D34" i="33"/>
  <c r="E34" i="33"/>
  <c r="F34" i="33"/>
  <c r="G34" i="33"/>
  <c r="H34" i="33"/>
  <c r="J34" i="33"/>
  <c r="K34" i="33"/>
  <c r="L34" i="33"/>
  <c r="M34" i="33"/>
  <c r="B35" i="33"/>
  <c r="C35" i="33"/>
  <c r="D35" i="33"/>
  <c r="E35" i="33"/>
  <c r="F35" i="33"/>
  <c r="G35" i="33"/>
  <c r="H35" i="33"/>
  <c r="I35" i="33"/>
  <c r="J35" i="33"/>
  <c r="K35" i="33"/>
  <c r="L35" i="33"/>
  <c r="M35" i="33"/>
  <c r="B36" i="33"/>
  <c r="C36" i="33"/>
  <c r="D36" i="33"/>
  <c r="E36" i="33"/>
  <c r="F36" i="33"/>
  <c r="G36" i="33"/>
  <c r="H36" i="33"/>
  <c r="I36" i="33"/>
  <c r="J36" i="33"/>
  <c r="K36" i="33"/>
  <c r="L36" i="33"/>
  <c r="M36" i="33"/>
  <c r="B37" i="33"/>
  <c r="C37" i="33"/>
  <c r="D37" i="33"/>
  <c r="E37" i="33"/>
  <c r="F37" i="33"/>
  <c r="G37" i="33"/>
  <c r="H37" i="33"/>
  <c r="J37" i="33"/>
  <c r="K37" i="33"/>
  <c r="L37" i="33"/>
  <c r="M37" i="33"/>
  <c r="B38" i="33"/>
  <c r="C38" i="33"/>
  <c r="D38" i="33"/>
  <c r="E38" i="33"/>
  <c r="F38" i="33"/>
  <c r="G38" i="33"/>
  <c r="H38" i="33"/>
  <c r="J38" i="33"/>
  <c r="K38" i="33"/>
  <c r="L38" i="33"/>
  <c r="M38" i="33"/>
  <c r="B39" i="33"/>
  <c r="C39" i="33"/>
  <c r="D39" i="33"/>
  <c r="E39" i="33"/>
  <c r="F39" i="33"/>
  <c r="G39" i="33"/>
  <c r="H39" i="33"/>
  <c r="J39" i="33"/>
  <c r="K39" i="33"/>
  <c r="L39" i="33"/>
  <c r="M39" i="33"/>
  <c r="B40" i="33"/>
  <c r="C40" i="33"/>
  <c r="D40" i="33"/>
  <c r="E40" i="33"/>
  <c r="F40" i="33"/>
  <c r="G40" i="33"/>
  <c r="H40" i="33"/>
  <c r="J40" i="33"/>
  <c r="K40" i="33"/>
  <c r="L40" i="33"/>
  <c r="M40" i="33"/>
  <c r="B41" i="33"/>
  <c r="C41" i="33"/>
  <c r="D41" i="33"/>
  <c r="E41" i="33"/>
  <c r="F41" i="33"/>
  <c r="G41" i="33"/>
  <c r="H41" i="33"/>
  <c r="J41" i="33"/>
  <c r="K41" i="33"/>
  <c r="L41" i="33"/>
  <c r="M41" i="33"/>
  <c r="B42" i="33"/>
  <c r="C42" i="33"/>
  <c r="D42" i="33"/>
  <c r="E42" i="33"/>
  <c r="F42" i="33"/>
  <c r="G42" i="33"/>
  <c r="H42" i="33"/>
  <c r="I42" i="33"/>
  <c r="J42" i="33"/>
  <c r="K42" i="33"/>
  <c r="L42" i="33"/>
  <c r="M42" i="33"/>
  <c r="B43" i="33"/>
  <c r="C43" i="33"/>
  <c r="D43" i="33"/>
  <c r="E43" i="33"/>
  <c r="F43" i="33"/>
  <c r="G43" i="33"/>
  <c r="H43" i="33"/>
  <c r="I43" i="33"/>
  <c r="J43" i="33"/>
  <c r="K43" i="33"/>
  <c r="L43" i="33"/>
  <c r="M43" i="33"/>
  <c r="F44" i="33"/>
  <c r="E46" i="33"/>
  <c r="C4" i="5"/>
  <c r="D4" i="5"/>
  <c r="E4" i="5"/>
  <c r="F4" i="5"/>
  <c r="I4" i="5"/>
  <c r="M4" i="5"/>
  <c r="N4" i="5"/>
  <c r="C7" i="5"/>
  <c r="E7" i="5"/>
  <c r="F7" i="5"/>
  <c r="G7" i="5"/>
  <c r="H7" i="5"/>
  <c r="I7" i="5"/>
  <c r="N7" i="5"/>
  <c r="C3" i="5"/>
  <c r="H3" i="5"/>
  <c r="N3" i="5"/>
  <c r="C5" i="5"/>
  <c r="E5" i="5"/>
  <c r="G5" i="5"/>
  <c r="H5" i="5"/>
  <c r="I5" i="5"/>
  <c r="N5" i="5"/>
  <c r="C6" i="5"/>
  <c r="F6" i="5"/>
  <c r="G6" i="5"/>
  <c r="N6" i="5"/>
  <c r="C10" i="5"/>
  <c r="D10" i="5"/>
  <c r="E10" i="5"/>
  <c r="N10" i="5"/>
  <c r="C9" i="5"/>
  <c r="G9" i="5"/>
  <c r="H9" i="5"/>
  <c r="N9" i="5"/>
  <c r="C13" i="5"/>
  <c r="D13" i="5"/>
  <c r="F13" i="5"/>
  <c r="G13" i="5"/>
  <c r="H13" i="5"/>
  <c r="N13" i="5"/>
  <c r="C8" i="5"/>
  <c r="E8" i="5"/>
  <c r="F8" i="5"/>
  <c r="G8" i="5"/>
  <c r="I8" i="5"/>
  <c r="N8" i="5"/>
  <c r="C14" i="5"/>
  <c r="D14" i="5"/>
  <c r="E14" i="5"/>
  <c r="F14" i="5"/>
  <c r="G14" i="5"/>
  <c r="H14" i="5"/>
  <c r="I14" i="5"/>
  <c r="L14" i="5"/>
  <c r="N14" i="5"/>
  <c r="C11" i="5"/>
  <c r="D11" i="5"/>
  <c r="E11" i="5"/>
  <c r="G11" i="5"/>
  <c r="N11" i="5"/>
  <c r="C21" i="5"/>
  <c r="E21" i="5"/>
  <c r="F21" i="5"/>
  <c r="G21" i="5"/>
  <c r="H21" i="5"/>
  <c r="I21" i="5"/>
  <c r="N21" i="5"/>
  <c r="C18" i="5"/>
  <c r="D18" i="5"/>
  <c r="F18" i="5"/>
  <c r="H18" i="5"/>
  <c r="N18" i="5"/>
  <c r="C12" i="5"/>
  <c r="D12" i="5"/>
  <c r="E12" i="5"/>
  <c r="F12" i="5"/>
  <c r="G12" i="5"/>
  <c r="I12" i="5"/>
  <c r="N12" i="5"/>
  <c r="C17" i="5"/>
  <c r="F17" i="5"/>
  <c r="G17" i="5"/>
  <c r="H17" i="5"/>
  <c r="I17" i="5"/>
  <c r="N17" i="5"/>
  <c r="C16" i="5"/>
  <c r="E16" i="5"/>
  <c r="G16" i="5"/>
  <c r="N16" i="5"/>
  <c r="C23" i="5"/>
  <c r="D23" i="5"/>
  <c r="E23" i="5"/>
  <c r="F23" i="5"/>
  <c r="G23" i="5"/>
  <c r="H23" i="5"/>
  <c r="I23" i="5"/>
  <c r="J23" i="5"/>
  <c r="L23" i="5"/>
  <c r="N23" i="5"/>
  <c r="C24" i="5"/>
  <c r="D24" i="5"/>
  <c r="E24" i="5"/>
  <c r="F24" i="5"/>
  <c r="G24" i="5"/>
  <c r="H24" i="5"/>
  <c r="J24" i="5"/>
  <c r="N24" i="5"/>
  <c r="C15" i="5"/>
  <c r="D15" i="5"/>
  <c r="E15" i="5"/>
  <c r="G15" i="5"/>
  <c r="N15" i="5"/>
  <c r="C20" i="5"/>
  <c r="E20" i="5"/>
  <c r="F20" i="5"/>
  <c r="G20" i="5"/>
  <c r="H20" i="5"/>
  <c r="I20" i="5"/>
  <c r="N20" i="5"/>
  <c r="C25" i="5"/>
  <c r="D25" i="5"/>
  <c r="E25" i="5"/>
  <c r="F25" i="5"/>
  <c r="G25" i="5"/>
  <c r="H25" i="5"/>
  <c r="I25" i="5"/>
  <c r="J25" i="5"/>
  <c r="N25" i="5"/>
  <c r="C28" i="5"/>
  <c r="D28" i="5"/>
  <c r="E28" i="5"/>
  <c r="F28" i="5"/>
  <c r="G28" i="5"/>
  <c r="H28" i="5"/>
  <c r="I28" i="5"/>
  <c r="L28" i="5"/>
  <c r="N28" i="5"/>
  <c r="C29" i="5"/>
  <c r="D29" i="5"/>
  <c r="E29" i="5"/>
  <c r="F29" i="5"/>
  <c r="G29" i="5"/>
  <c r="H29" i="5"/>
  <c r="I29" i="5"/>
  <c r="N29" i="5"/>
  <c r="C19" i="5"/>
  <c r="O19" i="5"/>
  <c r="C27" i="5"/>
  <c r="D27" i="5"/>
  <c r="E27" i="5"/>
  <c r="F27" i="5"/>
  <c r="G27" i="5"/>
  <c r="H27" i="5"/>
  <c r="N27" i="5"/>
  <c r="C22" i="5"/>
  <c r="D22" i="5"/>
  <c r="E22" i="5"/>
  <c r="H22" i="5"/>
  <c r="I22" i="5"/>
  <c r="N22" i="5"/>
  <c r="C30" i="5"/>
  <c r="D30" i="5"/>
  <c r="E30" i="5"/>
  <c r="F30" i="5"/>
  <c r="G30" i="5"/>
  <c r="H30" i="5"/>
  <c r="I30" i="5"/>
  <c r="N30" i="5"/>
  <c r="C33" i="5"/>
  <c r="E33" i="5"/>
  <c r="F33" i="5"/>
  <c r="G33" i="5"/>
  <c r="H33" i="5"/>
  <c r="I33" i="5"/>
  <c r="L33" i="5"/>
  <c r="N33" i="5"/>
  <c r="C31" i="5"/>
  <c r="D31" i="5"/>
  <c r="F31" i="5"/>
  <c r="G31" i="5"/>
  <c r="H31" i="5"/>
  <c r="I31" i="5"/>
  <c r="N31" i="5"/>
  <c r="C34" i="5"/>
  <c r="D34" i="5"/>
  <c r="E34" i="5"/>
  <c r="F34" i="5"/>
  <c r="G34" i="5"/>
  <c r="H34" i="5"/>
  <c r="N34" i="5"/>
  <c r="C35" i="5"/>
  <c r="D35" i="5"/>
  <c r="E35" i="5"/>
  <c r="F35" i="5"/>
  <c r="G35" i="5"/>
  <c r="H35" i="5"/>
  <c r="N35" i="5"/>
  <c r="C36" i="5"/>
  <c r="D36" i="5"/>
  <c r="F36" i="5"/>
  <c r="G36" i="5"/>
  <c r="H36" i="5"/>
  <c r="N36" i="5"/>
  <c r="O38" i="5" l="1"/>
  <c r="O39" i="5"/>
  <c r="O37" i="5"/>
  <c r="M11" i="5"/>
  <c r="L6" i="38"/>
  <c r="Q28" i="38"/>
  <c r="L5" i="38"/>
  <c r="N6" i="38"/>
  <c r="M7" i="5" s="1"/>
  <c r="O7" i="5" s="1"/>
  <c r="L11" i="38"/>
  <c r="N19" i="38"/>
  <c r="L12" i="38"/>
  <c r="N14" i="38"/>
  <c r="L9" i="38"/>
  <c r="L13" i="38"/>
  <c r="L24" i="38"/>
  <c r="N20" i="38"/>
  <c r="M5" i="5" s="1"/>
  <c r="L7" i="38"/>
  <c r="O24" i="5"/>
  <c r="L18" i="38"/>
  <c r="N26" i="38"/>
  <c r="O28" i="5"/>
  <c r="L8" i="38"/>
  <c r="J28" i="38"/>
  <c r="L10" i="38"/>
  <c r="L12" i="9"/>
  <c r="N12" i="9"/>
  <c r="L15" i="5" s="1"/>
  <c r="L9" i="9"/>
  <c r="L13" i="9"/>
  <c r="L6" i="9"/>
  <c r="L10" i="9"/>
  <c r="L7" i="9"/>
  <c r="L22" i="5"/>
  <c r="L14" i="9"/>
  <c r="L25" i="5"/>
  <c r="O25" i="5" s="1"/>
  <c r="N6" i="9"/>
  <c r="L5" i="5" s="1"/>
  <c r="L13" i="5"/>
  <c r="L20" i="5"/>
  <c r="O20" i="5" s="1"/>
  <c r="L8" i="9"/>
  <c r="L5" i="9"/>
  <c r="N10" i="9"/>
  <c r="L11" i="5" s="1"/>
  <c r="L36" i="5"/>
  <c r="L35" i="5"/>
  <c r="O35" i="5" s="1"/>
  <c r="J19" i="9"/>
  <c r="L15" i="9"/>
  <c r="N13" i="9"/>
  <c r="L4" i="5" s="1"/>
  <c r="L11" i="9"/>
  <c r="L16" i="9"/>
  <c r="Q19" i="9"/>
  <c r="L17" i="5"/>
  <c r="L20" i="49"/>
  <c r="N20" i="49"/>
  <c r="N25" i="49"/>
  <c r="N24" i="49"/>
  <c r="L9" i="49"/>
  <c r="L18" i="49"/>
  <c r="L19" i="49"/>
  <c r="L23" i="49"/>
  <c r="L22" i="49"/>
  <c r="L15" i="49"/>
  <c r="L21" i="49"/>
  <c r="L11" i="49"/>
  <c r="L17" i="49"/>
  <c r="L7" i="49"/>
  <c r="L16" i="49"/>
  <c r="N9" i="49"/>
  <c r="N15" i="49"/>
  <c r="L13" i="49"/>
  <c r="K31" i="5"/>
  <c r="N7" i="49"/>
  <c r="N18" i="49"/>
  <c r="L14" i="49"/>
  <c r="L6" i="49"/>
  <c r="L12" i="49"/>
  <c r="L5" i="49"/>
  <c r="N16" i="49"/>
  <c r="O34" i="5"/>
  <c r="N21" i="49"/>
  <c r="N23" i="49"/>
  <c r="N22" i="49"/>
  <c r="N11" i="49"/>
  <c r="N17" i="49"/>
  <c r="N19" i="49"/>
  <c r="J44" i="33"/>
  <c r="O5" i="47"/>
  <c r="O12" i="47"/>
  <c r="O28" i="47"/>
  <c r="M26" i="47"/>
  <c r="M30" i="47"/>
  <c r="O16" i="47"/>
  <c r="K33" i="47"/>
  <c r="O10" i="47"/>
  <c r="M32" i="47"/>
  <c r="O29" i="47"/>
  <c r="O17" i="47"/>
  <c r="O7" i="47"/>
  <c r="O21" i="47"/>
  <c r="D6" i="5"/>
  <c r="O6" i="5" s="1"/>
  <c r="L10" i="42"/>
  <c r="L16" i="41"/>
  <c r="L9" i="41"/>
  <c r="L18" i="45"/>
  <c r="L11" i="45"/>
  <c r="M44" i="33"/>
  <c r="N23" i="42"/>
  <c r="D5" i="5" s="1"/>
  <c r="L5" i="42"/>
  <c r="L26" i="41"/>
  <c r="N6" i="41"/>
  <c r="E17" i="5" s="1"/>
  <c r="N13" i="43"/>
  <c r="L13" i="45"/>
  <c r="L6" i="45"/>
  <c r="L13" i="46"/>
  <c r="L6" i="46"/>
  <c r="M23" i="47"/>
  <c r="L15" i="40"/>
  <c r="L8" i="46"/>
  <c r="L7" i="42"/>
  <c r="L13" i="41"/>
  <c r="L6" i="41"/>
  <c r="L15" i="45"/>
  <c r="L8" i="45"/>
  <c r="L15" i="46"/>
  <c r="L8" i="41"/>
  <c r="L5" i="44"/>
  <c r="L10" i="46"/>
  <c r="L9" i="42"/>
  <c r="L15" i="41"/>
  <c r="L17" i="45"/>
  <c r="L10" i="45"/>
  <c r="L12" i="45"/>
  <c r="L5" i="45"/>
  <c r="L17" i="46"/>
  <c r="L12" i="46"/>
  <c r="L5" i="46"/>
  <c r="N29" i="42"/>
  <c r="N15" i="42"/>
  <c r="D17" i="5" s="1"/>
  <c r="N13" i="42"/>
  <c r="D33" i="5" s="1"/>
  <c r="L11" i="42"/>
  <c r="N22" i="41"/>
  <c r="E3" i="5" s="1"/>
  <c r="L10" i="41"/>
  <c r="N7" i="41"/>
  <c r="E13" i="5" s="1"/>
  <c r="N23" i="45"/>
  <c r="N21" i="45"/>
  <c r="L19" i="45"/>
  <c r="N19" i="46"/>
  <c r="I16" i="5" s="1"/>
  <c r="N9" i="46"/>
  <c r="I9" i="5" s="1"/>
  <c r="O27" i="47"/>
  <c r="O29" i="5"/>
  <c r="N11" i="40"/>
  <c r="N25" i="40" s="1"/>
  <c r="N9" i="45"/>
  <c r="H4" i="5" s="1"/>
  <c r="N24" i="41"/>
  <c r="E31" i="5" s="1"/>
  <c r="N19" i="41"/>
  <c r="E36" i="5" s="1"/>
  <c r="N5" i="43"/>
  <c r="N6" i="44"/>
  <c r="G3" i="5" s="1"/>
  <c r="N11" i="46"/>
  <c r="I10" i="5" s="1"/>
  <c r="O10" i="5" s="1"/>
  <c r="N9" i="9"/>
  <c r="L8" i="5" s="1"/>
  <c r="L21" i="5"/>
  <c r="L16" i="5"/>
  <c r="N25" i="38"/>
  <c r="O30" i="5"/>
  <c r="N13" i="40"/>
  <c r="L8" i="42"/>
  <c r="L16" i="45"/>
  <c r="L16" i="46"/>
  <c r="C44" i="33"/>
  <c r="L44" i="33"/>
  <c r="K44" i="33"/>
  <c r="H44" i="33"/>
  <c r="E44" i="33"/>
  <c r="D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N4" i="33"/>
  <c r="O14" i="5"/>
  <c r="O12" i="5"/>
  <c r="O18" i="5"/>
  <c r="O27" i="5"/>
  <c r="O23" i="5"/>
  <c r="O6" i="47"/>
  <c r="O25" i="47"/>
  <c r="O8" i="47"/>
  <c r="I44" i="33"/>
  <c r="O20" i="47"/>
  <c r="O9" i="47"/>
  <c r="O14" i="47"/>
  <c r="O31" i="47"/>
  <c r="J9" i="5" s="1"/>
  <c r="O24" i="47"/>
  <c r="O11" i="5" l="1"/>
  <c r="O33" i="5"/>
  <c r="O22" i="5"/>
  <c r="O21" i="5"/>
  <c r="N28" i="38"/>
  <c r="O13" i="5"/>
  <c r="O5" i="5"/>
  <c r="O8" i="5"/>
  <c r="O4" i="5"/>
  <c r="O15" i="5"/>
  <c r="O16" i="5"/>
  <c r="O31" i="5"/>
  <c r="O36" i="5"/>
  <c r="O17" i="5"/>
  <c r="O3" i="5"/>
  <c r="N27" i="45"/>
  <c r="N30" i="41"/>
  <c r="N19" i="9"/>
  <c r="N26" i="44"/>
  <c r="F9" i="5"/>
  <c r="O9" i="5" s="1"/>
  <c r="N30" i="43"/>
  <c r="N32" i="42"/>
  <c r="N35" i="46"/>
  <c r="O33" i="47"/>
</calcChain>
</file>

<file path=xl/sharedStrings.xml><?xml version="1.0" encoding="utf-8"?>
<sst xmlns="http://schemas.openxmlformats.org/spreadsheetml/2006/main" count="497" uniqueCount="115">
  <si>
    <t>Team</t>
  </si>
  <si>
    <t>Name</t>
  </si>
  <si>
    <t>In</t>
  </si>
  <si>
    <t>No.</t>
  </si>
  <si>
    <t>Big</t>
  </si>
  <si>
    <t>Stringer</t>
  </si>
  <si>
    <t>Check</t>
  </si>
  <si>
    <t>Total</t>
  </si>
  <si>
    <t>Fish</t>
  </si>
  <si>
    <t>Bass</t>
  </si>
  <si>
    <t>Points</t>
  </si>
  <si>
    <t>Big Stringer</t>
  </si>
  <si>
    <t>Big Bass</t>
  </si>
  <si>
    <t>Total Winnings</t>
  </si>
  <si>
    <t>Big Bass Winnings</t>
  </si>
  <si>
    <t>Big Stringer Winnings</t>
  </si>
  <si>
    <t>Winnings</t>
  </si>
  <si>
    <t>Place</t>
  </si>
  <si>
    <t>Deductions</t>
  </si>
  <si>
    <t>Plc.</t>
  </si>
  <si>
    <t>Gross Weight</t>
  </si>
  <si>
    <t>Net Weight</t>
  </si>
  <si>
    <t xml:space="preserve"> </t>
  </si>
  <si>
    <t>Bill Ramsey</t>
  </si>
  <si>
    <t>Derrick Shoffitt</t>
  </si>
  <si>
    <t>James Gardiner</t>
  </si>
  <si>
    <t>Johnny Due</t>
  </si>
  <si>
    <t>Meeting</t>
  </si>
  <si>
    <t>Day</t>
  </si>
  <si>
    <t>Guest</t>
  </si>
  <si>
    <t>TOTAL</t>
  </si>
  <si>
    <t>Dead =.25         Short = 1</t>
  </si>
  <si>
    <t>Oct</t>
  </si>
  <si>
    <t>Nov</t>
  </si>
  <si>
    <t>Jan</t>
  </si>
  <si>
    <t>Feb</t>
  </si>
  <si>
    <t>April</t>
  </si>
  <si>
    <t>May</t>
  </si>
  <si>
    <t>June</t>
  </si>
  <si>
    <t>July</t>
  </si>
  <si>
    <t>Aug</t>
  </si>
  <si>
    <t>Sept</t>
  </si>
  <si>
    <t>March</t>
  </si>
  <si>
    <t>No Name Bass Club Payout</t>
  </si>
  <si>
    <t>Entry fee</t>
  </si>
  <si>
    <t>Godtel</t>
  </si>
  <si>
    <t>Stringer Payout</t>
  </si>
  <si>
    <t>Percent payout</t>
  </si>
  <si>
    <t>Classic</t>
  </si>
  <si>
    <t>Club</t>
  </si>
  <si>
    <t>Entered</t>
  </si>
  <si>
    <t>Payout</t>
  </si>
  <si>
    <t>Total Payout</t>
  </si>
  <si>
    <t>Glen Kimble</t>
  </si>
  <si>
    <t>August</t>
  </si>
  <si>
    <t>Jeff Grubbs</t>
  </si>
  <si>
    <t>Rich Richarson</t>
  </si>
  <si>
    <t>Willie Wooten</t>
  </si>
  <si>
    <t>Pot</t>
  </si>
  <si>
    <t>NNBC</t>
  </si>
  <si>
    <t>John Wojhan</t>
  </si>
  <si>
    <t>Mark Wych</t>
  </si>
  <si>
    <t>Caleb Ramsey</t>
  </si>
  <si>
    <t>Darrell Brashear</t>
  </si>
  <si>
    <t xml:space="preserve">Side </t>
  </si>
  <si>
    <t>April 2025  Lake   Ramp</t>
  </si>
  <si>
    <t>June 2025    Lake      Ramp</t>
  </si>
  <si>
    <t xml:space="preserve">October  2025    Lake       Ramp </t>
  </si>
  <si>
    <t xml:space="preserve">Ncvember  2025    Lake       Ramp </t>
  </si>
  <si>
    <t xml:space="preserve"> Classic    December  2025     Lake    Ramp </t>
  </si>
  <si>
    <t>January  18, 2025  Lake Sam Rayburn Monterrey Ramp</t>
  </si>
  <si>
    <t>Charlie Kruithof</t>
  </si>
  <si>
    <t>Will Yates</t>
  </si>
  <si>
    <t>Don Westom</t>
  </si>
  <si>
    <t>Kelvin Jones</t>
  </si>
  <si>
    <t>Chuck Sharpe</t>
  </si>
  <si>
    <t>Larry Martin</t>
  </si>
  <si>
    <t>Paul Karow</t>
  </si>
  <si>
    <t>Wesley Shoffitt</t>
  </si>
  <si>
    <t>Dwayne Likens</t>
  </si>
  <si>
    <t>Addie Richardson</t>
  </si>
  <si>
    <t>Dewayne Day</t>
  </si>
  <si>
    <t>CLASSIC</t>
  </si>
  <si>
    <t>PD</t>
  </si>
  <si>
    <t>D</t>
  </si>
  <si>
    <t>Josh Beckham</t>
  </si>
  <si>
    <t>Steven Kruithof</t>
  </si>
  <si>
    <t>Katrina kruithof</t>
  </si>
  <si>
    <t>?</t>
  </si>
  <si>
    <t>G-Richard Free</t>
  </si>
  <si>
    <t>pd</t>
  </si>
  <si>
    <t xml:space="preserve">March 29  2025    Lake Sam Rayburn      Monterrey Ramp </t>
  </si>
  <si>
    <t>Kurt Morgan</t>
  </si>
  <si>
    <t>G-Wesley Matchett</t>
  </si>
  <si>
    <t>G-Ryder Lognion</t>
  </si>
  <si>
    <t>N</t>
  </si>
  <si>
    <t>February  22  2025    Lake Martin Creek</t>
  </si>
  <si>
    <t>Martin Baker</t>
  </si>
  <si>
    <t>G-Greg Tucker</t>
  </si>
  <si>
    <t>G-Bradly Stringer</t>
  </si>
  <si>
    <t>G</t>
  </si>
  <si>
    <t>May  2025    Lake Rayburn       Monterrey ParkRamp FC 5:50</t>
  </si>
  <si>
    <t>Jeremy Edwards</t>
  </si>
  <si>
    <t>Landyn Edwards</t>
  </si>
  <si>
    <t>Dead =.50         Short = 1</t>
  </si>
  <si>
    <t>Richard Tubbs</t>
  </si>
  <si>
    <t>Kayla Tubbs</t>
  </si>
  <si>
    <t>Scale</t>
  </si>
  <si>
    <t>#</t>
  </si>
  <si>
    <t>G-Noel Yates</t>
  </si>
  <si>
    <t>July 11 2025    Lake  Nac    East Ramp</t>
  </si>
  <si>
    <t xml:space="preserve">August 8 2025    Lake    Jacksonville   Night Team Event </t>
  </si>
  <si>
    <t>Pauls Guest</t>
  </si>
  <si>
    <t>Will guest</t>
  </si>
  <si>
    <t xml:space="preserve">September 13 2025    Lake Naconiche   Ramp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</si>
</sst>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19" x14ac:knownFonts="1">
    <font>
      <sz val="10"/>
      <name val="Arial"/>
    </font>
    <font>
      <sz val="10"/>
      <name val="Arial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26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26"/>
      <name val="Arial"/>
      <family val="2"/>
    </font>
    <font>
      <b/>
      <sz val="12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317">
    <xf numFmtId="0" fontId="0" fillId="0" borderId="0" xfId="0"/>
    <xf numFmtId="0" fontId="2" fillId="0" borderId="0" xfId="4" applyFont="1" applyBorder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/>
    </xf>
    <xf numFmtId="0" fontId="2" fillId="0" borderId="0" xfId="4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6" fontId="6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43" fontId="7" fillId="3" borderId="1" xfId="1" applyFont="1" applyFill="1" applyBorder="1" applyAlignment="1" applyProtection="1">
      <alignment horizontal="left"/>
      <protection locked="0"/>
    </xf>
    <xf numFmtId="0" fontId="9" fillId="2" borderId="2" xfId="0" applyFont="1" applyFill="1" applyBorder="1"/>
    <xf numFmtId="16" fontId="6" fillId="2" borderId="3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0" xfId="0" applyFont="1" applyFill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2" fontId="7" fillId="4" borderId="0" xfId="0" applyNumberFormat="1" applyFont="1" applyFill="1" applyAlignment="1" applyProtection="1">
      <alignment horizontal="center"/>
      <protection locked="0"/>
    </xf>
    <xf numFmtId="2" fontId="7" fillId="4" borderId="1" xfId="0" applyNumberFormat="1" applyFont="1" applyFill="1" applyBorder="1" applyAlignment="1" applyProtection="1">
      <alignment horizontal="center"/>
      <protection locked="0"/>
    </xf>
    <xf numFmtId="2" fontId="11" fillId="4" borderId="1" xfId="0" applyNumberFormat="1" applyFont="1" applyFill="1" applyBorder="1" applyAlignment="1" applyProtection="1">
      <alignment horizontal="center"/>
      <protection locked="0"/>
    </xf>
    <xf numFmtId="1" fontId="7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shrinkToFit="1"/>
    </xf>
    <xf numFmtId="43" fontId="7" fillId="0" borderId="1" xfId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wrapText="1"/>
    </xf>
    <xf numFmtId="43" fontId="7" fillId="4" borderId="3" xfId="1" applyFont="1" applyFill="1" applyBorder="1" applyAlignment="1">
      <alignment horizontal="center" wrapText="1"/>
    </xf>
    <xf numFmtId="165" fontId="7" fillId="0" borderId="3" xfId="1" applyNumberFormat="1" applyFont="1" applyFill="1" applyBorder="1" applyAlignment="1">
      <alignment horizontal="center" wrapText="1"/>
    </xf>
    <xf numFmtId="2" fontId="6" fillId="2" borderId="3" xfId="0" applyNumberFormat="1" applyFont="1" applyFill="1" applyBorder="1" applyAlignment="1">
      <alignment horizontal="center" wrapText="1"/>
    </xf>
    <xf numFmtId="2" fontId="6" fillId="2" borderId="4" xfId="0" applyNumberFormat="1" applyFont="1" applyFill="1" applyBorder="1" applyAlignment="1">
      <alignment horizontal="center" wrapText="1"/>
    </xf>
    <xf numFmtId="16" fontId="6" fillId="2" borderId="4" xfId="0" applyNumberFormat="1" applyFont="1" applyFill="1" applyBorder="1" applyAlignment="1">
      <alignment horizontal="center" wrapText="1"/>
    </xf>
    <xf numFmtId="16" fontId="6" fillId="2" borderId="2" xfId="0" applyNumberFormat="1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4" borderId="5" xfId="0" applyFont="1" applyFill="1" applyBorder="1" applyAlignment="1" applyProtection="1">
      <alignment horizont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0" fontId="18" fillId="3" borderId="3" xfId="0" applyFont="1" applyFill="1" applyBorder="1" applyAlignment="1">
      <alignment horizontal="center" wrapText="1"/>
    </xf>
    <xf numFmtId="43" fontId="7" fillId="4" borderId="1" xfId="0" applyNumberFormat="1" applyFont="1" applyFill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 wrapText="1"/>
    </xf>
    <xf numFmtId="16" fontId="6" fillId="0" borderId="4" xfId="0" applyNumberFormat="1" applyFont="1" applyBorder="1" applyAlignment="1">
      <alignment horizontal="center" wrapText="1"/>
    </xf>
    <xf numFmtId="16" fontId="6" fillId="0" borderId="4" xfId="0" applyNumberFormat="1" applyFont="1" applyBorder="1" applyAlignment="1">
      <alignment horizontal="right" wrapText="1"/>
    </xf>
    <xf numFmtId="164" fontId="6" fillId="0" borderId="4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wrapText="1"/>
    </xf>
    <xf numFmtId="2" fontId="6" fillId="0" borderId="7" xfId="0" applyNumberFormat="1" applyFont="1" applyBorder="1" applyAlignment="1">
      <alignment horizontal="center" wrapText="1"/>
    </xf>
    <xf numFmtId="43" fontId="0" fillId="0" borderId="0" xfId="0" applyNumberFormat="1"/>
    <xf numFmtId="2" fontId="6" fillId="0" borderId="8" xfId="0" applyNumberFormat="1" applyFont="1" applyBorder="1" applyAlignment="1">
      <alignment horizontal="center" wrapText="1"/>
    </xf>
    <xf numFmtId="2" fontId="10" fillId="0" borderId="0" xfId="0" applyNumberFormat="1" applyFont="1"/>
    <xf numFmtId="0" fontId="7" fillId="0" borderId="4" xfId="0" applyFont="1" applyBorder="1" applyAlignment="1">
      <alignment horizontal="center" wrapText="1"/>
    </xf>
    <xf numFmtId="16" fontId="7" fillId="0" borderId="4" xfId="0" applyNumberFormat="1" applyFont="1" applyBorder="1" applyAlignment="1">
      <alignment horizontal="center" wrapText="1"/>
    </xf>
    <xf numFmtId="164" fontId="7" fillId="0" borderId="4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5" borderId="7" xfId="0" applyFont="1" applyFill="1" applyBorder="1" applyAlignment="1">
      <alignment wrapText="1"/>
    </xf>
    <xf numFmtId="2" fontId="7" fillId="0" borderId="7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15" fillId="0" borderId="0" xfId="5" applyFont="1"/>
    <xf numFmtId="44" fontId="15" fillId="0" borderId="0" xfId="3" applyFont="1"/>
    <xf numFmtId="10" fontId="15" fillId="0" borderId="0" xfId="6" applyNumberFormat="1" applyFont="1"/>
    <xf numFmtId="44" fontId="15" fillId="0" borderId="0" xfId="5" applyNumberFormat="1" applyFont="1"/>
    <xf numFmtId="0" fontId="15" fillId="0" borderId="0" xfId="5" applyFont="1" applyAlignment="1">
      <alignment horizontal="center"/>
    </xf>
    <xf numFmtId="10" fontId="15" fillId="0" borderId="0" xfId="5" applyNumberFormat="1" applyFont="1"/>
    <xf numFmtId="9" fontId="15" fillId="0" borderId="0" xfId="5" applyNumberFormat="1" applyFont="1"/>
    <xf numFmtId="43" fontId="15" fillId="0" borderId="0" xfId="2" applyFont="1"/>
    <xf numFmtId="2" fontId="7" fillId="4" borderId="4" xfId="0" applyNumberFormat="1" applyFont="1" applyFill="1" applyBorder="1" applyAlignment="1" applyProtection="1">
      <alignment horizontal="center"/>
      <protection locked="0"/>
    </xf>
    <xf numFmtId="43" fontId="10" fillId="0" borderId="0" xfId="0" applyNumberFormat="1" applyFont="1"/>
    <xf numFmtId="0" fontId="16" fillId="0" borderId="0" xfId="0" applyFont="1"/>
    <xf numFmtId="0" fontId="6" fillId="0" borderId="0" xfId="0" applyFont="1"/>
    <xf numFmtId="0" fontId="6" fillId="0" borderId="9" xfId="0" applyFont="1" applyBorder="1"/>
    <xf numFmtId="0" fontId="6" fillId="0" borderId="10" xfId="0" applyFont="1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7" fillId="6" borderId="3" xfId="0" applyFont="1" applyFill="1" applyBorder="1" applyAlignment="1">
      <alignment horizontal="center" wrapText="1"/>
    </xf>
    <xf numFmtId="0" fontId="7" fillId="6" borderId="4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/>
    </xf>
    <xf numFmtId="0" fontId="7" fillId="4" borderId="9" xfId="0" applyFont="1" applyFill="1" applyBorder="1" applyAlignment="1" applyProtection="1">
      <alignment horizontal="center"/>
      <protection locked="0"/>
    </xf>
    <xf numFmtId="2" fontId="7" fillId="4" borderId="9" xfId="0" applyNumberFormat="1" applyFont="1" applyFill="1" applyBorder="1" applyAlignment="1" applyProtection="1">
      <alignment horizontal="center"/>
      <protection locked="0"/>
    </xf>
    <xf numFmtId="43" fontId="7" fillId="0" borderId="9" xfId="1" applyFont="1" applyFill="1" applyBorder="1" applyAlignment="1" applyProtection="1">
      <alignment horizontal="center"/>
      <protection locked="0"/>
    </xf>
    <xf numFmtId="43" fontId="7" fillId="4" borderId="9" xfId="1" applyFont="1" applyFill="1" applyBorder="1" applyAlignment="1">
      <alignment horizontal="center" wrapText="1"/>
    </xf>
    <xf numFmtId="165" fontId="7" fillId="0" borderId="9" xfId="1" applyNumberFormat="1" applyFont="1" applyFill="1" applyBorder="1" applyAlignment="1">
      <alignment horizontal="center" wrapText="1"/>
    </xf>
    <xf numFmtId="1" fontId="7" fillId="0" borderId="9" xfId="0" applyNumberFormat="1" applyFont="1" applyBorder="1" applyAlignment="1">
      <alignment horizontal="center" wrapText="1"/>
    </xf>
    <xf numFmtId="43" fontId="7" fillId="4" borderId="9" xfId="0" applyNumberFormat="1" applyFont="1" applyFill="1" applyBorder="1" applyAlignment="1" applyProtection="1">
      <alignment horizontal="center"/>
      <protection locked="0"/>
    </xf>
    <xf numFmtId="43" fontId="7" fillId="3" borderId="9" xfId="1" applyFont="1" applyFill="1" applyBorder="1" applyAlignment="1" applyProtection="1">
      <alignment horizontal="left"/>
      <protection locked="0"/>
    </xf>
    <xf numFmtId="2" fontId="11" fillId="4" borderId="9" xfId="0" applyNumberFormat="1" applyFont="1" applyFill="1" applyBorder="1" applyAlignment="1" applyProtection="1">
      <alignment horizontal="center"/>
      <protection locked="0"/>
    </xf>
    <xf numFmtId="1" fontId="7" fillId="4" borderId="9" xfId="0" applyNumberFormat="1" applyFont="1" applyFill="1" applyBorder="1" applyAlignment="1">
      <alignment horizontal="center" wrapText="1"/>
    </xf>
    <xf numFmtId="0" fontId="2" fillId="0" borderId="0" xfId="4" applyFont="1" applyBorder="1" applyAlignment="1" applyProtection="1">
      <alignment horizontal="left"/>
    </xf>
    <xf numFmtId="0" fontId="7" fillId="3" borderId="9" xfId="0" applyFont="1" applyFill="1" applyBorder="1" applyAlignment="1">
      <alignment horizontal="left" wrapText="1"/>
    </xf>
    <xf numFmtId="0" fontId="18" fillId="3" borderId="9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7" fillId="7" borderId="9" xfId="0" applyFont="1" applyFill="1" applyBorder="1" applyAlignment="1" applyProtection="1">
      <alignment horizontal="center"/>
      <protection locked="0"/>
    </xf>
    <xf numFmtId="2" fontId="7" fillId="7" borderId="9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8" borderId="9" xfId="0" applyFont="1" applyFill="1" applyBorder="1" applyAlignment="1">
      <alignment horizontal="left" wrapText="1"/>
    </xf>
    <xf numFmtId="0" fontId="7" fillId="9" borderId="9" xfId="0" applyFont="1" applyFill="1" applyBorder="1" applyAlignment="1">
      <alignment horizontal="left" wrapText="1"/>
    </xf>
    <xf numFmtId="0" fontId="7" fillId="10" borderId="9" xfId="0" applyFont="1" applyFill="1" applyBorder="1" applyAlignment="1">
      <alignment horizontal="left" wrapText="1"/>
    </xf>
    <xf numFmtId="0" fontId="7" fillId="11" borderId="9" xfId="0" applyFont="1" applyFill="1" applyBorder="1" applyAlignment="1">
      <alignment horizontal="left" wrapText="1"/>
    </xf>
    <xf numFmtId="0" fontId="7" fillId="12" borderId="9" xfId="0" applyFont="1" applyFill="1" applyBorder="1" applyAlignment="1">
      <alignment horizontal="left" wrapText="1"/>
    </xf>
    <xf numFmtId="0" fontId="7" fillId="13" borderId="9" xfId="0" applyFont="1" applyFill="1" applyBorder="1" applyAlignment="1">
      <alignment horizontal="left" wrapText="1"/>
    </xf>
    <xf numFmtId="0" fontId="7" fillId="14" borderId="9" xfId="0" applyFont="1" applyFill="1" applyBorder="1" applyAlignment="1">
      <alignment horizontal="left" wrapText="1"/>
    </xf>
    <xf numFmtId="0" fontId="7" fillId="15" borderId="9" xfId="0" applyFont="1" applyFill="1" applyBorder="1" applyAlignment="1">
      <alignment horizontal="left" wrapText="1"/>
    </xf>
    <xf numFmtId="0" fontId="7" fillId="16" borderId="9" xfId="0" applyFont="1" applyFill="1" applyBorder="1" applyAlignment="1">
      <alignment horizontal="left" wrapText="1"/>
    </xf>
    <xf numFmtId="0" fontId="7" fillId="17" borderId="9" xfId="0" applyFont="1" applyFill="1" applyBorder="1" applyAlignment="1">
      <alignment horizontal="left" wrapText="1"/>
    </xf>
    <xf numFmtId="0" fontId="7" fillId="18" borderId="9" xfId="0" applyFont="1" applyFill="1" applyBorder="1" applyAlignment="1">
      <alignment horizontal="left" wrapText="1"/>
    </xf>
    <xf numFmtId="0" fontId="7" fillId="19" borderId="9" xfId="0" applyFont="1" applyFill="1" applyBorder="1" applyAlignment="1">
      <alignment horizontal="left" wrapText="1"/>
    </xf>
    <xf numFmtId="0" fontId="7" fillId="20" borderId="9" xfId="0" applyFont="1" applyFill="1" applyBorder="1" applyAlignment="1">
      <alignment horizontal="left" wrapText="1"/>
    </xf>
    <xf numFmtId="0" fontId="7" fillId="4" borderId="1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43" fontId="7" fillId="3" borderId="15" xfId="1" applyFont="1" applyFill="1" applyBorder="1" applyAlignment="1" applyProtection="1">
      <alignment horizontal="left"/>
      <protection locked="0"/>
    </xf>
    <xf numFmtId="0" fontId="7" fillId="4" borderId="16" xfId="0" applyFont="1" applyFill="1" applyBorder="1" applyAlignment="1">
      <alignment horizontal="center"/>
    </xf>
    <xf numFmtId="0" fontId="7" fillId="4" borderId="17" xfId="0" applyFont="1" applyFill="1" applyBorder="1" applyAlignment="1" applyProtection="1">
      <alignment horizontal="center"/>
      <protection locked="0"/>
    </xf>
    <xf numFmtId="43" fontId="7" fillId="0" borderId="17" xfId="1" applyFont="1" applyFill="1" applyBorder="1" applyAlignment="1" applyProtection="1">
      <alignment horizontal="center"/>
      <protection locked="0"/>
    </xf>
    <xf numFmtId="165" fontId="7" fillId="0" borderId="17" xfId="1" applyNumberFormat="1" applyFont="1" applyFill="1" applyBorder="1" applyAlignment="1">
      <alignment horizontal="center" wrapText="1"/>
    </xf>
    <xf numFmtId="1" fontId="7" fillId="0" borderId="17" xfId="0" applyNumberFormat="1" applyFont="1" applyBorder="1" applyAlignment="1">
      <alignment horizontal="center" wrapText="1"/>
    </xf>
    <xf numFmtId="43" fontId="7" fillId="3" borderId="17" xfId="1" applyFont="1" applyFill="1" applyBorder="1" applyAlignment="1" applyProtection="1">
      <alignment horizontal="left"/>
      <protection locked="0"/>
    </xf>
    <xf numFmtId="43" fontId="7" fillId="3" borderId="18" xfId="1" applyFont="1" applyFill="1" applyBorder="1" applyAlignment="1" applyProtection="1">
      <alignment horizontal="left"/>
      <protection locked="0"/>
    </xf>
    <xf numFmtId="0" fontId="7" fillId="3" borderId="17" xfId="0" applyFont="1" applyFill="1" applyBorder="1" applyAlignment="1">
      <alignment horizontal="left" wrapText="1"/>
    </xf>
    <xf numFmtId="0" fontId="7" fillId="7" borderId="17" xfId="0" applyFont="1" applyFill="1" applyBorder="1" applyAlignment="1" applyProtection="1">
      <alignment horizontal="center"/>
      <protection locked="0"/>
    </xf>
    <xf numFmtId="0" fontId="7" fillId="21" borderId="14" xfId="0" applyFont="1" applyFill="1" applyBorder="1" applyAlignment="1">
      <alignment horizontal="center"/>
    </xf>
    <xf numFmtId="0" fontId="7" fillId="21" borderId="9" xfId="0" applyFont="1" applyFill="1" applyBorder="1" applyAlignment="1">
      <alignment horizontal="left" wrapText="1"/>
    </xf>
    <xf numFmtId="0" fontId="7" fillId="21" borderId="9" xfId="0" applyFont="1" applyFill="1" applyBorder="1" applyAlignment="1" applyProtection="1">
      <alignment horizontal="center"/>
      <protection locked="0"/>
    </xf>
    <xf numFmtId="2" fontId="7" fillId="21" borderId="9" xfId="0" applyNumberFormat="1" applyFont="1" applyFill="1" applyBorder="1" applyAlignment="1" applyProtection="1">
      <alignment horizontal="center"/>
      <protection locked="0"/>
    </xf>
    <xf numFmtId="43" fontId="7" fillId="21" borderId="9" xfId="1" applyFont="1" applyFill="1" applyBorder="1" applyAlignment="1" applyProtection="1">
      <alignment horizontal="center"/>
      <protection locked="0"/>
    </xf>
    <xf numFmtId="43" fontId="7" fillId="21" borderId="9" xfId="1" applyFont="1" applyFill="1" applyBorder="1" applyAlignment="1">
      <alignment horizontal="center" wrapText="1"/>
    </xf>
    <xf numFmtId="165" fontId="7" fillId="21" borderId="9" xfId="1" applyNumberFormat="1" applyFont="1" applyFill="1" applyBorder="1" applyAlignment="1">
      <alignment horizontal="center" wrapText="1"/>
    </xf>
    <xf numFmtId="1" fontId="7" fillId="21" borderId="9" xfId="0" applyNumberFormat="1" applyFont="1" applyFill="1" applyBorder="1" applyAlignment="1">
      <alignment horizontal="center" wrapText="1"/>
    </xf>
    <xf numFmtId="43" fontId="7" fillId="21" borderId="9" xfId="0" applyNumberFormat="1" applyFont="1" applyFill="1" applyBorder="1" applyAlignment="1" applyProtection="1">
      <alignment horizontal="center"/>
      <protection locked="0"/>
    </xf>
    <xf numFmtId="43" fontId="7" fillId="21" borderId="9" xfId="1" applyFont="1" applyFill="1" applyBorder="1" applyAlignment="1" applyProtection="1">
      <alignment horizontal="left"/>
      <protection locked="0"/>
    </xf>
    <xf numFmtId="43" fontId="7" fillId="21" borderId="15" xfId="1" applyFont="1" applyFill="1" applyBorder="1" applyAlignment="1" applyProtection="1">
      <alignment horizontal="left"/>
      <protection locked="0"/>
    </xf>
    <xf numFmtId="0" fontId="7" fillId="21" borderId="13" xfId="0" applyFont="1" applyFill="1" applyBorder="1" applyAlignment="1">
      <alignment horizontal="center"/>
    </xf>
    <xf numFmtId="0" fontId="7" fillId="15" borderId="13" xfId="0" applyFont="1" applyFill="1" applyBorder="1" applyAlignment="1">
      <alignment horizontal="center"/>
    </xf>
    <xf numFmtId="0" fontId="7" fillId="15" borderId="9" xfId="0" applyFont="1" applyFill="1" applyBorder="1" applyAlignment="1" applyProtection="1">
      <alignment horizontal="center"/>
      <protection locked="0"/>
    </xf>
    <xf numFmtId="2" fontId="7" fillId="15" borderId="9" xfId="0" applyNumberFormat="1" applyFont="1" applyFill="1" applyBorder="1" applyAlignment="1" applyProtection="1">
      <alignment horizontal="center"/>
      <protection locked="0"/>
    </xf>
    <xf numFmtId="43" fontId="7" fillId="15" borderId="9" xfId="1" applyFont="1" applyFill="1" applyBorder="1" applyAlignment="1" applyProtection="1">
      <alignment horizontal="center"/>
      <protection locked="0"/>
    </xf>
    <xf numFmtId="43" fontId="7" fillId="15" borderId="9" xfId="1" applyFont="1" applyFill="1" applyBorder="1" applyAlignment="1">
      <alignment horizontal="center" wrapText="1"/>
    </xf>
    <xf numFmtId="165" fontId="7" fillId="15" borderId="9" xfId="1" applyNumberFormat="1" applyFont="1" applyFill="1" applyBorder="1" applyAlignment="1">
      <alignment horizontal="center" wrapText="1"/>
    </xf>
    <xf numFmtId="1" fontId="7" fillId="15" borderId="9" xfId="0" applyNumberFormat="1" applyFont="1" applyFill="1" applyBorder="1" applyAlignment="1">
      <alignment horizontal="center" wrapText="1"/>
    </xf>
    <xf numFmtId="43" fontId="7" fillId="15" borderId="9" xfId="0" applyNumberFormat="1" applyFont="1" applyFill="1" applyBorder="1" applyAlignment="1" applyProtection="1">
      <alignment horizontal="center"/>
      <protection locked="0"/>
    </xf>
    <xf numFmtId="43" fontId="7" fillId="15" borderId="9" xfId="1" applyFont="1" applyFill="1" applyBorder="1" applyAlignment="1" applyProtection="1">
      <alignment horizontal="left"/>
      <protection locked="0"/>
    </xf>
    <xf numFmtId="43" fontId="7" fillId="15" borderId="15" xfId="1" applyFont="1" applyFill="1" applyBorder="1" applyAlignment="1" applyProtection="1">
      <alignment horizontal="left"/>
      <protection locked="0"/>
    </xf>
    <xf numFmtId="0" fontId="7" fillId="15" borderId="14" xfId="0" applyFont="1" applyFill="1" applyBorder="1" applyAlignment="1">
      <alignment horizontal="center"/>
    </xf>
    <xf numFmtId="0" fontId="7" fillId="22" borderId="13" xfId="0" applyFont="1" applyFill="1" applyBorder="1" applyAlignment="1">
      <alignment horizontal="center"/>
    </xf>
    <xf numFmtId="0" fontId="7" fillId="22" borderId="9" xfId="0" applyFont="1" applyFill="1" applyBorder="1" applyAlignment="1">
      <alignment horizontal="left" wrapText="1"/>
    </xf>
    <xf numFmtId="0" fontId="7" fillId="22" borderId="9" xfId="0" applyFont="1" applyFill="1" applyBorder="1" applyAlignment="1" applyProtection="1">
      <alignment horizontal="center"/>
      <protection locked="0"/>
    </xf>
    <xf numFmtId="2" fontId="7" fillId="22" borderId="9" xfId="0" applyNumberFormat="1" applyFont="1" applyFill="1" applyBorder="1" applyAlignment="1" applyProtection="1">
      <alignment horizontal="center"/>
      <protection locked="0"/>
    </xf>
    <xf numFmtId="43" fontId="7" fillId="22" borderId="9" xfId="1" applyFont="1" applyFill="1" applyBorder="1" applyAlignment="1" applyProtection="1">
      <alignment horizontal="center"/>
      <protection locked="0"/>
    </xf>
    <xf numFmtId="43" fontId="7" fillId="22" borderId="9" xfId="1" applyFont="1" applyFill="1" applyBorder="1" applyAlignment="1">
      <alignment horizontal="center" wrapText="1"/>
    </xf>
    <xf numFmtId="165" fontId="7" fillId="22" borderId="9" xfId="1" applyNumberFormat="1" applyFont="1" applyFill="1" applyBorder="1" applyAlignment="1">
      <alignment horizontal="center" wrapText="1"/>
    </xf>
    <xf numFmtId="1" fontId="7" fillId="22" borderId="9" xfId="0" applyNumberFormat="1" applyFont="1" applyFill="1" applyBorder="1" applyAlignment="1">
      <alignment horizontal="center" wrapText="1"/>
    </xf>
    <xf numFmtId="43" fontId="7" fillId="22" borderId="9" xfId="0" applyNumberFormat="1" applyFont="1" applyFill="1" applyBorder="1" applyAlignment="1" applyProtection="1">
      <alignment horizontal="center"/>
      <protection locked="0"/>
    </xf>
    <xf numFmtId="43" fontId="7" fillId="22" borderId="9" xfId="1" applyFont="1" applyFill="1" applyBorder="1" applyAlignment="1" applyProtection="1">
      <alignment horizontal="left"/>
      <protection locked="0"/>
    </xf>
    <xf numFmtId="43" fontId="7" fillId="22" borderId="15" xfId="1" applyFont="1" applyFill="1" applyBorder="1" applyAlignment="1" applyProtection="1">
      <alignment horizontal="left"/>
      <protection locked="0"/>
    </xf>
    <xf numFmtId="0" fontId="7" fillId="22" borderId="14" xfId="0" applyFont="1" applyFill="1" applyBorder="1" applyAlignment="1">
      <alignment horizontal="center"/>
    </xf>
    <xf numFmtId="0" fontId="7" fillId="20" borderId="14" xfId="0" applyFont="1" applyFill="1" applyBorder="1" applyAlignment="1">
      <alignment horizontal="center"/>
    </xf>
    <xf numFmtId="0" fontId="7" fillId="20" borderId="9" xfId="0" applyFont="1" applyFill="1" applyBorder="1" applyAlignment="1" applyProtection="1">
      <alignment horizontal="center"/>
      <protection locked="0"/>
    </xf>
    <xf numFmtId="2" fontId="7" fillId="20" borderId="9" xfId="0" applyNumberFormat="1" applyFont="1" applyFill="1" applyBorder="1" applyAlignment="1" applyProtection="1">
      <alignment horizontal="center"/>
      <protection locked="0"/>
    </xf>
    <xf numFmtId="2" fontId="11" fillId="20" borderId="9" xfId="0" applyNumberFormat="1" applyFont="1" applyFill="1" applyBorder="1" applyAlignment="1" applyProtection="1">
      <alignment horizontal="center"/>
      <protection locked="0"/>
    </xf>
    <xf numFmtId="43" fontId="7" fillId="20" borderId="9" xfId="1" applyFont="1" applyFill="1" applyBorder="1" applyAlignment="1" applyProtection="1">
      <alignment horizontal="center"/>
      <protection locked="0"/>
    </xf>
    <xf numFmtId="43" fontId="7" fillId="20" borderId="9" xfId="1" applyFont="1" applyFill="1" applyBorder="1" applyAlignment="1">
      <alignment horizontal="center" wrapText="1"/>
    </xf>
    <xf numFmtId="165" fontId="7" fillId="20" borderId="9" xfId="1" applyNumberFormat="1" applyFont="1" applyFill="1" applyBorder="1" applyAlignment="1">
      <alignment horizontal="center" wrapText="1"/>
    </xf>
    <xf numFmtId="1" fontId="7" fillId="20" borderId="9" xfId="0" applyNumberFormat="1" applyFont="1" applyFill="1" applyBorder="1" applyAlignment="1">
      <alignment horizontal="center" wrapText="1"/>
    </xf>
    <xf numFmtId="43" fontId="7" fillId="20" borderId="9" xfId="0" applyNumberFormat="1" applyFont="1" applyFill="1" applyBorder="1" applyAlignment="1" applyProtection="1">
      <alignment horizontal="center"/>
      <protection locked="0"/>
    </xf>
    <xf numFmtId="43" fontId="7" fillId="20" borderId="9" xfId="1" applyFont="1" applyFill="1" applyBorder="1" applyAlignment="1" applyProtection="1">
      <alignment horizontal="left"/>
      <protection locked="0"/>
    </xf>
    <xf numFmtId="43" fontId="7" fillId="20" borderId="15" xfId="1" applyFont="1" applyFill="1" applyBorder="1" applyAlignment="1" applyProtection="1">
      <alignment horizontal="left"/>
      <protection locked="0"/>
    </xf>
    <xf numFmtId="0" fontId="7" fillId="23" borderId="14" xfId="0" applyFont="1" applyFill="1" applyBorder="1" applyAlignment="1">
      <alignment horizontal="center"/>
    </xf>
    <xf numFmtId="0" fontId="7" fillId="23" borderId="9" xfId="0" applyFont="1" applyFill="1" applyBorder="1" applyAlignment="1">
      <alignment horizontal="left" wrapText="1"/>
    </xf>
    <xf numFmtId="0" fontId="7" fillId="23" borderId="9" xfId="0" applyFont="1" applyFill="1" applyBorder="1" applyAlignment="1" applyProtection="1">
      <alignment horizontal="center"/>
      <protection locked="0"/>
    </xf>
    <xf numFmtId="2" fontId="7" fillId="23" borderId="9" xfId="0" applyNumberFormat="1" applyFont="1" applyFill="1" applyBorder="1" applyAlignment="1" applyProtection="1">
      <alignment horizontal="center"/>
      <protection locked="0"/>
    </xf>
    <xf numFmtId="43" fontId="7" fillId="23" borderId="9" xfId="1" applyFont="1" applyFill="1" applyBorder="1" applyAlignment="1" applyProtection="1">
      <alignment horizontal="center"/>
      <protection locked="0"/>
    </xf>
    <xf numFmtId="43" fontId="7" fillId="23" borderId="9" xfId="1" applyFont="1" applyFill="1" applyBorder="1" applyAlignment="1">
      <alignment horizontal="center" wrapText="1"/>
    </xf>
    <xf numFmtId="165" fontId="7" fillId="23" borderId="9" xfId="1" applyNumberFormat="1" applyFont="1" applyFill="1" applyBorder="1" applyAlignment="1">
      <alignment horizontal="center" wrapText="1"/>
    </xf>
    <xf numFmtId="1" fontId="7" fillId="23" borderId="9" xfId="0" applyNumberFormat="1" applyFont="1" applyFill="1" applyBorder="1" applyAlignment="1">
      <alignment horizontal="center" wrapText="1"/>
    </xf>
    <xf numFmtId="43" fontId="7" fillId="23" borderId="9" xfId="0" applyNumberFormat="1" applyFont="1" applyFill="1" applyBorder="1" applyAlignment="1" applyProtection="1">
      <alignment horizontal="center"/>
      <protection locked="0"/>
    </xf>
    <xf numFmtId="43" fontId="7" fillId="23" borderId="9" xfId="1" applyFont="1" applyFill="1" applyBorder="1" applyAlignment="1" applyProtection="1">
      <alignment horizontal="left"/>
      <protection locked="0"/>
    </xf>
    <xf numFmtId="43" fontId="7" fillId="23" borderId="15" xfId="1" applyFont="1" applyFill="1" applyBorder="1" applyAlignment="1" applyProtection="1">
      <alignment horizontal="left"/>
      <protection locked="0"/>
    </xf>
    <xf numFmtId="0" fontId="7" fillId="24" borderId="9" xfId="0" applyFont="1" applyFill="1" applyBorder="1" applyAlignment="1">
      <alignment horizontal="left" wrapText="1"/>
    </xf>
    <xf numFmtId="0" fontId="7" fillId="24" borderId="9" xfId="0" applyFont="1" applyFill="1" applyBorder="1" applyAlignment="1" applyProtection="1">
      <alignment horizontal="center"/>
      <protection locked="0"/>
    </xf>
    <xf numFmtId="2" fontId="7" fillId="24" borderId="9" xfId="0" applyNumberFormat="1" applyFont="1" applyFill="1" applyBorder="1" applyAlignment="1" applyProtection="1">
      <alignment horizontal="center"/>
      <protection locked="0"/>
    </xf>
    <xf numFmtId="43" fontId="7" fillId="24" borderId="9" xfId="1" applyFont="1" applyFill="1" applyBorder="1" applyAlignment="1" applyProtection="1">
      <alignment horizontal="center"/>
      <protection locked="0"/>
    </xf>
    <xf numFmtId="43" fontId="7" fillId="24" borderId="9" xfId="1" applyFont="1" applyFill="1" applyBorder="1" applyAlignment="1">
      <alignment horizontal="center" wrapText="1"/>
    </xf>
    <xf numFmtId="165" fontId="7" fillId="24" borderId="9" xfId="1" applyNumberFormat="1" applyFont="1" applyFill="1" applyBorder="1" applyAlignment="1">
      <alignment horizontal="center" wrapText="1"/>
    </xf>
    <xf numFmtId="1" fontId="7" fillId="24" borderId="9" xfId="0" applyNumberFormat="1" applyFont="1" applyFill="1" applyBorder="1" applyAlignment="1">
      <alignment horizontal="center" wrapText="1"/>
    </xf>
    <xf numFmtId="43" fontId="7" fillId="24" borderId="9" xfId="0" applyNumberFormat="1" applyFont="1" applyFill="1" applyBorder="1" applyAlignment="1" applyProtection="1">
      <alignment horizontal="center"/>
      <protection locked="0"/>
    </xf>
    <xf numFmtId="43" fontId="7" fillId="24" borderId="9" xfId="1" applyFont="1" applyFill="1" applyBorder="1" applyAlignment="1" applyProtection="1">
      <alignment horizontal="left"/>
      <protection locked="0"/>
    </xf>
    <xf numFmtId="43" fontId="7" fillId="24" borderId="15" xfId="1" applyFont="1" applyFill="1" applyBorder="1" applyAlignment="1" applyProtection="1">
      <alignment horizontal="left"/>
      <protection locked="0"/>
    </xf>
    <xf numFmtId="2" fontId="11" fillId="24" borderId="9" xfId="0" applyNumberFormat="1" applyFont="1" applyFill="1" applyBorder="1" applyAlignment="1" applyProtection="1">
      <alignment horizontal="center"/>
      <protection locked="0"/>
    </xf>
    <xf numFmtId="0" fontId="7" fillId="24" borderId="14" xfId="0" applyFont="1" applyFill="1" applyBorder="1" applyAlignment="1">
      <alignment horizontal="center"/>
    </xf>
    <xf numFmtId="0" fontId="7" fillId="20" borderId="13" xfId="0" applyFont="1" applyFill="1" applyBorder="1" applyAlignment="1">
      <alignment horizontal="center"/>
    </xf>
    <xf numFmtId="0" fontId="7" fillId="25" borderId="13" xfId="0" applyFont="1" applyFill="1" applyBorder="1" applyAlignment="1">
      <alignment horizontal="center"/>
    </xf>
    <xf numFmtId="0" fontId="7" fillId="25" borderId="9" xfId="0" applyFont="1" applyFill="1" applyBorder="1" applyAlignment="1">
      <alignment horizontal="left" wrapText="1"/>
    </xf>
    <xf numFmtId="0" fontId="7" fillId="25" borderId="9" xfId="0" applyFont="1" applyFill="1" applyBorder="1" applyAlignment="1" applyProtection="1">
      <alignment horizontal="center"/>
      <protection locked="0"/>
    </xf>
    <xf numFmtId="2" fontId="7" fillId="25" borderId="9" xfId="0" applyNumberFormat="1" applyFont="1" applyFill="1" applyBorder="1" applyAlignment="1" applyProtection="1">
      <alignment horizontal="center"/>
      <protection locked="0"/>
    </xf>
    <xf numFmtId="43" fontId="7" fillId="25" borderId="9" xfId="1" applyFont="1" applyFill="1" applyBorder="1" applyAlignment="1" applyProtection="1">
      <alignment horizontal="center"/>
      <protection locked="0"/>
    </xf>
    <xf numFmtId="43" fontId="7" fillId="25" borderId="9" xfId="1" applyFont="1" applyFill="1" applyBorder="1" applyAlignment="1">
      <alignment horizontal="center" wrapText="1"/>
    </xf>
    <xf numFmtId="165" fontId="7" fillId="25" borderId="9" xfId="1" applyNumberFormat="1" applyFont="1" applyFill="1" applyBorder="1" applyAlignment="1">
      <alignment horizontal="center" wrapText="1"/>
    </xf>
    <xf numFmtId="1" fontId="7" fillId="25" borderId="9" xfId="0" applyNumberFormat="1" applyFont="1" applyFill="1" applyBorder="1" applyAlignment="1">
      <alignment horizontal="center" wrapText="1"/>
    </xf>
    <xf numFmtId="43" fontId="7" fillId="25" borderId="9" xfId="0" applyNumberFormat="1" applyFont="1" applyFill="1" applyBorder="1" applyAlignment="1" applyProtection="1">
      <alignment horizontal="center"/>
      <protection locked="0"/>
    </xf>
    <xf numFmtId="43" fontId="7" fillId="25" borderId="9" xfId="1" applyFont="1" applyFill="1" applyBorder="1" applyAlignment="1" applyProtection="1">
      <alignment horizontal="left"/>
      <protection locked="0"/>
    </xf>
    <xf numFmtId="43" fontId="7" fillId="25" borderId="15" xfId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7" fillId="26" borderId="9" xfId="0" applyFont="1" applyFill="1" applyBorder="1" applyAlignment="1">
      <alignment horizontal="left" wrapText="1"/>
    </xf>
    <xf numFmtId="0" fontId="7" fillId="27" borderId="9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center" wrapText="1"/>
    </xf>
    <xf numFmtId="0" fontId="7" fillId="28" borderId="9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0" fillId="21" borderId="0" xfId="0" applyFill="1"/>
    <xf numFmtId="0" fontId="0" fillId="27" borderId="0" xfId="0" applyFill="1"/>
    <xf numFmtId="0" fontId="0" fillId="8" borderId="0" xfId="0" applyFill="1"/>
    <xf numFmtId="0" fontId="0" fillId="11" borderId="0" xfId="0" applyFill="1"/>
    <xf numFmtId="0" fontId="0" fillId="23" borderId="0" xfId="0" applyFill="1"/>
    <xf numFmtId="0" fontId="0" fillId="29" borderId="0" xfId="0" applyFill="1"/>
    <xf numFmtId="0" fontId="0" fillId="12" borderId="0" xfId="0" applyFill="1"/>
    <xf numFmtId="0" fontId="0" fillId="28" borderId="0" xfId="0" applyFill="1"/>
    <xf numFmtId="0" fontId="10" fillId="8" borderId="0" xfId="0" applyFont="1" applyFill="1"/>
    <xf numFmtId="0" fontId="0" fillId="30" borderId="0" xfId="0" applyFill="1"/>
    <xf numFmtId="0" fontId="6" fillId="2" borderId="9" xfId="0" applyFont="1" applyFill="1" applyBorder="1" applyAlignment="1">
      <alignment horizontal="center" wrapText="1"/>
    </xf>
    <xf numFmtId="16" fontId="6" fillId="2" borderId="9" xfId="0" applyNumberFormat="1" applyFont="1" applyFill="1" applyBorder="1" applyAlignment="1">
      <alignment horizontal="center" wrapText="1"/>
    </xf>
    <xf numFmtId="2" fontId="6" fillId="2" borderId="9" xfId="0" applyNumberFormat="1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shrinkToFit="1"/>
    </xf>
    <xf numFmtId="0" fontId="8" fillId="2" borderId="9" xfId="0" applyFont="1" applyFill="1" applyBorder="1" applyAlignment="1">
      <alignment horizontal="center" wrapText="1"/>
    </xf>
    <xf numFmtId="0" fontId="9" fillId="2" borderId="9" xfId="0" applyFont="1" applyFill="1" applyBorder="1"/>
    <xf numFmtId="2" fontId="4" fillId="2" borderId="9" xfId="0" applyNumberFormat="1" applyFont="1" applyFill="1" applyBorder="1" applyAlignment="1">
      <alignment horizontal="center" wrapText="1"/>
    </xf>
    <xf numFmtId="0" fontId="7" fillId="21" borderId="9" xfId="0" applyFont="1" applyFill="1" applyBorder="1" applyAlignment="1">
      <alignment horizontal="center"/>
    </xf>
    <xf numFmtId="0" fontId="7" fillId="27" borderId="9" xfId="0" applyFont="1" applyFill="1" applyBorder="1" applyAlignment="1">
      <alignment horizontal="center"/>
    </xf>
    <xf numFmtId="0" fontId="7" fillId="27" borderId="9" xfId="0" applyFont="1" applyFill="1" applyBorder="1" applyAlignment="1" applyProtection="1">
      <alignment horizontal="center"/>
      <protection locked="0"/>
    </xf>
    <xf numFmtId="2" fontId="7" fillId="27" borderId="9" xfId="0" applyNumberFormat="1" applyFont="1" applyFill="1" applyBorder="1" applyAlignment="1" applyProtection="1">
      <alignment horizontal="center"/>
      <protection locked="0"/>
    </xf>
    <xf numFmtId="43" fontId="7" fillId="27" borderId="9" xfId="1" applyFont="1" applyFill="1" applyBorder="1" applyAlignment="1" applyProtection="1">
      <alignment horizontal="center"/>
      <protection locked="0"/>
    </xf>
    <xf numFmtId="43" fontId="7" fillId="27" borderId="9" xfId="1" applyFont="1" applyFill="1" applyBorder="1" applyAlignment="1">
      <alignment horizontal="center" wrapText="1"/>
    </xf>
    <xf numFmtId="165" fontId="7" fillId="27" borderId="9" xfId="1" applyNumberFormat="1" applyFont="1" applyFill="1" applyBorder="1" applyAlignment="1">
      <alignment horizontal="center" wrapText="1"/>
    </xf>
    <xf numFmtId="1" fontId="7" fillId="27" borderId="9" xfId="0" applyNumberFormat="1" applyFont="1" applyFill="1" applyBorder="1" applyAlignment="1">
      <alignment horizontal="center" wrapText="1"/>
    </xf>
    <xf numFmtId="43" fontId="7" fillId="27" borderId="9" xfId="0" applyNumberFormat="1" applyFont="1" applyFill="1" applyBorder="1" applyAlignment="1" applyProtection="1">
      <alignment horizontal="center"/>
      <protection locked="0"/>
    </xf>
    <xf numFmtId="43" fontId="7" fillId="27" borderId="9" xfId="1" applyFont="1" applyFill="1" applyBorder="1" applyAlignment="1" applyProtection="1">
      <alignment horizontal="left"/>
      <protection locked="0"/>
    </xf>
    <xf numFmtId="0" fontId="7" fillId="8" borderId="9" xfId="0" applyFont="1" applyFill="1" applyBorder="1" applyAlignment="1">
      <alignment horizontal="center"/>
    </xf>
    <xf numFmtId="0" fontId="7" fillId="8" borderId="9" xfId="0" applyFont="1" applyFill="1" applyBorder="1" applyAlignment="1" applyProtection="1">
      <alignment horizontal="center"/>
      <protection locked="0"/>
    </xf>
    <xf numFmtId="2" fontId="7" fillId="8" borderId="9" xfId="0" applyNumberFormat="1" applyFont="1" applyFill="1" applyBorder="1" applyAlignment="1" applyProtection="1">
      <alignment horizontal="center"/>
      <protection locked="0"/>
    </xf>
    <xf numFmtId="43" fontId="7" fillId="8" borderId="9" xfId="1" applyFont="1" applyFill="1" applyBorder="1" applyAlignment="1" applyProtection="1">
      <alignment horizontal="center"/>
      <protection locked="0"/>
    </xf>
    <xf numFmtId="43" fontId="7" fillId="8" borderId="9" xfId="1" applyFont="1" applyFill="1" applyBorder="1" applyAlignment="1">
      <alignment horizontal="center" wrapText="1"/>
    </xf>
    <xf numFmtId="165" fontId="7" fillId="8" borderId="9" xfId="1" applyNumberFormat="1" applyFont="1" applyFill="1" applyBorder="1" applyAlignment="1">
      <alignment horizontal="center" wrapText="1"/>
    </xf>
    <xf numFmtId="1" fontId="7" fillId="8" borderId="9" xfId="0" applyNumberFormat="1" applyFont="1" applyFill="1" applyBorder="1" applyAlignment="1">
      <alignment horizontal="center" wrapText="1"/>
    </xf>
    <xf numFmtId="43" fontId="7" fillId="8" borderId="9" xfId="0" applyNumberFormat="1" applyFont="1" applyFill="1" applyBorder="1" applyAlignment="1" applyProtection="1">
      <alignment horizontal="center"/>
      <protection locked="0"/>
    </xf>
    <xf numFmtId="43" fontId="7" fillId="8" borderId="9" xfId="1" applyFont="1" applyFill="1" applyBorder="1" applyAlignment="1" applyProtection="1">
      <alignment horizontal="left"/>
      <protection locked="0"/>
    </xf>
    <xf numFmtId="0" fontId="7" fillId="11" borderId="9" xfId="0" applyFont="1" applyFill="1" applyBorder="1" applyAlignment="1">
      <alignment horizontal="center"/>
    </xf>
    <xf numFmtId="0" fontId="7" fillId="11" borderId="9" xfId="0" applyFont="1" applyFill="1" applyBorder="1" applyAlignment="1" applyProtection="1">
      <alignment horizontal="center"/>
      <protection locked="0"/>
    </xf>
    <xf numFmtId="2" fontId="7" fillId="11" borderId="9" xfId="0" applyNumberFormat="1" applyFont="1" applyFill="1" applyBorder="1" applyAlignment="1" applyProtection="1">
      <alignment horizontal="center"/>
      <protection locked="0"/>
    </xf>
    <xf numFmtId="43" fontId="7" fillId="11" borderId="9" xfId="1" applyFont="1" applyFill="1" applyBorder="1" applyAlignment="1" applyProtection="1">
      <alignment horizontal="center"/>
      <protection locked="0"/>
    </xf>
    <xf numFmtId="43" fontId="7" fillId="11" borderId="9" xfId="1" applyFont="1" applyFill="1" applyBorder="1" applyAlignment="1">
      <alignment horizontal="center" wrapText="1"/>
    </xf>
    <xf numFmtId="165" fontId="7" fillId="11" borderId="9" xfId="1" applyNumberFormat="1" applyFont="1" applyFill="1" applyBorder="1" applyAlignment="1">
      <alignment horizontal="center" wrapText="1"/>
    </xf>
    <xf numFmtId="1" fontId="7" fillId="11" borderId="9" xfId="0" applyNumberFormat="1" applyFont="1" applyFill="1" applyBorder="1" applyAlignment="1">
      <alignment horizontal="center" wrapText="1"/>
    </xf>
    <xf numFmtId="43" fontId="7" fillId="11" borderId="9" xfId="0" applyNumberFormat="1" applyFont="1" applyFill="1" applyBorder="1" applyAlignment="1" applyProtection="1">
      <alignment horizontal="center"/>
      <protection locked="0"/>
    </xf>
    <xf numFmtId="43" fontId="7" fillId="11" borderId="9" xfId="1" applyFont="1" applyFill="1" applyBorder="1" applyAlignment="1" applyProtection="1">
      <alignment horizontal="left"/>
      <protection locked="0"/>
    </xf>
    <xf numFmtId="0" fontId="7" fillId="23" borderId="9" xfId="0" applyFont="1" applyFill="1" applyBorder="1" applyAlignment="1">
      <alignment horizontal="center"/>
    </xf>
    <xf numFmtId="0" fontId="7" fillId="29" borderId="9" xfId="0" applyFont="1" applyFill="1" applyBorder="1" applyAlignment="1">
      <alignment horizontal="center"/>
    </xf>
    <xf numFmtId="0" fontId="7" fillId="29" borderId="9" xfId="0" applyFont="1" applyFill="1" applyBorder="1" applyAlignment="1">
      <alignment horizontal="left" wrapText="1"/>
    </xf>
    <xf numFmtId="0" fontId="7" fillId="29" borderId="9" xfId="0" applyFont="1" applyFill="1" applyBorder="1" applyAlignment="1" applyProtection="1">
      <alignment horizontal="center"/>
      <protection locked="0"/>
    </xf>
    <xf numFmtId="2" fontId="7" fillId="29" borderId="9" xfId="0" applyNumberFormat="1" applyFont="1" applyFill="1" applyBorder="1" applyAlignment="1" applyProtection="1">
      <alignment horizontal="center"/>
      <protection locked="0"/>
    </xf>
    <xf numFmtId="43" fontId="7" fillId="29" borderId="9" xfId="1" applyFont="1" applyFill="1" applyBorder="1" applyAlignment="1" applyProtection="1">
      <alignment horizontal="center"/>
      <protection locked="0"/>
    </xf>
    <xf numFmtId="43" fontId="7" fillId="29" borderId="9" xfId="1" applyFont="1" applyFill="1" applyBorder="1" applyAlignment="1">
      <alignment horizontal="center" wrapText="1"/>
    </xf>
    <xf numFmtId="165" fontId="7" fillId="29" borderId="9" xfId="1" applyNumberFormat="1" applyFont="1" applyFill="1" applyBorder="1" applyAlignment="1">
      <alignment horizontal="center" wrapText="1"/>
    </xf>
    <xf numFmtId="1" fontId="7" fillId="29" borderId="9" xfId="0" applyNumberFormat="1" applyFont="1" applyFill="1" applyBorder="1" applyAlignment="1">
      <alignment horizontal="center" wrapText="1"/>
    </xf>
    <xf numFmtId="43" fontId="7" fillId="29" borderId="9" xfId="0" applyNumberFormat="1" applyFont="1" applyFill="1" applyBorder="1" applyAlignment="1" applyProtection="1">
      <alignment horizontal="center"/>
      <protection locked="0"/>
    </xf>
    <xf numFmtId="43" fontId="7" fillId="29" borderId="9" xfId="1" applyFont="1" applyFill="1" applyBorder="1" applyAlignment="1" applyProtection="1">
      <alignment horizontal="left"/>
      <protection locked="0"/>
    </xf>
    <xf numFmtId="2" fontId="11" fillId="8" borderId="9" xfId="0" applyNumberFormat="1" applyFont="1" applyFill="1" applyBorder="1" applyAlignment="1" applyProtection="1">
      <alignment horizontal="center"/>
      <protection locked="0"/>
    </xf>
    <xf numFmtId="0" fontId="7" fillId="12" borderId="9" xfId="0" applyFont="1" applyFill="1" applyBorder="1" applyAlignment="1">
      <alignment horizontal="center"/>
    </xf>
    <xf numFmtId="0" fontId="7" fillId="12" borderId="9" xfId="0" applyFont="1" applyFill="1" applyBorder="1" applyAlignment="1" applyProtection="1">
      <alignment horizontal="center"/>
      <protection locked="0"/>
    </xf>
    <xf numFmtId="2" fontId="7" fillId="12" borderId="9" xfId="0" applyNumberFormat="1" applyFont="1" applyFill="1" applyBorder="1" applyAlignment="1" applyProtection="1">
      <alignment horizontal="center"/>
      <protection locked="0"/>
    </xf>
    <xf numFmtId="43" fontId="7" fillId="12" borderId="9" xfId="1" applyFont="1" applyFill="1" applyBorder="1" applyAlignment="1" applyProtection="1">
      <alignment horizontal="center"/>
      <protection locked="0"/>
    </xf>
    <xf numFmtId="43" fontId="7" fillId="12" borderId="9" xfId="1" applyFont="1" applyFill="1" applyBorder="1" applyAlignment="1">
      <alignment horizontal="center" wrapText="1"/>
    </xf>
    <xf numFmtId="165" fontId="7" fillId="12" borderId="9" xfId="1" applyNumberFormat="1" applyFont="1" applyFill="1" applyBorder="1" applyAlignment="1">
      <alignment horizontal="center" wrapText="1"/>
    </xf>
    <xf numFmtId="1" fontId="7" fillId="12" borderId="9" xfId="0" applyNumberFormat="1" applyFont="1" applyFill="1" applyBorder="1" applyAlignment="1">
      <alignment horizontal="center" wrapText="1"/>
    </xf>
    <xf numFmtId="43" fontId="7" fillId="12" borderId="9" xfId="0" applyNumberFormat="1" applyFont="1" applyFill="1" applyBorder="1" applyAlignment="1" applyProtection="1">
      <alignment horizontal="center"/>
      <protection locked="0"/>
    </xf>
    <xf numFmtId="43" fontId="7" fillId="12" borderId="9" xfId="1" applyFont="1" applyFill="1" applyBorder="1" applyAlignment="1" applyProtection="1">
      <alignment horizontal="left"/>
      <protection locked="0"/>
    </xf>
    <xf numFmtId="0" fontId="7" fillId="28" borderId="9" xfId="0" applyFont="1" applyFill="1" applyBorder="1" applyAlignment="1">
      <alignment horizontal="center"/>
    </xf>
    <xf numFmtId="0" fontId="7" fillId="28" borderId="9" xfId="0" applyFont="1" applyFill="1" applyBorder="1" applyAlignment="1" applyProtection="1">
      <alignment horizontal="center"/>
      <protection locked="0"/>
    </xf>
    <xf numFmtId="2" fontId="7" fillId="28" borderId="9" xfId="0" applyNumberFormat="1" applyFont="1" applyFill="1" applyBorder="1" applyAlignment="1" applyProtection="1">
      <alignment horizontal="center"/>
      <protection locked="0"/>
    </xf>
    <xf numFmtId="2" fontId="11" fillId="28" borderId="9" xfId="0" applyNumberFormat="1" applyFont="1" applyFill="1" applyBorder="1" applyAlignment="1" applyProtection="1">
      <alignment horizontal="center"/>
      <protection locked="0"/>
    </xf>
    <xf numFmtId="43" fontId="7" fillId="28" borderId="9" xfId="1" applyFont="1" applyFill="1" applyBorder="1" applyAlignment="1" applyProtection="1">
      <alignment horizontal="center"/>
      <protection locked="0"/>
    </xf>
    <xf numFmtId="43" fontId="7" fillId="28" borderId="9" xfId="1" applyFont="1" applyFill="1" applyBorder="1" applyAlignment="1">
      <alignment horizontal="center" wrapText="1"/>
    </xf>
    <xf numFmtId="165" fontId="7" fillId="28" borderId="9" xfId="1" applyNumberFormat="1" applyFont="1" applyFill="1" applyBorder="1" applyAlignment="1">
      <alignment horizontal="center" wrapText="1"/>
    </xf>
    <xf numFmtId="1" fontId="7" fillId="28" borderId="9" xfId="0" applyNumberFormat="1" applyFont="1" applyFill="1" applyBorder="1" applyAlignment="1">
      <alignment horizontal="center" wrapText="1"/>
    </xf>
    <xf numFmtId="43" fontId="7" fillId="28" borderId="9" xfId="0" applyNumberFormat="1" applyFont="1" applyFill="1" applyBorder="1" applyAlignment="1" applyProtection="1">
      <alignment horizontal="center"/>
      <protection locked="0"/>
    </xf>
    <xf numFmtId="43" fontId="7" fillId="28" borderId="9" xfId="1" applyFont="1" applyFill="1" applyBorder="1" applyAlignment="1" applyProtection="1">
      <alignment horizontal="left"/>
      <protection locked="0"/>
    </xf>
    <xf numFmtId="0" fontId="7" fillId="30" borderId="9" xfId="0" applyFont="1" applyFill="1" applyBorder="1" applyAlignment="1">
      <alignment horizontal="center"/>
    </xf>
    <xf numFmtId="0" fontId="7" fillId="30" borderId="9" xfId="0" applyFont="1" applyFill="1" applyBorder="1" applyAlignment="1">
      <alignment horizontal="left" wrapText="1"/>
    </xf>
    <xf numFmtId="0" fontId="7" fillId="30" borderId="9" xfId="0" applyFont="1" applyFill="1" applyBorder="1" applyAlignment="1" applyProtection="1">
      <alignment horizontal="center"/>
      <protection locked="0"/>
    </xf>
    <xf numFmtId="2" fontId="7" fillId="30" borderId="9" xfId="0" applyNumberFormat="1" applyFont="1" applyFill="1" applyBorder="1" applyAlignment="1" applyProtection="1">
      <alignment horizontal="center"/>
      <protection locked="0"/>
    </xf>
    <xf numFmtId="2" fontId="11" fillId="30" borderId="9" xfId="0" applyNumberFormat="1" applyFont="1" applyFill="1" applyBorder="1" applyAlignment="1" applyProtection="1">
      <alignment horizontal="center"/>
      <protection locked="0"/>
    </xf>
    <xf numFmtId="43" fontId="7" fillId="30" borderId="9" xfId="1" applyFont="1" applyFill="1" applyBorder="1" applyAlignment="1" applyProtection="1">
      <alignment horizontal="center"/>
      <protection locked="0"/>
    </xf>
    <xf numFmtId="43" fontId="7" fillId="30" borderId="9" xfId="1" applyFont="1" applyFill="1" applyBorder="1" applyAlignment="1">
      <alignment horizontal="center" wrapText="1"/>
    </xf>
    <xf numFmtId="165" fontId="7" fillId="30" borderId="9" xfId="1" applyNumberFormat="1" applyFont="1" applyFill="1" applyBorder="1" applyAlignment="1">
      <alignment horizontal="center" wrapText="1"/>
    </xf>
    <xf numFmtId="1" fontId="7" fillId="30" borderId="9" xfId="0" applyNumberFormat="1" applyFont="1" applyFill="1" applyBorder="1" applyAlignment="1">
      <alignment horizontal="center" wrapText="1"/>
    </xf>
    <xf numFmtId="43" fontId="7" fillId="30" borderId="9" xfId="0" applyNumberFormat="1" applyFont="1" applyFill="1" applyBorder="1" applyAlignment="1" applyProtection="1">
      <alignment horizontal="center"/>
      <protection locked="0"/>
    </xf>
    <xf numFmtId="43" fontId="7" fillId="30" borderId="9" xfId="1" applyFont="1" applyFill="1" applyBorder="1" applyAlignment="1" applyProtection="1">
      <alignment horizontal="left"/>
      <protection locked="0"/>
    </xf>
    <xf numFmtId="0" fontId="0" fillId="7" borderId="0" xfId="0" applyFill="1"/>
    <xf numFmtId="0" fontId="10" fillId="7" borderId="0" xfId="0" applyFont="1" applyFill="1"/>
    <xf numFmtId="0" fontId="18" fillId="3" borderId="3" xfId="0" applyFont="1" applyFill="1" applyBorder="1" applyAlignment="1">
      <alignment horizontal="left" wrapText="1"/>
    </xf>
    <xf numFmtId="0" fontId="14" fillId="0" borderId="0" xfId="5" applyFont="1" applyAlignment="1">
      <alignment horizontal="center"/>
    </xf>
    <xf numFmtId="0" fontId="7" fillId="4" borderId="3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3" borderId="1" xfId="1" applyNumberFormat="1" applyFont="1" applyFill="1" applyBorder="1" applyAlignment="1" applyProtection="1">
      <alignment horizontal="left"/>
      <protection locked="0"/>
    </xf>
  </cellXfs>
  <cellStyles count="7">
    <cellStyle name="Comma" xfId="1" builtinId="3"/>
    <cellStyle name="Comma 2" xfId="2" xr:uid="{E8E73C29-A957-4D7E-BF1F-C9B053D4ACD6}"/>
    <cellStyle name="Currency 2" xfId="3" xr:uid="{EA26DCD4-CB23-49F9-AE2A-C2F5C84F0EEF}"/>
    <cellStyle name="Hyperlink" xfId="4" builtinId="8"/>
    <cellStyle name="Normal" xfId="0" builtinId="0"/>
    <cellStyle name="Normal 2" xfId="5" xr:uid="{1A51D953-6CF0-47AB-AA65-7B9DFAA3FE84}"/>
    <cellStyle name="Percent 2" xfId="6" xr:uid="{87217E60-96AF-4418-BDC6-A1AAC37B9A9D}"/>
  </cellStyles>
  <dxfs count="0"/>
  <tableStyles count="0" defaultTableStyle="TableStyleMedium9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aptop\No%20Name%20Bass%20Club\Club%20Payou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out"/>
      <sheetName val="Payout (2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ABCA-F0A7-4B6B-835B-1335FCF472C7}">
  <dimension ref="A1:O42"/>
  <sheetViews>
    <sheetView topLeftCell="A3" zoomScale="115" zoomScaleNormal="115" workbookViewId="0">
      <selection activeCell="W7" sqref="W7"/>
    </sheetView>
  </sheetViews>
  <sheetFormatPr defaultRowHeight="15" customHeight="1" x14ac:dyDescent="0.2"/>
  <cols>
    <col min="1" max="1" width="5.28515625" style="2" customWidth="1"/>
    <col min="2" max="2" width="7.140625" style="2" customWidth="1"/>
    <col min="3" max="3" width="23.7109375" style="2" customWidth="1"/>
    <col min="4" max="7" width="9.140625" style="2"/>
    <col min="8" max="10" width="9.140625" style="2" customWidth="1"/>
    <col min="11" max="11" width="9.7109375" style="54" bestFit="1" customWidth="1"/>
    <col min="12" max="12" width="9.42578125" style="2" bestFit="1" customWidth="1"/>
    <col min="13" max="14" width="9.140625" style="2" customWidth="1"/>
    <col min="15" max="16384" width="9.140625" style="2"/>
  </cols>
  <sheetData>
    <row r="1" spans="1:15" ht="15" customHeight="1" thickBot="1" x14ac:dyDescent="0.25">
      <c r="J1" s="2" t="s">
        <v>22</v>
      </c>
    </row>
    <row r="2" spans="1:15" ht="16.5" customHeight="1" thickBot="1" x14ac:dyDescent="0.3">
      <c r="A2" s="29" t="s">
        <v>19</v>
      </c>
      <c r="B2" s="55" t="s">
        <v>0</v>
      </c>
      <c r="C2" s="55" t="s">
        <v>1</v>
      </c>
      <c r="D2" s="56" t="s">
        <v>34</v>
      </c>
      <c r="E2" s="56" t="s">
        <v>35</v>
      </c>
      <c r="F2" s="56" t="s">
        <v>42</v>
      </c>
      <c r="G2" s="56" t="s">
        <v>36</v>
      </c>
      <c r="H2" s="56" t="s">
        <v>37</v>
      </c>
      <c r="I2" s="56" t="s">
        <v>38</v>
      </c>
      <c r="J2" s="56" t="s">
        <v>39</v>
      </c>
      <c r="K2" s="57" t="s">
        <v>54</v>
      </c>
      <c r="L2" s="56" t="s">
        <v>41</v>
      </c>
      <c r="M2" s="56" t="s">
        <v>32</v>
      </c>
      <c r="N2" s="56" t="s">
        <v>33</v>
      </c>
      <c r="O2" s="56" t="s">
        <v>7</v>
      </c>
    </row>
    <row r="3" spans="1:15" ht="16.5" customHeight="1" thickBot="1" x14ac:dyDescent="0.3">
      <c r="A3" s="58">
        <v>1</v>
      </c>
      <c r="B3" s="58">
        <v>7</v>
      </c>
      <c r="C3" s="59" t="str">
        <f>VLOOKUP(B3,Teams!$A:$B,2,FALSE)</f>
        <v>Don Westom</v>
      </c>
      <c r="D3" s="60">
        <f>IF(ISERROR(VLOOKUP(B3,Jan!$A$5:$N$35,14,FALSE))," ",VLOOKUP(B3,Jan!$A$5:$N$35,14,FALSE))</f>
        <v>3.98</v>
      </c>
      <c r="E3" s="60">
        <f>IF(ISERROR(VLOOKUP(B3,Feb!$A$5:$N$25,14,FALSE))," ",VLOOKUP(B3,Feb!$A$5:$N$25,14,FALSE))</f>
        <v>1</v>
      </c>
      <c r="F3" s="60">
        <f>IF(ISERROR(VLOOKUP(B3,March!$A$5:$N$29,14,FALSE))," ",VLOOKUP(B3,March!$A$5:$N$29,14,FALSE))</f>
        <v>16.78</v>
      </c>
      <c r="G3" s="60">
        <f>IF(ISERROR(VLOOKUP(B3,April!$A$5:$N$23,14,FALSE))," ",VLOOKUP(B3,April!$A$5:$N$23,14,FALSE))</f>
        <v>16.14</v>
      </c>
      <c r="H3" s="60">
        <f>IF(ISERROR(VLOOKUP(B3,May!$A$5:$N$17,14,FALSE))," ",VLOOKUP(B3,May!$A$5:$N$17,14,FALSE))</f>
        <v>13.92</v>
      </c>
      <c r="I3" s="60">
        <f>IF(ISERROR(VLOOKUP(B3,June!$A$5:$N$33,14,FALSE))," ",VLOOKUP(B3,June!$A$5:$N$33,14,FALSE))</f>
        <v>17.510000000000002</v>
      </c>
      <c r="J3" s="60">
        <v>17.07</v>
      </c>
      <c r="K3" s="60">
        <v>17.75</v>
      </c>
      <c r="L3" s="60">
        <f>IF(ISERROR(VLOOKUP(B3,'Sept '!$A$5:$N$16,14,FALSE))," ",VLOOKUP(B3,'Sept '!$A$5:$N$16,14,FALSE))</f>
        <v>7.32</v>
      </c>
      <c r="M3" s="60">
        <f>IF(ISERROR(VLOOKUP(B3,Oct!$A$5:$N$24,14,FALSE))," ",VLOOKUP(B3,Oct!$A$5:$N$24,14,FALSE))</f>
        <v>6.72</v>
      </c>
      <c r="N3" s="60" t="str">
        <f>IF(ISERROR(VLOOKUP(B3,Nov!$A$5:$N$24,14,FALSE))," ",VLOOKUP(B3,Nov!$A$5:$N$24,14,FALSE))</f>
        <v xml:space="preserve"> </v>
      </c>
      <c r="O3" s="60">
        <f>SUM(D3:N3)</f>
        <v>118.19</v>
      </c>
    </row>
    <row r="4" spans="1:15" ht="16.5" customHeight="1" thickBot="1" x14ac:dyDescent="0.3">
      <c r="A4" s="58">
        <v>2</v>
      </c>
      <c r="B4" s="58">
        <v>21</v>
      </c>
      <c r="C4" s="59" t="str">
        <f>VLOOKUP(B4,Teams!$A:$B,2,FALSE)</f>
        <v>Will Yates</v>
      </c>
      <c r="D4" s="60">
        <f>IF(ISERROR(VLOOKUP(B4,Jan!$A$5:$N$35,14,FALSE))," ",VLOOKUP(B4,Jan!$A$5:$N$35,14,FALSE))</f>
        <v>9.0500000000000007</v>
      </c>
      <c r="E4" s="60">
        <f>IF(ISERROR(VLOOKUP(B4,Feb!$A$5:$N$25,14,FALSE))," ",VLOOKUP(B4,Feb!$A$5:$N$25,14,FALSE))</f>
        <v>18.14</v>
      </c>
      <c r="F4" s="60">
        <f>IF(ISERROR(VLOOKUP(B4,March!$A$5:$N$29,14,FALSE))," ",VLOOKUP(B4,March!$A$5:$N$29,14,FALSE))</f>
        <v>14.7</v>
      </c>
      <c r="G4" s="60">
        <f>IF(ISERROR(VLOOKUP(B4,April!$A$5:$N$23,14,FALSE))," ",VLOOKUP(B4,April!$A$5:$N$23,14,FALSE))</f>
        <v>11.82</v>
      </c>
      <c r="H4" s="60">
        <f>IF(ISERROR(VLOOKUP(B4,May!$A$5:$N$17,14,FALSE))," ",VLOOKUP(B4,May!$A$5:$N$17,14,FALSE))</f>
        <v>14.05</v>
      </c>
      <c r="I4" s="60">
        <f>IF(ISERROR(VLOOKUP(B4,June!$A$5:$N$33,14,FALSE))," ",VLOOKUP(B4,June!$A$5:$N$33,14,FALSE))</f>
        <v>12.62</v>
      </c>
      <c r="J4" s="60">
        <v>13.58</v>
      </c>
      <c r="K4" s="60">
        <v>12.03</v>
      </c>
      <c r="L4" s="60">
        <f>IF(ISERROR(VLOOKUP(B4,'Sept '!$A$5:$N$16,14,FALSE))," ",VLOOKUP(B4,'Sept '!$A$5:$N$16,14,FALSE))</f>
        <v>2.1399999999999997</v>
      </c>
      <c r="M4" s="60">
        <f>IF(ISERROR(VLOOKUP(B4,Oct!$A$5:$N$24,14,FALSE))," ",VLOOKUP(B4,Oct!$A$5:$N$24,14,FALSE))</f>
        <v>9.8800000000000008</v>
      </c>
      <c r="N4" s="60" t="str">
        <f>IF(ISERROR(VLOOKUP(B4,Nov!$A$5:$N$24,14,FALSE))," ",VLOOKUP(B4,Nov!$A$5:$N$24,14,FALSE))</f>
        <v xml:space="preserve"> </v>
      </c>
      <c r="O4" s="60">
        <f>SUM(D4:N4)</f>
        <v>118.01</v>
      </c>
    </row>
    <row r="5" spans="1:15" ht="16.5" customHeight="1" thickBot="1" x14ac:dyDescent="0.3">
      <c r="A5" s="58">
        <v>3</v>
      </c>
      <c r="B5" s="58">
        <v>17</v>
      </c>
      <c r="C5" s="59" t="str">
        <f>VLOOKUP(B5,Teams!$A:$B,2,FALSE)</f>
        <v>Paul Karow</v>
      </c>
      <c r="D5" s="60">
        <f>IF(ISERROR(VLOOKUP(B5,Jan!$A$5:$N$35,14,FALSE))," ",VLOOKUP(B5,Jan!$A$5:$N$35,14,FALSE))</f>
        <v>2</v>
      </c>
      <c r="E5" s="60">
        <f>IF(ISERROR(VLOOKUP(B5,Feb!$A$5:$N$25,14,FALSE))," ",VLOOKUP(B5,Feb!$A$5:$N$25,14,FALSE))</f>
        <v>7.02</v>
      </c>
      <c r="F5" s="60">
        <f>IF(ISERROR(VLOOKUP(B5,March!$A$5:$N$29,14,FALSE))," ",VLOOKUP(B5,March!$A$5:$N$29,14,FALSE))</f>
        <v>14.28</v>
      </c>
      <c r="G5" s="60">
        <f>IF(ISERROR(VLOOKUP(B5,April!$A$5:$N$23,14,FALSE))," ",VLOOKUP(B5,April!$A$5:$N$23,14,FALSE))</f>
        <v>16.14</v>
      </c>
      <c r="H5" s="60">
        <f>IF(ISERROR(VLOOKUP(B5,May!$A$5:$N$17,14,FALSE))," ",VLOOKUP(B5,May!$A$5:$N$17,14,FALSE))</f>
        <v>16.920000000000002</v>
      </c>
      <c r="I5" s="60">
        <f>IF(ISERROR(VLOOKUP(B5,June!$A$5:$N$33,14,FALSE))," ",VLOOKUP(B5,June!$A$5:$N$33,14,FALSE))</f>
        <v>10.76</v>
      </c>
      <c r="J5" s="60">
        <v>14.95</v>
      </c>
      <c r="K5" s="60">
        <v>12.85</v>
      </c>
      <c r="L5" s="60">
        <f>IF(ISERROR(VLOOKUP(B5,'Sept '!$A$5:$N$16,14,FALSE))," ",VLOOKUP(B5,'Sept '!$A$5:$N$16,14,FALSE))</f>
        <v>13.91</v>
      </c>
      <c r="M5" s="60">
        <f>IF(ISERROR(VLOOKUP(B5,Oct!$A$5:$N$24,14,FALSE))," ",VLOOKUP(B5,Oct!$A$5:$N$24,14,FALSE))</f>
        <v>1</v>
      </c>
      <c r="N5" s="60" t="str">
        <f>IF(ISERROR(VLOOKUP(B5,Nov!$A$5:$N$24,14,FALSE))," ",VLOOKUP(B5,Nov!$A$5:$N$24,14,FALSE))</f>
        <v xml:space="preserve"> </v>
      </c>
      <c r="O5" s="60">
        <f>SUM(D5:N5)</f>
        <v>109.83</v>
      </c>
    </row>
    <row r="6" spans="1:15" ht="16.5" customHeight="1" thickBot="1" x14ac:dyDescent="0.3">
      <c r="A6" s="58">
        <v>4</v>
      </c>
      <c r="B6" s="58">
        <v>8</v>
      </c>
      <c r="C6" s="59" t="str">
        <f>VLOOKUP(B6,Teams!$A:$B,2,FALSE)</f>
        <v>Dwayne Likens</v>
      </c>
      <c r="D6" s="60">
        <f>IF(ISERROR(VLOOKUP(B6,Jan!$A$5:$N$35,14,FALSE))," ",VLOOKUP(B6,Jan!$A$5:$N$35,14,FALSE))</f>
        <v>10.78</v>
      </c>
      <c r="E6" s="60">
        <f>IF(ISERROR(VLOOKUP(B6,Feb!$A$5:$N$25,14,FALSE))," ",VLOOKUP(B6,Feb!$A$5:$N$25,14,FALSE))</f>
        <v>8.41</v>
      </c>
      <c r="F6" s="60">
        <f>IF(ISERROR(VLOOKUP(B6,March!$A$5:$N$29,14,FALSE))," ",VLOOKUP(B6,March!$A$5:$N$29,14,FALSE))</f>
        <v>16.619999999999997</v>
      </c>
      <c r="G6" s="60">
        <f>IF(ISERROR(VLOOKUP(B6,April!$A$5:$N$23,14,FALSE))," ",VLOOKUP(B6,April!$A$5:$N$23,14,FALSE))</f>
        <v>5.32</v>
      </c>
      <c r="H6" s="60">
        <f>IF(ISERROR(VLOOKUP(B6,May!$A$5:$N$17,14,FALSE))," ",VLOOKUP(B6,May!$A$5:$N$17,14,FALSE))</f>
        <v>11.58</v>
      </c>
      <c r="I6" s="60">
        <f>IF(ISERROR(VLOOKUP(B6,June!$A$5:$N$33,14,FALSE))," ",VLOOKUP(B6,June!$A$5:$N$33,14,FALSE))</f>
        <v>11.76</v>
      </c>
      <c r="J6" s="60">
        <v>12.31</v>
      </c>
      <c r="K6" s="60">
        <v>10.57</v>
      </c>
      <c r="L6" s="60">
        <f>IF(ISERROR(VLOOKUP(B6,'Sept '!$A$5:$N$16,14,FALSE))," ",VLOOKUP(B6,'Sept '!$A$5:$N$16,14,FALSE))</f>
        <v>12.83</v>
      </c>
      <c r="M6" s="60">
        <f>IF(ISERROR(VLOOKUP(B6,Oct!$A$5:$N$24,14,FALSE))," ",VLOOKUP(B6,Oct!$A$5:$N$24,14,FALSE))</f>
        <v>6.5</v>
      </c>
      <c r="N6" s="60" t="str">
        <f>IF(ISERROR(VLOOKUP(B6,Nov!$A$5:$N$24,14,FALSE))," ",VLOOKUP(B6,Nov!$A$5:$N$24,14,FALSE))</f>
        <v xml:space="preserve"> </v>
      </c>
      <c r="O6" s="60">
        <f>SUM(D6:N6)</f>
        <v>106.67999999999999</v>
      </c>
    </row>
    <row r="7" spans="1:15" ht="16.5" customHeight="1" thickBot="1" x14ac:dyDescent="0.3">
      <c r="A7" s="58">
        <v>5</v>
      </c>
      <c r="B7" s="58">
        <v>6</v>
      </c>
      <c r="C7" s="59" t="str">
        <f>VLOOKUP(B7,Teams!$A:$B,2,FALSE)</f>
        <v>Derrick Shoffitt</v>
      </c>
      <c r="D7" s="60">
        <f>IF(ISERROR(VLOOKUP(B7,Jan!$A$5:$N$35,14,FALSE))," ",VLOOKUP(B7,Jan!$A$5:$N$35,14,FALSE))</f>
        <v>7.46</v>
      </c>
      <c r="E7" s="60">
        <f>IF(ISERROR(VLOOKUP(B7,Feb!$A$5:$N$25,14,FALSE))," ",VLOOKUP(B7,Feb!$A$5:$N$25,14,FALSE))</f>
        <v>11.63</v>
      </c>
      <c r="F7" s="60">
        <f>IF(ISERROR(VLOOKUP(B7,March!$A$5:$N$29,14,FALSE))," ",VLOOKUP(B7,March!$A$5:$N$29,14,FALSE))</f>
        <v>17.23</v>
      </c>
      <c r="G7" s="60">
        <f>IF(ISERROR(VLOOKUP(B7,April!$A$5:$N$23,14,FALSE))," ",VLOOKUP(B7,April!$A$5:$N$23,14,FALSE))</f>
        <v>14.49</v>
      </c>
      <c r="H7" s="60">
        <f>IF(ISERROR(VLOOKUP(B7,May!$A$5:$N$17,14,FALSE))," ",VLOOKUP(B7,May!$A$5:$N$17,14,FALSE))</f>
        <v>13.5</v>
      </c>
      <c r="I7" s="60">
        <f>IF(ISERROR(VLOOKUP(B7,June!$A$5:$N$33,14,FALSE))," ",VLOOKUP(B7,June!$A$5:$N$33,14,FALSE))</f>
        <v>14.49</v>
      </c>
      <c r="J7" s="60">
        <v>1</v>
      </c>
      <c r="K7" s="60">
        <v>5.19</v>
      </c>
      <c r="L7" s="60">
        <f>IF(ISERROR(VLOOKUP(B7,'Sept '!$A$5:$N$16,14,FALSE))," ",VLOOKUP(B7,'Sept '!$A$5:$N$16,14,FALSE))</f>
        <v>1</v>
      </c>
      <c r="M7" s="60">
        <f>IF(ISERROR(VLOOKUP(B7,Oct!$A$5:$N$24,14,FALSE))," ",VLOOKUP(B7,Oct!$A$5:$N$24,14,FALSE))</f>
        <v>14.82</v>
      </c>
      <c r="N7" s="60" t="str">
        <f>IF(ISERROR(VLOOKUP(B7,Nov!$A$5:$N$24,14,FALSE))," ",VLOOKUP(B7,Nov!$A$5:$N$24,14,FALSE))</f>
        <v xml:space="preserve"> </v>
      </c>
      <c r="O7" s="60">
        <f>SUM(D7:N7)</f>
        <v>100.81</v>
      </c>
    </row>
    <row r="8" spans="1:15" ht="16.5" customHeight="1" thickBot="1" x14ac:dyDescent="0.3">
      <c r="A8" s="58">
        <v>6</v>
      </c>
      <c r="B8" s="58">
        <v>25</v>
      </c>
      <c r="C8" s="59" t="str">
        <f>VLOOKUP(B8,Teams!$A:$B,2,FALSE)</f>
        <v>Steven Kruithof</v>
      </c>
      <c r="D8" s="60">
        <f>IF(ISERROR(VLOOKUP(B8,Jan!$A$5:$N$35,14,FALSE))," ",VLOOKUP(B8,Jan!$A$5:$N$35,14,FALSE))</f>
        <v>1</v>
      </c>
      <c r="E8" s="60">
        <f>IF(ISERROR(VLOOKUP(B8,Feb!$A$5:$N$25,14,FALSE))," ",VLOOKUP(B8,Feb!$A$5:$N$25,14,FALSE))</f>
        <v>8.41</v>
      </c>
      <c r="F8" s="60">
        <f>IF(ISERROR(VLOOKUP(B8,March!$A$5:$N$29,14,FALSE))," ",VLOOKUP(B8,March!$A$5:$N$29,14,FALSE))</f>
        <v>2</v>
      </c>
      <c r="G8" s="60">
        <f>IF(ISERROR(VLOOKUP(B8,April!$A$5:$N$23,14,FALSE))," ",VLOOKUP(B8,April!$A$5:$N$23,14,FALSE))</f>
        <v>7.61</v>
      </c>
      <c r="H8" s="60">
        <f>IF(ISERROR(VLOOKUP(B8,May!$A$5:$N$17,14,FALSE))," ",VLOOKUP(B8,May!$A$5:$N$17,14,FALSE))</f>
        <v>14.07</v>
      </c>
      <c r="I8" s="60">
        <f>IF(ISERROR(VLOOKUP(B8,June!$A$5:$N$33,14,FALSE))," ",VLOOKUP(B8,June!$A$5:$N$33,14,FALSE))</f>
        <v>22.39</v>
      </c>
      <c r="J8" s="60">
        <v>15.75</v>
      </c>
      <c r="K8" s="60">
        <v>4.84</v>
      </c>
      <c r="L8" s="60">
        <f>IF(ISERROR(VLOOKUP(B8,'Sept '!$A$5:$N$16,14,FALSE))," ",VLOOKUP(B8,'Sept '!$A$5:$N$16,14,FALSE))</f>
        <v>9.26</v>
      </c>
      <c r="M8" s="60">
        <f>IF(ISERROR(VLOOKUP(B8,Oct!$A$5:$N$24,14,FALSE))," ",VLOOKUP(B8,Oct!$A$5:$N$24,14,FALSE))</f>
        <v>12.42</v>
      </c>
      <c r="N8" s="60" t="str">
        <f>IF(ISERROR(VLOOKUP(B8,Nov!$A$5:$N$24,14,FALSE))," ",VLOOKUP(B8,Nov!$A$5:$N$24,14,FALSE))</f>
        <v xml:space="preserve"> </v>
      </c>
      <c r="O8" s="60">
        <f>SUM(D8:N8)</f>
        <v>97.750000000000014</v>
      </c>
    </row>
    <row r="9" spans="1:15" ht="16.5" customHeight="1" thickBot="1" x14ac:dyDescent="0.3">
      <c r="A9" s="58">
        <v>7</v>
      </c>
      <c r="B9" s="58">
        <v>24</v>
      </c>
      <c r="C9" s="59" t="str">
        <f>VLOOKUP(B9,Teams!$A:$B,2,FALSE)</f>
        <v>Josh Beckham</v>
      </c>
      <c r="D9" s="60">
        <f>IF(ISERROR(VLOOKUP(B9,Jan!$A$5:$N$35,14,FALSE))," ",VLOOKUP(B9,Jan!$A$5:$N$35,14,FALSE))</f>
        <v>2</v>
      </c>
      <c r="E9" s="60">
        <v>1</v>
      </c>
      <c r="F9" s="60">
        <f>IF(ISERROR(VLOOKUP(B9,March!$A$5:$N$29,14,FALSE))," ",VLOOKUP(B9,March!$A$5:$N$29,14,FALSE))</f>
        <v>20.02</v>
      </c>
      <c r="G9" s="60">
        <f>IF(ISERROR(VLOOKUP(B9,April!$A$5:$N$23,14,FALSE))," ",VLOOKUP(B9,April!$A$5:$N$23,14,FALSE))</f>
        <v>8.25</v>
      </c>
      <c r="H9" s="60">
        <f>IF(ISERROR(VLOOKUP(B9,May!$A$5:$N$17,14,FALSE))," ",VLOOKUP(B9,May!$A$5:$N$17,14,FALSE))</f>
        <v>13.55</v>
      </c>
      <c r="I9" s="60">
        <f>IF(ISERROR(VLOOKUP(B9,June!$A$5:$N$33,14,FALSE))," ",VLOOKUP(B9,June!$A$5:$N$33,14,FALSE))</f>
        <v>13.23</v>
      </c>
      <c r="J9" s="60" t="str">
        <f>IF(ISERROR(VLOOKUP(B9,July!$A$24:$O$32,14,FALSE))," ",VLOOKUP(B9,July!$A$24:$O$32,14,FALSE))</f>
        <v xml:space="preserve"> </v>
      </c>
      <c r="K9" s="60">
        <v>10.38</v>
      </c>
      <c r="L9" s="60">
        <f>IF(ISERROR(VLOOKUP(B9,'Sept '!$A$5:$N$16,14,FALSE))," ",VLOOKUP(B9,'Sept '!$A$5:$N$16,14,FALSE))</f>
        <v>11.72</v>
      </c>
      <c r="M9" s="60">
        <f>IF(ISERROR(VLOOKUP(B9,Oct!$A$5:$N$24,14,FALSE))," ",VLOOKUP(B9,Oct!$A$5:$N$24,14,FALSE))</f>
        <v>12.47</v>
      </c>
      <c r="N9" s="60" t="str">
        <f>IF(ISERROR(VLOOKUP(B9,Nov!$A$5:$N$24,14,FALSE))," ",VLOOKUP(B9,Nov!$A$5:$N$24,14,FALSE))</f>
        <v xml:space="preserve"> </v>
      </c>
      <c r="O9" s="60">
        <f>SUM(D9:N9)</f>
        <v>92.61999999999999</v>
      </c>
    </row>
    <row r="10" spans="1:15" ht="16.5" customHeight="1" thickBot="1" x14ac:dyDescent="0.3">
      <c r="A10" s="58">
        <v>8</v>
      </c>
      <c r="B10" s="58">
        <v>20</v>
      </c>
      <c r="C10" s="59" t="str">
        <f>VLOOKUP(B10,Teams!$A:$B,2,FALSE)</f>
        <v>Wesley Shoffitt</v>
      </c>
      <c r="D10" s="60">
        <f>IF(ISERROR(VLOOKUP(B10,Jan!$A$5:$N$35,14,FALSE))," ",VLOOKUP(B10,Jan!$A$5:$N$35,14,FALSE))</f>
        <v>1</v>
      </c>
      <c r="E10" s="60">
        <f>IF(ISERROR(VLOOKUP(B10,Feb!$A$5:$N$25,14,FALSE))," ",VLOOKUP(B10,Feb!$A$5:$N$25,14,FALSE))</f>
        <v>1</v>
      </c>
      <c r="F10" s="60">
        <f>IF(ISERROR(VLOOKUP(B10,March!$A$5:$N$29,14,FALSE))," ",VLOOKUP(B10,March!$A$5:$N$29,14,FALSE))</f>
        <v>17.23</v>
      </c>
      <c r="G10" s="60">
        <f>IF(ISERROR(VLOOKUP(B10,April!$A$5:$N$23,14,FALSE))," ",VLOOKUP(B10,April!$A$5:$N$23,14,FALSE))</f>
        <v>14.49</v>
      </c>
      <c r="H10" s="60">
        <f>IF(ISERROR(VLOOKUP(B10,May!$A$5:$N$17,14,FALSE))," ",VLOOKUP(B10,May!$A$5:$N$17,14,FALSE))</f>
        <v>13.24</v>
      </c>
      <c r="I10" s="60">
        <f>IF(ISERROR(VLOOKUP(B10,June!$A$5:$N$33,14,FALSE))," ",VLOOKUP(B10,June!$A$5:$N$33,14,FALSE))</f>
        <v>13.35</v>
      </c>
      <c r="J10" s="60">
        <v>1</v>
      </c>
      <c r="K10" s="60">
        <v>5.19</v>
      </c>
      <c r="L10" s="60">
        <f>IF(ISERROR(VLOOKUP(B10,'Sept '!$A$5:$N$16,14,FALSE))," ",VLOOKUP(B10,'Sept '!$A$5:$N$16,14,FALSE))</f>
        <v>1</v>
      </c>
      <c r="M10" s="60">
        <f>IF(ISERROR(VLOOKUP(B10,Oct!$A$5:$N$24,14,FALSE))," ",VLOOKUP(B10,Oct!$A$5:$N$24,14,FALSE))</f>
        <v>15.02</v>
      </c>
      <c r="N10" s="60" t="str">
        <f>IF(ISERROR(VLOOKUP(B10,Nov!$A$5:$N$24,14,FALSE))," ",VLOOKUP(B10,Nov!$A$5:$N$24,14,FALSE))</f>
        <v xml:space="preserve"> </v>
      </c>
      <c r="O10" s="60">
        <f>SUM(D10:N10)</f>
        <v>82.52</v>
      </c>
    </row>
    <row r="11" spans="1:15" ht="16.5" customHeight="1" thickBot="1" x14ac:dyDescent="0.3">
      <c r="A11" s="58">
        <v>9</v>
      </c>
      <c r="B11" s="58">
        <v>12</v>
      </c>
      <c r="C11" s="59" t="str">
        <f>VLOOKUP(B11,Teams!$A:$B,2,FALSE)</f>
        <v>John Wojhan</v>
      </c>
      <c r="D11" s="60">
        <f>IF(ISERROR(VLOOKUP(B11,Jan!$A$5:$N$35,14,FALSE))," ",VLOOKUP(B11,Jan!$A$5:$N$35,14,FALSE))</f>
        <v>2</v>
      </c>
      <c r="E11" s="60">
        <f>IF(ISERROR(VLOOKUP(B11,Feb!$A$5:$N$25,14,FALSE))," ",VLOOKUP(B11,Feb!$A$5:$N$25,14,FALSE))</f>
        <v>9.82</v>
      </c>
      <c r="F11" s="60">
        <f>IF(ISERROR(VLOOKUP(B11,March!$A$5:$N$29,14,FALSE))," ",VLOOKUP(B11,March!$A$5:$N$29,14,FALSE))</f>
        <v>16.619999999999997</v>
      </c>
      <c r="G11" s="60">
        <f>IF(ISERROR(VLOOKUP(B11,April!$A$5:$N$23,14,FALSE))," ",VLOOKUP(B11,April!$A$5:$N$23,14,FALSE))</f>
        <v>5.32</v>
      </c>
      <c r="H11" s="60">
        <f>IF(ISERROR(VLOOKUP(B11,May!$A$5:$N$17,14,FALSE))," ",VLOOKUP(B11,May!$A$5:$N$17,14,FALSE))</f>
        <v>11.47</v>
      </c>
      <c r="I11" s="60">
        <f>IF(ISERROR(VLOOKUP(B11,June!$A$5:$N$33,14,FALSE))," ",VLOOKUP(B11,June!$A$5:$N$33,14,FALSE))</f>
        <v>1</v>
      </c>
      <c r="J11" s="60">
        <v>12.31</v>
      </c>
      <c r="K11" s="60">
        <v>10.57</v>
      </c>
      <c r="L11" s="60">
        <f>IF(ISERROR(VLOOKUP(B11,'Sept '!$A$5:$N$16,14,FALSE))," ",VLOOKUP(B11,'Sept '!$A$5:$N$16,14,FALSE))</f>
        <v>9.09</v>
      </c>
      <c r="M11" s="60">
        <f>IF(ISERROR(VLOOKUP(B11,Oct!$A$5:$N$24,14,FALSE))," ",VLOOKUP(B11,Oct!$A$5:$N$24,14,FALSE))</f>
        <v>1</v>
      </c>
      <c r="N11" s="60" t="str">
        <f>IF(ISERROR(VLOOKUP(B11,Nov!$A$5:$N$24,14,FALSE))," ",VLOOKUP(B11,Nov!$A$5:$N$24,14,FALSE))</f>
        <v xml:space="preserve"> </v>
      </c>
      <c r="O11" s="60">
        <f>SUM(D11:N11)</f>
        <v>79.2</v>
      </c>
    </row>
    <row r="12" spans="1:15" ht="16.5" customHeight="1" thickBot="1" x14ac:dyDescent="0.3">
      <c r="A12" s="58">
        <v>10</v>
      </c>
      <c r="B12" s="58">
        <v>34</v>
      </c>
      <c r="C12" s="59" t="str">
        <f>VLOOKUP(B12,Teams!$A:$B,2,FALSE)</f>
        <v>Jeremy Edwards</v>
      </c>
      <c r="D12" s="60" t="str">
        <f>IF(ISERROR(VLOOKUP(B12,Jan!$A$5:$N$35,14,FALSE))," ",VLOOKUP(B12,Jan!$A$5:$N$35,14,FALSE))</f>
        <v xml:space="preserve"> </v>
      </c>
      <c r="E12" s="60" t="str">
        <f>IF(ISERROR(VLOOKUP(B12,Feb!$A$5:$N$25,14,FALSE))," ",VLOOKUP(B12,Feb!$A$5:$N$25,14,FALSE))</f>
        <v xml:space="preserve"> </v>
      </c>
      <c r="F12" s="60" t="str">
        <f>IF(ISERROR(VLOOKUP(B12,March!$A$5:$N$29,14,FALSE))," ",VLOOKUP(B12,March!$A$5:$N$29,14,FALSE))</f>
        <v xml:space="preserve"> </v>
      </c>
      <c r="G12" s="60">
        <f>IF(ISERROR(VLOOKUP(B12,April!$A$5:$N$23,14,FALSE))," ",VLOOKUP(B12,April!$A$5:$N$23,14,FALSE))</f>
        <v>10.82</v>
      </c>
      <c r="H12" s="60">
        <f>IF(ISERROR(VLOOKUP(B12,May!$A$5:$N$17,14,FALSE))," ",VLOOKUP(B12,May!$A$5:$N$17,14,FALSE))</f>
        <v>14.34</v>
      </c>
      <c r="I12" s="60" t="str">
        <f>IF(ISERROR(VLOOKUP(B12,June!$A$5:$N$33,14,FALSE))," ",VLOOKUP(B12,June!$A$5:$N$33,14,FALSE))</f>
        <v xml:space="preserve"> </v>
      </c>
      <c r="J12" s="60">
        <v>14.28</v>
      </c>
      <c r="K12" s="60">
        <v>10.06</v>
      </c>
      <c r="L12" s="60">
        <f>IF(ISERROR(VLOOKUP(B12,'Sept '!$A$5:$N$16,14,FALSE))," ",VLOOKUP(B12,'Sept '!$A$5:$N$16,14,FALSE))</f>
        <v>21.23</v>
      </c>
      <c r="M12" s="60" t="str">
        <f>IF(ISERROR(VLOOKUP(B12,Oct!$A$5:$N$24,14,FALSE))," ",VLOOKUP(B12,Oct!$A$5:$N$24,14,FALSE))</f>
        <v xml:space="preserve"> </v>
      </c>
      <c r="N12" s="60" t="str">
        <f>IF(ISERROR(VLOOKUP(B12,Nov!$A$5:$N$24,14,FALSE))," ",VLOOKUP(B12,Nov!$A$5:$N$24,14,FALSE))</f>
        <v xml:space="preserve"> </v>
      </c>
      <c r="O12" s="60">
        <f>SUM(D12:N12)</f>
        <v>70.73</v>
      </c>
    </row>
    <row r="13" spans="1:15" ht="16.5" customHeight="1" thickBot="1" x14ac:dyDescent="0.3">
      <c r="A13" s="58">
        <v>11</v>
      </c>
      <c r="B13" s="58">
        <v>18</v>
      </c>
      <c r="C13" s="59" t="str">
        <f>VLOOKUP(B13,Teams!$A:$B,2,FALSE)</f>
        <v>Rich Richarson</v>
      </c>
      <c r="D13" s="60">
        <f>IF(ISERROR(VLOOKUP(B13,Jan!$A$5:$N$35,14,FALSE))," ",VLOOKUP(B13,Jan!$A$5:$N$35,14,FALSE))</f>
        <v>3.67</v>
      </c>
      <c r="E13" s="60">
        <f>IF(ISERROR(VLOOKUP(B13,Feb!$A$5:$N$25,14,FALSE))," ",VLOOKUP(B13,Feb!$A$5:$N$25,14,FALSE))</f>
        <v>14.03</v>
      </c>
      <c r="F13" s="60">
        <f>IF(ISERROR(VLOOKUP(B13,March!$A$5:$N$29,14,FALSE))," ",VLOOKUP(B13,March!$A$5:$N$29,14,FALSE))</f>
        <v>14.28</v>
      </c>
      <c r="G13" s="60" t="str">
        <f>IF(ISERROR(VLOOKUP(B13,April!$A$5:$N$23,14,FALSE))," ",VLOOKUP(B13,April!$A$5:$N$23,14,FALSE))</f>
        <v xml:space="preserve"> </v>
      </c>
      <c r="H13" s="60">
        <f>IF(ISERROR(VLOOKUP(B13,May!$A$5:$N$17,14,FALSE))," ",VLOOKUP(B13,May!$A$5:$N$17,14,FALSE))</f>
        <v>14.29</v>
      </c>
      <c r="I13" s="60">
        <f>IF(ISERROR(VLOOKUP(B13,June!$A$5:$N$33,14,FALSE))," ",VLOOKUP(B13,June!$A$5:$N$33,14,FALSE))</f>
        <v>10.75</v>
      </c>
      <c r="J13" s="60" t="str">
        <f>IF(ISERROR(VLOOKUP(B13,July!$A$24:$O$32,14,FALSE))," ",VLOOKUP(B13,July!$A$24:$O$32,14,FALSE))</f>
        <v xml:space="preserve"> </v>
      </c>
      <c r="K13" s="60"/>
      <c r="L13" s="60" t="str">
        <f>IF(ISERROR(VLOOKUP(B13,'Sept '!$A$5:$N$16,14,FALSE))," ",VLOOKUP(B13,'Sept '!$A$5:$N$16,14,FALSE))</f>
        <v xml:space="preserve"> </v>
      </c>
      <c r="M13" s="60">
        <f>IF(ISERROR(VLOOKUP(B13,Oct!$A$5:$N$24,14,FALSE))," ",VLOOKUP(B13,Oct!$A$5:$N$24,14,FALSE))</f>
        <v>7.53</v>
      </c>
      <c r="N13" s="60" t="str">
        <f>IF(ISERROR(VLOOKUP(B13,Nov!$A$5:$N$24,14,FALSE))," ",VLOOKUP(B13,Nov!$A$5:$N$24,14,FALSE))</f>
        <v xml:space="preserve"> </v>
      </c>
      <c r="O13" s="60">
        <f>SUM(D13:N13)</f>
        <v>64.55</v>
      </c>
    </row>
    <row r="14" spans="1:15" ht="16.5" customHeight="1" thickBot="1" x14ac:dyDescent="0.3">
      <c r="A14" s="58">
        <v>12</v>
      </c>
      <c r="B14" s="58">
        <v>9</v>
      </c>
      <c r="C14" s="59" t="str">
        <f>VLOOKUP(B14,Teams!$A:$B,2,FALSE)</f>
        <v>Glen Kimble</v>
      </c>
      <c r="D14" s="60">
        <f>IF(ISERROR(VLOOKUP(B14,Jan!$A$5:$N$35,14,FALSE))," ",VLOOKUP(B14,Jan!$A$5:$N$35,14,FALSE))</f>
        <v>1</v>
      </c>
      <c r="E14" s="60">
        <f>IF(ISERROR(VLOOKUP(B14,Feb!$A$5:$N$25,14,FALSE))," ",VLOOKUP(B14,Feb!$A$5:$N$25,14,FALSE))</f>
        <v>10.85</v>
      </c>
      <c r="F14" s="60">
        <f>IF(ISERROR(VLOOKUP(B14,March!$A$5:$N$29,14,FALSE))," ",VLOOKUP(B14,March!$A$5:$N$29,14,FALSE))</f>
        <v>12.27</v>
      </c>
      <c r="G14" s="60" t="str">
        <f>IF(ISERROR(VLOOKUP(B14,April!$A$5:$N$23,14,FALSE))," ",VLOOKUP(B14,April!$A$5:$N$23,14,FALSE))</f>
        <v xml:space="preserve"> </v>
      </c>
      <c r="H14" s="60">
        <f>IF(ISERROR(VLOOKUP(B14,May!$A$5:$N$17,14,FALSE))," ",VLOOKUP(B14,May!$A$5:$N$17,14,FALSE))</f>
        <v>11.9</v>
      </c>
      <c r="I14" s="60">
        <f>IF(ISERROR(VLOOKUP(B14,June!$A$5:$N$33,14,FALSE))," ",VLOOKUP(B14,June!$A$5:$N$33,14,FALSE))</f>
        <v>11.57</v>
      </c>
      <c r="J14" s="60">
        <v>15.43</v>
      </c>
      <c r="K14" s="60">
        <v>1</v>
      </c>
      <c r="L14" s="60" t="str">
        <f>IF(ISERROR(VLOOKUP(B14,'Sept '!$A$5:$N$16,14,FALSE))," ",VLOOKUP(B14,'Sept '!$A$5:$N$16,14,FALSE))</f>
        <v xml:space="preserve"> </v>
      </c>
      <c r="M14" s="60" t="str">
        <f>IF(ISERROR(VLOOKUP(B14,Oct!$A$5:$N$24,14,FALSE))," ",VLOOKUP(B14,Oct!$A$5:$N$24,14,FALSE))</f>
        <v xml:space="preserve"> </v>
      </c>
      <c r="N14" s="60" t="str">
        <f>IF(ISERROR(VLOOKUP(B14,Nov!$A$5:$N$24,14,FALSE))," ",VLOOKUP(B14,Nov!$A$5:$N$24,14,FALSE))</f>
        <v xml:space="preserve"> </v>
      </c>
      <c r="O14" s="60">
        <f>SUM(D14:N14)</f>
        <v>64.02</v>
      </c>
    </row>
    <row r="15" spans="1:15" ht="16.5" customHeight="1" thickBot="1" x14ac:dyDescent="0.3">
      <c r="A15" s="58">
        <v>13</v>
      </c>
      <c r="B15" s="58">
        <v>31</v>
      </c>
      <c r="C15" s="59" t="str">
        <f>VLOOKUP(B15,Teams!$A:$B,2,FALSE)</f>
        <v>Martin Baker</v>
      </c>
      <c r="D15" s="60" t="str">
        <f>IF(ISERROR(VLOOKUP(B15,Jan!$A$5:$N$35,14,FALSE))," ",VLOOKUP(B15,Jan!$A$5:$N$35,14,FALSE))</f>
        <v xml:space="preserve"> </v>
      </c>
      <c r="E15" s="60" t="str">
        <f>IF(ISERROR(VLOOKUP(B15,Feb!$A$5:$N$25,14,FALSE))," ",VLOOKUP(B15,Feb!$A$5:$N$25,14,FALSE))</f>
        <v xml:space="preserve"> </v>
      </c>
      <c r="F15" s="60">
        <f>IF(ISERROR(VLOOKUP(B15,March!$A$5:$N$29,14,FALSE))," ",VLOOKUP(B15,March!$A$5:$N$29,14,FALSE))</f>
        <v>1</v>
      </c>
      <c r="G15" s="60" t="str">
        <f>IF(ISERROR(VLOOKUP(B15,April!$A$5:$N$23,14,FALSE))," ",VLOOKUP(B15,April!$A$5:$N$23,14,FALSE))</f>
        <v xml:space="preserve"> </v>
      </c>
      <c r="H15" s="60">
        <v>9.25</v>
      </c>
      <c r="I15" s="60">
        <f>IF(ISERROR(VLOOKUP(B15,June!$A$5:$N$33,14,FALSE))," ",VLOOKUP(B15,June!$A$5:$N$33,14,FALSE))</f>
        <v>9.6</v>
      </c>
      <c r="J15" s="60">
        <v>17.07</v>
      </c>
      <c r="K15" s="60">
        <v>17.75</v>
      </c>
      <c r="L15" s="60">
        <f>IF(ISERROR(VLOOKUP(B15,'Sept '!$A$5:$N$16,14,FALSE))," ",VLOOKUP(B15,'Sept '!$A$5:$N$16,14,FALSE))</f>
        <v>3.3600000000000003</v>
      </c>
      <c r="M15" s="60" t="str">
        <f>IF(ISERROR(VLOOKUP(B15,Oct!$A$5:$N$24,14,FALSE))," ",VLOOKUP(B15,Oct!$A$5:$N$24,14,FALSE))</f>
        <v xml:space="preserve"> </v>
      </c>
      <c r="N15" s="60" t="str">
        <f>IF(ISERROR(VLOOKUP(B15,Nov!$A$5:$N$24,14,FALSE))," ",VLOOKUP(B15,Nov!$A$5:$N$24,14,FALSE))</f>
        <v xml:space="preserve"> </v>
      </c>
      <c r="O15" s="60">
        <f>SUM(D15:N15)</f>
        <v>58.03</v>
      </c>
    </row>
    <row r="16" spans="1:15" ht="16.5" customHeight="1" thickBot="1" x14ac:dyDescent="0.3">
      <c r="A16" s="58">
        <v>14</v>
      </c>
      <c r="B16" s="58">
        <v>1</v>
      </c>
      <c r="C16" s="59" t="str">
        <f>VLOOKUP(B16,Teams!$A:$B,2,FALSE)</f>
        <v>Bill Ramsey</v>
      </c>
      <c r="D16" s="60">
        <f>IF(ISERROR(VLOOKUP(B16,Jan!$A$5:$N$35,14,FALSE))," ",VLOOKUP(B16,Jan!$A$5:$N$35,14,FALSE))</f>
        <v>1</v>
      </c>
      <c r="E16" s="60">
        <f>IF(ISERROR(VLOOKUP(B16,Feb!$A$5:$N$25,14,FALSE))," ",VLOOKUP(B16,Feb!$A$5:$N$25,14,FALSE))</f>
        <v>8.23</v>
      </c>
      <c r="F16" s="60">
        <f>IF(ISERROR(VLOOKUP(B16,March!$A$5:$N$29,14,FALSE))," ",VLOOKUP(B16,March!$A$5:$N$29,14,FALSE))</f>
        <v>10.76</v>
      </c>
      <c r="G16" s="60">
        <f>IF(ISERROR(VLOOKUP(B16,April!$A$5:$N$23,14,FALSE))," ",VLOOKUP(B16,April!$A$5:$N$23,14,FALSE))</f>
        <v>1</v>
      </c>
      <c r="H16" s="60">
        <v>1</v>
      </c>
      <c r="I16" s="60">
        <f>IF(ISERROR(VLOOKUP(B16,June!$A$5:$N$33,14,FALSE))," ",VLOOKUP(B16,June!$A$5:$N$33,14,FALSE))</f>
        <v>1</v>
      </c>
      <c r="J16" s="60">
        <v>13.58</v>
      </c>
      <c r="K16" s="60">
        <v>5.52</v>
      </c>
      <c r="L16" s="60" t="str">
        <f>IF(ISERROR(VLOOKUP(B16,'Sept '!$A$5:$N$16,14,FALSE))," ",VLOOKUP(B16,'Sept '!$A$5:$N$16,14,FALSE))</f>
        <v xml:space="preserve"> </v>
      </c>
      <c r="M16" s="60">
        <f>IF(ISERROR(VLOOKUP(B16,Oct!$A$5:$N$24,14,FALSE))," ",VLOOKUP(B16,Oct!$A$5:$N$24,14,FALSE))</f>
        <v>2</v>
      </c>
      <c r="N16" s="60" t="str">
        <f>IF(ISERROR(VLOOKUP(B16,Nov!$A$5:$N$24,14,FALSE))," ",VLOOKUP(B16,Nov!$A$5:$N$24,14,FALSE))</f>
        <v xml:space="preserve"> </v>
      </c>
      <c r="O16" s="60">
        <f>SUM(D16:N16)</f>
        <v>44.09</v>
      </c>
    </row>
    <row r="17" spans="1:15" ht="16.5" customHeight="1" thickBot="1" x14ac:dyDescent="0.3">
      <c r="A17" s="58">
        <v>15</v>
      </c>
      <c r="B17" s="58">
        <v>2</v>
      </c>
      <c r="C17" s="59" t="str">
        <f>VLOOKUP(B17,Teams!$A:$B,2,FALSE)</f>
        <v>Caleb Ramsey</v>
      </c>
      <c r="D17" s="60">
        <f>IF(ISERROR(VLOOKUP(B17,Jan!$A$5:$N$35,14,FALSE))," ",VLOOKUP(B17,Jan!$A$5:$N$35,14,FALSE))</f>
        <v>0</v>
      </c>
      <c r="E17" s="60">
        <f>IF(ISERROR(VLOOKUP(B17,Feb!$A$5:$N$25,14,FALSE))," ",VLOOKUP(B17,Feb!$A$5:$N$25,14,FALSE))</f>
        <v>14.99</v>
      </c>
      <c r="F17" s="60">
        <f>IF(ISERROR(VLOOKUP(B17,March!$A$5:$N$29,14,FALSE))," ",VLOOKUP(B17,March!$A$5:$N$29,14,FALSE))</f>
        <v>9.76</v>
      </c>
      <c r="G17" s="60" t="str">
        <f>IF(ISERROR(VLOOKUP(B17,April!$A$5:$N$23,14,FALSE))," ",VLOOKUP(B17,April!$A$5:$N$23,14,FALSE))</f>
        <v xml:space="preserve"> </v>
      </c>
      <c r="H17" s="60" t="str">
        <f>IF(ISERROR(VLOOKUP(B17,May!$A$5:$N$17,14,FALSE))," ",VLOOKUP(B17,May!$A$5:$N$17,14,FALSE))</f>
        <v xml:space="preserve"> </v>
      </c>
      <c r="I17" s="60" t="str">
        <f>IF(ISERROR(VLOOKUP(B17,June!$A$5:$N$33,14,FALSE))," ",VLOOKUP(B17,June!$A$5:$N$33,14,FALSE))</f>
        <v xml:space="preserve"> </v>
      </c>
      <c r="J17" s="60">
        <v>12.58</v>
      </c>
      <c r="K17" s="60">
        <v>4.5199999999999996</v>
      </c>
      <c r="L17" s="60" t="str">
        <f>IF(ISERROR(VLOOKUP(B17,'Sept '!$A$5:$N$16,14,FALSE))," ",VLOOKUP(B17,'Sept '!$A$5:$N$16,14,FALSE))</f>
        <v xml:space="preserve"> </v>
      </c>
      <c r="M17" s="60">
        <f>IF(ISERROR(VLOOKUP(B17,Oct!$A$5:$N$24,14,FALSE))," ",VLOOKUP(B17,Oct!$A$5:$N$24,14,FALSE))</f>
        <v>1</v>
      </c>
      <c r="N17" s="60" t="str">
        <f>IF(ISERROR(VLOOKUP(B17,Nov!$A$5:$N$24,14,FALSE))," ",VLOOKUP(B17,Nov!$A$5:$N$24,14,FALSE))</f>
        <v xml:space="preserve"> </v>
      </c>
      <c r="O17" s="60">
        <f>SUM(D17:N17)</f>
        <v>42.849999999999994</v>
      </c>
    </row>
    <row r="18" spans="1:15" ht="16.5" customHeight="1" thickBot="1" x14ac:dyDescent="0.3">
      <c r="A18" s="58">
        <v>16</v>
      </c>
      <c r="B18" s="58">
        <v>11</v>
      </c>
      <c r="C18" s="59" t="str">
        <f>VLOOKUP(B18,Teams!$A:$B,2,FALSE)</f>
        <v>Jeff Grubbs</v>
      </c>
      <c r="D18" s="60">
        <f>IF(ISERROR(VLOOKUP(B18,Jan!$A$5:$N$35,14,FALSE))," ",VLOOKUP(B18,Jan!$A$5:$N$35,14,FALSE))</f>
        <v>2.67</v>
      </c>
      <c r="E18" s="60">
        <f>IF(ISERROR(VLOOKUP(B18,Feb!$A$5:$N$25,14,FALSE))," ",VLOOKUP(B18,Feb!$A$5:$N$25,14,FALSE))</f>
        <v>8.77</v>
      </c>
      <c r="F18" s="60">
        <f>IF(ISERROR(VLOOKUP(B18,March!$A$5:$N$29,14,FALSE))," ",VLOOKUP(B18,March!$A$5:$N$29,14,FALSE))</f>
        <v>9.24</v>
      </c>
      <c r="G18" s="60">
        <f>IF(ISERROR(VLOOKUP(B18,April!$A$5:$N$23,14,FALSE))," ",VLOOKUP(B18,April!$A$5:$N$23,14,FALSE))</f>
        <v>6.73</v>
      </c>
      <c r="H18" s="60" t="str">
        <f>IF(ISERROR(VLOOKUP(B18,May!$A$5:$N$17,14,FALSE))," ",VLOOKUP(B18,May!$A$5:$N$17,14,FALSE))</f>
        <v xml:space="preserve"> </v>
      </c>
      <c r="I18" s="60">
        <v>0</v>
      </c>
      <c r="J18" s="60">
        <v>15.09</v>
      </c>
      <c r="K18" s="60"/>
      <c r="L18" s="60" t="str">
        <f>IF(ISERROR(VLOOKUP(B18,'Sept '!$A$5:$N$16,14,FALSE))," ",VLOOKUP(B18,'Sept '!$A$5:$N$16,14,FALSE))</f>
        <v xml:space="preserve"> </v>
      </c>
      <c r="M18" s="60" t="str">
        <f>IF(ISERROR(VLOOKUP(B18,Oct!$A$5:$N$24,14,FALSE))," ",VLOOKUP(B18,Oct!$A$5:$N$24,14,FALSE))</f>
        <v xml:space="preserve"> </v>
      </c>
      <c r="N18" s="60" t="str">
        <f>IF(ISERROR(VLOOKUP(B18,Nov!$A$5:$N$24,14,FALSE))," ",VLOOKUP(B18,Nov!$A$5:$N$24,14,FALSE))</f>
        <v xml:space="preserve"> </v>
      </c>
      <c r="O18" s="60">
        <f>SUM(D18:N18)</f>
        <v>42.5</v>
      </c>
    </row>
    <row r="19" spans="1:15" ht="16.5" customHeight="1" thickBot="1" x14ac:dyDescent="0.3">
      <c r="A19" s="58">
        <v>17</v>
      </c>
      <c r="B19" s="58">
        <v>35</v>
      </c>
      <c r="C19" s="59" t="str">
        <f>VLOOKUP(B19,Teams!$A:$B,2,FALSE)</f>
        <v>Landyn Edwards</v>
      </c>
      <c r="D19" s="60"/>
      <c r="E19" s="60"/>
      <c r="F19" s="60"/>
      <c r="G19" s="60"/>
      <c r="H19" s="60">
        <v>9.9600000000000009</v>
      </c>
      <c r="I19" s="60"/>
      <c r="J19" s="60">
        <v>14.28</v>
      </c>
      <c r="K19" s="60">
        <v>10.06</v>
      </c>
      <c r="L19" s="60"/>
      <c r="M19" s="60" t="str">
        <f>IF(ISERROR(VLOOKUP(B19,Oct!$A$5:$N$24,14,FALSE))," ",VLOOKUP(B19,Oct!$A$5:$N$24,14,FALSE))</f>
        <v xml:space="preserve"> </v>
      </c>
      <c r="N19" s="60"/>
      <c r="O19" s="60">
        <f>SUM(D19:N19)</f>
        <v>34.300000000000004</v>
      </c>
    </row>
    <row r="20" spans="1:15" ht="16.5" customHeight="1" thickBot="1" x14ac:dyDescent="0.3">
      <c r="A20" s="58">
        <v>18</v>
      </c>
      <c r="B20" s="58">
        <v>5</v>
      </c>
      <c r="C20" s="59" t="str">
        <f>VLOOKUP(B20,Teams!$A:$B,2,FALSE)</f>
        <v>Darrell Brashear</v>
      </c>
      <c r="D20" s="60">
        <f>IF(ISERROR(VLOOKUP(B20,Jan!$A$5:$N$35,14,FALSE))," ",VLOOKUP(B20,Jan!$A$5:$N$35,14,FALSE))</f>
        <v>1</v>
      </c>
      <c r="E20" s="60" t="str">
        <f>IF(ISERROR(VLOOKUP(B20,Feb!$A$5:$N$25,14,FALSE))," ",VLOOKUP(B20,Feb!$A$5:$N$25,14,FALSE))</f>
        <v xml:space="preserve"> </v>
      </c>
      <c r="F20" s="60">
        <f>IF(ISERROR(VLOOKUP(B20,March!$A$5:$N$29,14,FALSE))," ",VLOOKUP(B20,March!$A$5:$N$29,14,FALSE))</f>
        <v>9.24</v>
      </c>
      <c r="G20" s="60">
        <f>IF(ISERROR(VLOOKUP(B20,April!$A$5:$N$23,14,FALSE))," ",VLOOKUP(B20,April!$A$5:$N$23,14,FALSE))</f>
        <v>6.73</v>
      </c>
      <c r="H20" s="60" t="str">
        <f>IF(ISERROR(VLOOKUP(B20,May!$A$5:$N$17,14,FALSE))," ",VLOOKUP(B20,May!$A$5:$N$17,14,FALSE))</f>
        <v xml:space="preserve"> </v>
      </c>
      <c r="I20" s="60" t="str">
        <f>IF(ISERROR(VLOOKUP(B20,June!$A$5:$N$33,14,FALSE))," ",VLOOKUP(B20,June!$A$5:$N$33,14,FALSE))</f>
        <v xml:space="preserve"> </v>
      </c>
      <c r="J20" s="60">
        <v>15.09</v>
      </c>
      <c r="K20" s="60"/>
      <c r="L20" s="60" t="str">
        <f>IF(ISERROR(VLOOKUP(B20,'Sept '!$A$5:$N$16,14,FALSE))," ",VLOOKUP(B20,'Sept '!$A$5:$N$16,14,FALSE))</f>
        <v xml:space="preserve"> </v>
      </c>
      <c r="M20" s="60" t="str">
        <f>IF(ISERROR(VLOOKUP(B20,Oct!$A$5:$N$24,14,FALSE))," ",VLOOKUP(B20,Oct!$A$5:$N$24,14,FALSE))</f>
        <v xml:space="preserve"> </v>
      </c>
      <c r="N20" s="60" t="str">
        <f>IF(ISERROR(VLOOKUP(B20,Nov!$A$5:$N$24,14,FALSE))," ",VLOOKUP(B20,Nov!$A$5:$N$24,14,FALSE))</f>
        <v xml:space="preserve"> </v>
      </c>
      <c r="O20" s="60">
        <f>SUM(D20:N20)</f>
        <v>32.06</v>
      </c>
    </row>
    <row r="21" spans="1:15" ht="16.5" customHeight="1" thickBot="1" x14ac:dyDescent="0.3">
      <c r="A21" s="58">
        <v>19</v>
      </c>
      <c r="B21" s="58">
        <v>3</v>
      </c>
      <c r="C21" s="59" t="str">
        <f>VLOOKUP(B21,Teams!$A:$B,2,FALSE)</f>
        <v>Charlie Kruithof</v>
      </c>
      <c r="D21" s="60">
        <f>IF(ISERROR(VLOOKUP(B21,Jan!$A$5:$N$35,14,FALSE))," ",VLOOKUP(B21,Jan!$A$5:$N$35,14,FALSE))</f>
        <v>6.64</v>
      </c>
      <c r="E21" s="60">
        <f>IF(ISERROR(VLOOKUP(B21,Feb!$A$5:$N$25,14,FALSE))," ",VLOOKUP(B21,Feb!$A$5:$N$25,14,FALSE))</f>
        <v>9.74</v>
      </c>
      <c r="F21" s="60" t="str">
        <f>IF(ISERROR(VLOOKUP(B21,March!$A$5:$N$29,14,FALSE))," ",VLOOKUP(B21,March!$A$5:$N$29,14,FALSE))</f>
        <v xml:space="preserve"> </v>
      </c>
      <c r="G21" s="60" t="str">
        <f>IF(ISERROR(VLOOKUP(B21,April!$A$5:$N$23,14,FALSE))," ",VLOOKUP(B21,April!$A$5:$N$23,14,FALSE))</f>
        <v xml:space="preserve"> </v>
      </c>
      <c r="H21" s="60" t="str">
        <f>IF(ISERROR(VLOOKUP(B21,May!$A$5:$N$17,14,FALSE))," ",VLOOKUP(B21,May!$A$5:$N$17,14,FALSE))</f>
        <v xml:space="preserve"> </v>
      </c>
      <c r="I21" s="60">
        <f>IF(ISERROR(VLOOKUP(B21,June!$A$5:$N$33,14,FALSE))," ",VLOOKUP(B21,June!$A$5:$N$33,14,FALSE))</f>
        <v>15.2</v>
      </c>
      <c r="J21" s="60" t="str">
        <f>IF(ISERROR(VLOOKUP(B21,July!$A$24:$O$32,14,FALSE))," ",VLOOKUP(B21,July!$A$24:$O$32,14,FALSE))</f>
        <v xml:space="preserve"> </v>
      </c>
      <c r="K21" s="60"/>
      <c r="L21" s="60" t="str">
        <f>IF(ISERROR(VLOOKUP(B21,'Sept '!$A$5:$N$16,14,FALSE))," ",VLOOKUP(B21,'Sept '!$A$5:$N$16,14,FALSE))</f>
        <v xml:space="preserve"> </v>
      </c>
      <c r="M21" s="60" t="str">
        <f>IF(ISERROR(VLOOKUP(B21,Oct!$A$5:$N$24,14,FALSE))," ",VLOOKUP(B21,Oct!$A$5:$N$24,14,FALSE))</f>
        <v xml:space="preserve"> </v>
      </c>
      <c r="N21" s="60" t="str">
        <f>IF(ISERROR(VLOOKUP(B21,Nov!$A$5:$N$24,14,FALSE))," ",VLOOKUP(B21,Nov!$A$5:$N$24,14,FALSE))</f>
        <v xml:space="preserve"> </v>
      </c>
      <c r="O21" s="60">
        <f>SUM(D21:N21)</f>
        <v>31.58</v>
      </c>
    </row>
    <row r="22" spans="1:15" ht="16.5" customHeight="1" thickBot="1" x14ac:dyDescent="0.3">
      <c r="A22" s="58">
        <v>20</v>
      </c>
      <c r="B22" s="58">
        <v>26</v>
      </c>
      <c r="C22" s="59" t="str">
        <f>VLOOKUP(B22,Teams!$A:$B,2,FALSE)</f>
        <v>Katrina kruithof</v>
      </c>
      <c r="D22" s="60" t="str">
        <f>IF(ISERROR(VLOOKUP(B22,Jan!$A$5:$N$35,14,FALSE))," ",VLOOKUP(B22,Jan!$A$5:$N$35,14,FALSE))</f>
        <v xml:space="preserve"> </v>
      </c>
      <c r="E22" s="60" t="str">
        <f>IF(ISERROR(VLOOKUP(B22,Feb!$A$5:$N$25,14,FALSE))," ",VLOOKUP(B22,Feb!$A$5:$N$25,14,FALSE))</f>
        <v xml:space="preserve"> </v>
      </c>
      <c r="F22" s="60">
        <f>IF(ISERROR(VLOOKUP(B22,March!$A$5:$N$29,14,FALSE))," ",VLOOKUP(B22,March!$A$5:$N$29,14,FALSE))</f>
        <v>1</v>
      </c>
      <c r="G22" s="60">
        <f>IF(ISERROR(VLOOKUP(B22,April!$A$5:$N$23,14,FALSE))," ",VLOOKUP(B22,April!$A$5:$N$23,14,FALSE))</f>
        <v>7.61</v>
      </c>
      <c r="H22" s="60" t="str">
        <f>IF(ISERROR(VLOOKUP(B22,May!$A$5:$N$17,14,FALSE))," ",VLOOKUP(B22,May!$A$5:$N$17,14,FALSE))</f>
        <v xml:space="preserve"> </v>
      </c>
      <c r="I22" s="60" t="str">
        <f>IF(ISERROR(VLOOKUP(B22,June!$A$5:$N$33,14,FALSE))," ",VLOOKUP(B22,June!$A$5:$N$33,14,FALSE))</f>
        <v xml:space="preserve"> </v>
      </c>
      <c r="J22" s="60">
        <v>14.75</v>
      </c>
      <c r="K22" s="60"/>
      <c r="L22" s="60" t="str">
        <f>IF(ISERROR(VLOOKUP(B22,'Sept '!$A$5:$N$16,14,FALSE))," ",VLOOKUP(B22,'Sept '!$A$5:$N$16,14,FALSE))</f>
        <v xml:space="preserve"> </v>
      </c>
      <c r="M22" s="60" t="str">
        <f>IF(ISERROR(VLOOKUP(B22,Oct!$A$5:$N$24,14,FALSE))," ",VLOOKUP(B22,Oct!$A$5:$N$24,14,FALSE))</f>
        <v xml:space="preserve"> </v>
      </c>
      <c r="N22" s="60" t="str">
        <f>IF(ISERROR(VLOOKUP(B22,Nov!$A$5:$N$24,14,FALSE))," ",VLOOKUP(B22,Nov!$A$5:$N$24,14,FALSE))</f>
        <v xml:space="preserve"> </v>
      </c>
      <c r="O22" s="60">
        <f>SUM(D22:N22)</f>
        <v>23.36</v>
      </c>
    </row>
    <row r="23" spans="1:15" ht="14.25" customHeight="1" thickBot="1" x14ac:dyDescent="0.3">
      <c r="A23" s="58">
        <v>21</v>
      </c>
      <c r="B23" s="58">
        <v>16</v>
      </c>
      <c r="C23" s="59" t="str">
        <f>VLOOKUP(B23,Teams!$A:$B,2,FALSE)</f>
        <v>Mark Wych</v>
      </c>
      <c r="D23" s="60">
        <f>IF(ISERROR(VLOOKUP(B23,Jan!$A$5:$N$35,14,FALSE))," ",VLOOKUP(B23,Jan!$A$5:$N$35,14,FALSE))</f>
        <v>2</v>
      </c>
      <c r="E23" s="60" t="str">
        <f>IF(ISERROR(VLOOKUP(B23,Feb!$A$5:$N$25,14,FALSE))," ",VLOOKUP(B23,Feb!$A$5:$N$25,14,FALSE))</f>
        <v xml:space="preserve"> </v>
      </c>
      <c r="F23" s="60">
        <f>IF(ISERROR(VLOOKUP(B23,March!$A$5:$N$29,14,FALSE))," ",VLOOKUP(B23,March!$A$5:$N$29,14,FALSE))</f>
        <v>16.78</v>
      </c>
      <c r="G23" s="60" t="str">
        <f>IF(ISERROR(VLOOKUP(B23,April!$A$5:$N$23,14,FALSE))," ",VLOOKUP(B23,April!$A$5:$N$23,14,FALSE))</f>
        <v xml:space="preserve"> </v>
      </c>
      <c r="H23" s="60" t="str">
        <f>IF(ISERROR(VLOOKUP(B23,May!$A$5:$N$17,14,FALSE))," ",VLOOKUP(B23,May!$A$5:$N$17,14,FALSE))</f>
        <v xml:space="preserve"> </v>
      </c>
      <c r="I23" s="60">
        <f>IF(ISERROR(VLOOKUP(B23,June!$A$5:$N$33,14,FALSE))," ",VLOOKUP(B23,June!$A$5:$N$33,14,FALSE))</f>
        <v>3.42</v>
      </c>
      <c r="J23" s="60" t="str">
        <f>IF(ISERROR(VLOOKUP(B23,July!$A$24:$O$32,14,FALSE))," ",VLOOKUP(B23,July!$A$24:$O$32,14,FALSE))</f>
        <v xml:space="preserve"> </v>
      </c>
      <c r="K23" s="60"/>
      <c r="L23" s="60" t="str">
        <f>IF(ISERROR(VLOOKUP(B23,'Sept '!$A$5:$N$16,14,FALSE))," ",VLOOKUP(B23,'Sept '!$A$5:$N$16,14,FALSE))</f>
        <v xml:space="preserve"> </v>
      </c>
      <c r="M23" s="60" t="str">
        <f>IF(ISERROR(VLOOKUP(B23,Oct!$A$5:$N$24,14,FALSE))," ",VLOOKUP(B23,Oct!$A$5:$N$24,14,FALSE))</f>
        <v xml:space="preserve"> </v>
      </c>
      <c r="N23" s="60" t="str">
        <f>IF(ISERROR(VLOOKUP(B23,Nov!$A$5:$N$24,14,FALSE))," ",VLOOKUP(B23,Nov!$A$5:$N$24,14,FALSE))</f>
        <v xml:space="preserve"> </v>
      </c>
      <c r="O23" s="60">
        <f>SUM(D23:N23)</f>
        <v>22.200000000000003</v>
      </c>
    </row>
    <row r="24" spans="1:15" ht="16.5" customHeight="1" thickBot="1" x14ac:dyDescent="0.3">
      <c r="A24" s="58">
        <v>22</v>
      </c>
      <c r="B24" s="58">
        <v>10</v>
      </c>
      <c r="C24" s="59" t="str">
        <f>VLOOKUP(B24,Teams!$A:$B,2,FALSE)</f>
        <v>James Gardiner</v>
      </c>
      <c r="D24" s="60">
        <f>IF(ISERROR(VLOOKUP(B24,Jan!$A$5:$N$35,14,FALSE))," ",VLOOKUP(B24,Jan!$A$5:$N$35,14,FALSE))</f>
        <v>1</v>
      </c>
      <c r="E24" s="60">
        <f>IF(ISERROR(VLOOKUP(B24,Feb!$A$5:$N$25,14,FALSE))," ",VLOOKUP(B24,Feb!$A$5:$N$25,14,FALSE))</f>
        <v>1</v>
      </c>
      <c r="F24" s="60">
        <f>IF(ISERROR(VLOOKUP(B24,March!$A$5:$N$29,14,FALSE))," ",VLOOKUP(B24,March!$A$5:$N$29,14,FALSE))</f>
        <v>7.21</v>
      </c>
      <c r="G24" s="60" t="str">
        <f>IF(ISERROR(VLOOKUP(B24,April!$A$5:$N$23,14,FALSE))," ",VLOOKUP(B24,April!$A$5:$N$23,14,FALSE))</f>
        <v xml:space="preserve"> </v>
      </c>
      <c r="H24" s="60">
        <f>IF(ISERROR(VLOOKUP(B24,May!$A$5:$N$17,14,FALSE))," ",VLOOKUP(B24,May!$A$5:$N$17,14,FALSE))</f>
        <v>10.220000000000001</v>
      </c>
      <c r="I24" s="60">
        <f>IF(ISERROR(VLOOKUP(B24,June!$A$5:$N$33,14,FALSE))," ",VLOOKUP(B24,June!$A$5:$N$33,14,FALSE))</f>
        <v>1</v>
      </c>
      <c r="J24" s="60" t="str">
        <f>IF(ISERROR(VLOOKUP(B24,July!$A$24:$O$32,14,FALSE))," ",VLOOKUP(B24,July!$A$24:$O$32,14,FALSE))</f>
        <v xml:space="preserve"> </v>
      </c>
      <c r="K24" s="60"/>
      <c r="L24" s="60" t="str">
        <f>IF(ISERROR(VLOOKUP(B24,'Sept '!$A$5:$N$16,14,FALSE))," ",VLOOKUP(B24,'Sept '!$A$5:$N$16,14,FALSE))</f>
        <v xml:space="preserve"> </v>
      </c>
      <c r="M24" s="60" t="str">
        <f>IF(ISERROR(VLOOKUP(B24,Oct!$A$5:$N$24,14,FALSE))," ",VLOOKUP(B24,Oct!$A$5:$N$24,14,FALSE))</f>
        <v xml:space="preserve"> </v>
      </c>
      <c r="N24" s="60" t="str">
        <f>IF(ISERROR(VLOOKUP(B24,Nov!$A$5:$N$24,14,FALSE))," ",VLOOKUP(B24,Nov!$A$5:$N$24,14,FALSE))</f>
        <v xml:space="preserve"> </v>
      </c>
      <c r="O24" s="60">
        <f>SUM(D24:N24)</f>
        <v>20.43</v>
      </c>
    </row>
    <row r="25" spans="1:15" ht="16.5" customHeight="1" thickBot="1" x14ac:dyDescent="0.3">
      <c r="A25" s="58">
        <v>23</v>
      </c>
      <c r="B25" s="58">
        <v>4</v>
      </c>
      <c r="C25" s="59" t="str">
        <f>VLOOKUP(B25,Teams!$A:$B,2,FALSE)</f>
        <v>Chuck Sharpe</v>
      </c>
      <c r="D25" s="60">
        <f>IF(ISERROR(VLOOKUP(B25,Jan!$A$5:$N$35,14,FALSE))," ",VLOOKUP(B25,Jan!$A$5:$N$35,14,FALSE))</f>
        <v>5.25</v>
      </c>
      <c r="E25" s="60">
        <f>IF(ISERROR(VLOOKUP(B25,Feb!$A$5:$N$25,14,FALSE))," ",VLOOKUP(B25,Feb!$A$5:$N$25,14,FALSE))</f>
        <v>8.83</v>
      </c>
      <c r="F25" s="60">
        <f>IF(ISERROR(VLOOKUP(B25,March!$A$5:$N$29,14,FALSE))," ",VLOOKUP(B25,March!$A$5:$N$29,14,FALSE))</f>
        <v>1</v>
      </c>
      <c r="G25" s="60" t="str">
        <f>IF(ISERROR(VLOOKUP(B25,April!$A$5:$N$23,14,FALSE))," ",VLOOKUP(B25,April!$A$5:$N$23,14,FALSE))</f>
        <v xml:space="preserve"> </v>
      </c>
      <c r="H25" s="60" t="str">
        <f>IF(ISERROR(VLOOKUP(B25,May!$A$5:$N$17,14,FALSE))," ",VLOOKUP(B25,May!$A$5:$N$17,14,FALSE))</f>
        <v xml:space="preserve"> </v>
      </c>
      <c r="I25" s="60" t="str">
        <f>IF(ISERROR(VLOOKUP(B25,June!$A$5:$N$33,14,FALSE))," ",VLOOKUP(B25,June!$A$5:$N$33,14,FALSE))</f>
        <v xml:space="preserve"> </v>
      </c>
      <c r="J25" s="60" t="str">
        <f>IF(ISERROR(VLOOKUP(B25,July!$A$24:$O$32,14,FALSE))," ",VLOOKUP(B25,July!$A$24:$O$32,14,FALSE))</f>
        <v xml:space="preserve"> </v>
      </c>
      <c r="K25" s="60"/>
      <c r="L25" s="60" t="str">
        <f>IF(ISERROR(VLOOKUP(B25,'Sept '!$A$5:$N$16,14,FALSE))," ",VLOOKUP(B25,'Sept '!$A$5:$N$16,14,FALSE))</f>
        <v xml:space="preserve"> </v>
      </c>
      <c r="M25" s="60" t="str">
        <f>IF(ISERROR(VLOOKUP(B25,Oct!$A$5:$N$24,14,FALSE))," ",VLOOKUP(B25,Oct!$A$5:$N$24,14,FALSE))</f>
        <v xml:space="preserve"> </v>
      </c>
      <c r="N25" s="60" t="str">
        <f>IF(ISERROR(VLOOKUP(B25,Nov!$A$5:$N$24,14,FALSE))," ",VLOOKUP(B25,Nov!$A$5:$N$24,14,FALSE))</f>
        <v xml:space="preserve"> </v>
      </c>
      <c r="O25" s="60">
        <f>SUM(D25:N25)</f>
        <v>15.08</v>
      </c>
    </row>
    <row r="26" spans="1:15" ht="16.5" customHeight="1" thickBot="1" x14ac:dyDescent="0.3">
      <c r="A26" s="58">
        <v>24</v>
      </c>
      <c r="B26" s="58">
        <v>36</v>
      </c>
      <c r="C26" s="59" t="str">
        <f>VLOOKUP(B26,Teams!$A:$B,2,FALSE)</f>
        <v>Richard Tubbs</v>
      </c>
      <c r="D26" s="60"/>
      <c r="E26" s="60"/>
      <c r="F26" s="60"/>
      <c r="G26" s="60"/>
      <c r="H26" s="60"/>
      <c r="I26" s="60" t="str">
        <f>IF(ISERROR(VLOOKUP(B26,June!$A$5:$N$33,14,FALSE))," ",VLOOKUP(B26,June!$A$5:$N$33,14,FALSE))</f>
        <v xml:space="preserve"> </v>
      </c>
      <c r="J26" s="60"/>
      <c r="K26" s="60">
        <f>IF(ISERROR(VLOOKUP(B26,Aug!$A$5:$N$25,14,FALSE))," ",VLOOKUP(B26,Aug!$A$5:$N$25,14,FALSE))</f>
        <v>4.43</v>
      </c>
      <c r="L26" s="60"/>
      <c r="M26" s="60">
        <f>IF(ISERROR(VLOOKUP(B26,Oct!$A$5:$N$24,14,FALSE))," ",VLOOKUP(B26,Oct!$A$5:$N$24,14,FALSE))</f>
        <v>10.45</v>
      </c>
      <c r="N26" s="60"/>
      <c r="O26" s="60">
        <f>SUM(D26:N26)</f>
        <v>14.879999999999999</v>
      </c>
    </row>
    <row r="27" spans="1:15" ht="16.5" customHeight="1" thickBot="1" x14ac:dyDescent="0.3">
      <c r="A27" s="58">
        <v>25</v>
      </c>
      <c r="B27" s="58">
        <v>13</v>
      </c>
      <c r="C27" s="59" t="str">
        <f>VLOOKUP(B27,Teams!$A:$B,2,FALSE)</f>
        <v>Johnny Due</v>
      </c>
      <c r="D27" s="60" t="str">
        <f>IF(ISERROR(VLOOKUP(B27,Jan!$A$5:$N$35,14,FALSE))," ",VLOOKUP(B27,Jan!$A$5:$N$35,14,FALSE))</f>
        <v xml:space="preserve"> </v>
      </c>
      <c r="E27" s="60">
        <f>IF(ISERROR(VLOOKUP(B27,Feb!$A$5:$N$25,14,FALSE))," ",VLOOKUP(B27,Feb!$A$5:$N$25,14,FALSE))</f>
        <v>1</v>
      </c>
      <c r="F27" s="60">
        <f>IF(ISERROR(VLOOKUP(B27,March!$A$5:$N$29,14,FALSE))," ",VLOOKUP(B27,March!$A$5:$N$29,14,FALSE))</f>
        <v>6.54</v>
      </c>
      <c r="G27" s="60">
        <f>IF(ISERROR(VLOOKUP(B27,April!$A$5:$N$23,14,FALSE))," ",VLOOKUP(B27,April!$A$5:$N$23,14,FALSE))</f>
        <v>1</v>
      </c>
      <c r="H27" s="60" t="str">
        <f>IF(ISERROR(VLOOKUP(B27,May!$A$5:$N$17,14,FALSE))," ",VLOOKUP(B27,May!$A$5:$N$17,14,FALSE))</f>
        <v xml:space="preserve"> </v>
      </c>
      <c r="I27" s="60">
        <f>IF(ISERROR(VLOOKUP(B27,June!$A$5:$N$33,14,FALSE))," ",VLOOKUP(B27,June!$A$5:$N$33,14,FALSE))</f>
        <v>1</v>
      </c>
      <c r="J27" s="60">
        <v>1</v>
      </c>
      <c r="K27" s="60">
        <v>1</v>
      </c>
      <c r="L27" s="60">
        <f>IF(ISERROR(VLOOKUP(B27,'Sept '!$A$5:$N$16,14,FALSE))," ",VLOOKUP(B27,'Sept '!$A$5:$N$16,14,FALSE))</f>
        <v>1</v>
      </c>
      <c r="M27" s="60">
        <f>IF(ISERROR(VLOOKUP(B27,Oct!$A$5:$N$24,14,FALSE))," ",VLOOKUP(B27,Oct!$A$5:$N$24,14,FALSE))</f>
        <v>1</v>
      </c>
      <c r="N27" s="60" t="str">
        <f>IF(ISERROR(VLOOKUP(B27,Nov!$A$5:$N$24,14,FALSE))," ",VLOOKUP(B27,Nov!$A$5:$N$24,14,FALSE))</f>
        <v xml:space="preserve"> </v>
      </c>
      <c r="O27" s="60">
        <f>SUM(D27:N27)</f>
        <v>13.54</v>
      </c>
    </row>
    <row r="28" spans="1:15" ht="16.5" customHeight="1" thickBot="1" x14ac:dyDescent="0.3">
      <c r="A28" s="58">
        <v>26</v>
      </c>
      <c r="B28" s="58">
        <v>33</v>
      </c>
      <c r="C28" s="59" t="str">
        <f>VLOOKUP(B28,Teams!$A:$B,2,FALSE)</f>
        <v>G-Bradly Stringer</v>
      </c>
      <c r="D28" s="60" t="str">
        <f>IF(ISERROR(VLOOKUP(B28,Jan!$A$5:$N$35,14,FALSE))," ",VLOOKUP(B28,Jan!$A$5:$N$35,14,FALSE))</f>
        <v xml:space="preserve"> </v>
      </c>
      <c r="E28" s="60" t="str">
        <f>IF(ISERROR(VLOOKUP(B28,Feb!$A$5:$N$25,14,FALSE))," ",VLOOKUP(B28,Feb!$A$5:$N$25,14,FALSE))</f>
        <v xml:space="preserve"> </v>
      </c>
      <c r="F28" s="60">
        <f>IF(ISERROR(VLOOKUP(B28,March!$A$5:$N$29,14,FALSE))," ",VLOOKUP(B28,March!$A$5:$N$29,14,FALSE))</f>
        <v>12.27</v>
      </c>
      <c r="G28" s="60" t="str">
        <f>IF(ISERROR(VLOOKUP(B28,April!$A$5:$N$23,14,FALSE))," ",VLOOKUP(B28,April!$A$5:$N$23,14,FALSE))</f>
        <v xml:space="preserve"> </v>
      </c>
      <c r="H28" s="60" t="str">
        <f>IF(ISERROR(VLOOKUP(B28,May!$A$5:$N$17,14,FALSE))," ",VLOOKUP(B28,May!$A$5:$N$17,14,FALSE))</f>
        <v xml:space="preserve"> </v>
      </c>
      <c r="I28" s="60" t="str">
        <f>IF(ISERROR(VLOOKUP(B28,June!$A$5:$N$33,14,FALSE))," ",VLOOKUP(B28,June!$A$5:$N$33,14,FALSE))</f>
        <v xml:space="preserve"> </v>
      </c>
      <c r="J28" s="60" t="str">
        <f>IF(ISERROR(VLOOKUP(B28,July!$A$24:$O$32,14,FALSE))," ",VLOOKUP(B28,July!$A$24:$O$32,14,FALSE))</f>
        <v xml:space="preserve"> </v>
      </c>
      <c r="K28" s="60"/>
      <c r="L28" s="60" t="str">
        <f>IF(ISERROR(VLOOKUP(B28,'Sept '!$A$5:$N$16,14,FALSE))," ",VLOOKUP(B28,'Sept '!$A$5:$N$16,14,FALSE))</f>
        <v xml:space="preserve"> </v>
      </c>
      <c r="M28" s="60" t="str">
        <f>IF(ISERROR(VLOOKUP(B28,Oct!$A$5:$N$24,14,FALSE))," ",VLOOKUP(B28,Oct!$A$5:$N$24,14,FALSE))</f>
        <v xml:space="preserve"> </v>
      </c>
      <c r="N28" s="60" t="str">
        <f>IF(ISERROR(VLOOKUP(B28,Nov!$A$5:$N$24,14,FALSE))," ",VLOOKUP(B28,Nov!$A$5:$N$24,14,FALSE))</f>
        <v xml:space="preserve"> </v>
      </c>
      <c r="O28" s="60">
        <f>SUM(D28:N28)</f>
        <v>12.27</v>
      </c>
    </row>
    <row r="29" spans="1:15" ht="16.5" customHeight="1" thickBot="1" x14ac:dyDescent="0.3">
      <c r="A29" s="58">
        <v>27</v>
      </c>
      <c r="B29" s="58">
        <v>30</v>
      </c>
      <c r="C29" s="59" t="str">
        <f>VLOOKUP(B29,Teams!$A:$B,2,FALSE)</f>
        <v>G-Ryder Lognion</v>
      </c>
      <c r="D29" s="60" t="str">
        <f>IF(ISERROR(VLOOKUP(B29,Jan!$A$5:$N$35,14,FALSE))," ",VLOOKUP(B29,Jan!$A$5:$N$35,14,FALSE))</f>
        <v xml:space="preserve"> </v>
      </c>
      <c r="E29" s="60">
        <f>IF(ISERROR(VLOOKUP(B29,Feb!$A$5:$N$25,14,FALSE))," ",VLOOKUP(B29,Feb!$A$5:$N$25,14,FALSE))</f>
        <v>11.1</v>
      </c>
      <c r="F29" s="60" t="str">
        <f>IF(ISERROR(VLOOKUP(B29,March!$A$5:$N$29,14,FALSE))," ",VLOOKUP(B29,March!$A$5:$N$29,14,FALSE))</f>
        <v xml:space="preserve"> </v>
      </c>
      <c r="G29" s="60" t="str">
        <f>IF(ISERROR(VLOOKUP(B29,April!$A$5:$N$23,14,FALSE))," ",VLOOKUP(B29,April!$A$5:$N$23,14,FALSE))</f>
        <v xml:space="preserve"> </v>
      </c>
      <c r="H29" s="60" t="str">
        <f>IF(ISERROR(VLOOKUP(B29,May!$A$5:$N$17,14,FALSE))," ",VLOOKUP(B29,May!$A$5:$N$17,14,FALSE))</f>
        <v xml:space="preserve"> </v>
      </c>
      <c r="I29" s="60" t="str">
        <f>IF(ISERROR(VLOOKUP(B29,June!$A$5:$N$33,14,FALSE))," ",VLOOKUP(B29,June!$A$5:$N$33,14,FALSE))</f>
        <v xml:space="preserve"> </v>
      </c>
      <c r="J29" s="60" t="str">
        <f>IF(ISERROR(VLOOKUP(B29,July!$A$24:$O$32,14,FALSE))," ",VLOOKUP(B29,July!$A$24:$O$32,14,FALSE))</f>
        <v xml:space="preserve"> </v>
      </c>
      <c r="K29" s="60"/>
      <c r="L29" s="60" t="str">
        <f>IF(ISERROR(VLOOKUP(B29,'Sept '!$A$5:$N$16,14,FALSE))," ",VLOOKUP(B29,'Sept '!$A$5:$N$16,14,FALSE))</f>
        <v xml:space="preserve"> </v>
      </c>
      <c r="M29" s="60" t="str">
        <f>IF(ISERROR(VLOOKUP(B29,Oct!$A$5:$N$24,14,FALSE))," ",VLOOKUP(B29,Oct!$A$5:$N$24,14,FALSE))</f>
        <v xml:space="preserve"> </v>
      </c>
      <c r="N29" s="60" t="str">
        <f>IF(ISERROR(VLOOKUP(B29,Nov!$A$5:$N$24,14,FALSE))," ",VLOOKUP(B29,Nov!$A$5:$N$24,14,FALSE))</f>
        <v xml:space="preserve"> </v>
      </c>
      <c r="O29" s="60">
        <f>SUM(D29:N29)</f>
        <v>11.1</v>
      </c>
    </row>
    <row r="30" spans="1:15" ht="16.5" customHeight="1" thickBot="1" x14ac:dyDescent="0.3">
      <c r="A30" s="58">
        <v>28</v>
      </c>
      <c r="B30" s="58">
        <v>32</v>
      </c>
      <c r="C30" s="59" t="str">
        <f>VLOOKUP(B30,Teams!$A:$B,2,FALSE)</f>
        <v>G-Greg Tucker</v>
      </c>
      <c r="D30" s="60" t="str">
        <f>IF(ISERROR(VLOOKUP(B30,Jan!$A$5:$N$35,14,FALSE))," ",VLOOKUP(B30,Jan!$A$5:$N$35,14,FALSE))</f>
        <v xml:space="preserve"> </v>
      </c>
      <c r="E30" s="60" t="str">
        <f>IF(ISERROR(VLOOKUP(B30,Feb!$A$5:$N$25,14,FALSE))," ",VLOOKUP(B30,Feb!$A$5:$N$25,14,FALSE))</f>
        <v xml:space="preserve"> </v>
      </c>
      <c r="F30" s="60">
        <f>IF(ISERROR(VLOOKUP(B30,March!$A$5:$N$29,14,FALSE))," ",VLOOKUP(B30,March!$A$5:$N$29,14,FALSE))</f>
        <v>5.54</v>
      </c>
      <c r="G30" s="60" t="str">
        <f>IF(ISERROR(VLOOKUP(B30,April!$A$5:$N$23,14,FALSE))," ",VLOOKUP(B30,April!$A$5:$N$23,14,FALSE))</f>
        <v xml:space="preserve"> </v>
      </c>
      <c r="H30" s="60" t="str">
        <f>IF(ISERROR(VLOOKUP(B30,May!$A$5:$N$17,14,FALSE))," ",VLOOKUP(B30,May!$A$5:$N$17,14,FALSE))</f>
        <v xml:space="preserve"> </v>
      </c>
      <c r="I30" s="60" t="str">
        <f>IF(ISERROR(VLOOKUP(B30,June!$A$5:$N$33,14,FALSE))," ",VLOOKUP(B30,June!$A$5:$N$33,14,FALSE))</f>
        <v xml:space="preserve"> </v>
      </c>
      <c r="J30" s="60" t="str">
        <f>IF(ISERROR(VLOOKUP(B30,July!$A$24:$O$32,14,FALSE))," ",VLOOKUP(B30,July!$A$24:$O$32,14,FALSE))</f>
        <v xml:space="preserve"> </v>
      </c>
      <c r="K30" s="60"/>
      <c r="L30" s="60" t="str">
        <f>IF(ISERROR(VLOOKUP(B30,'Sept '!$A$5:$N$16,14,FALSE))," ",VLOOKUP(B30,'Sept '!$A$5:$N$16,14,FALSE))</f>
        <v xml:space="preserve"> </v>
      </c>
      <c r="M30" s="60" t="str">
        <f>IF(ISERROR(VLOOKUP(B30,Oct!$A$5:$N$24,14,FALSE))," ",VLOOKUP(B30,Oct!$A$5:$N$24,14,FALSE))</f>
        <v xml:space="preserve"> </v>
      </c>
      <c r="N30" s="60" t="str">
        <f>IF(ISERROR(VLOOKUP(B30,Nov!$A$5:$N$24,14,FALSE))," ",VLOOKUP(B30,Nov!$A$5:$N$24,14,FALSE))</f>
        <v xml:space="preserve"> </v>
      </c>
      <c r="O30" s="60">
        <f>SUM(D30:N30)</f>
        <v>5.54</v>
      </c>
    </row>
    <row r="31" spans="1:15" ht="16.5" customHeight="1" thickBot="1" x14ac:dyDescent="0.3">
      <c r="A31" s="58">
        <v>29</v>
      </c>
      <c r="B31" s="58">
        <v>14</v>
      </c>
      <c r="C31" s="59" t="str">
        <f>VLOOKUP(B31,Teams!$A:$B,2,FALSE)</f>
        <v>Kelvin Jones</v>
      </c>
      <c r="D31" s="60">
        <f>IF(ISERROR(VLOOKUP(B31,Jan!$A$5:$N$35,14,FALSE))," ",VLOOKUP(B31,Jan!$A$5:$N$35,14,FALSE))</f>
        <v>1</v>
      </c>
      <c r="E31" s="60">
        <f>IF(ISERROR(VLOOKUP(B31,Feb!$A$5:$N$25,14,FALSE))," ",VLOOKUP(B31,Feb!$A$5:$N$25,14,FALSE))</f>
        <v>1</v>
      </c>
      <c r="F31" s="60" t="str">
        <f>IF(ISERROR(VLOOKUP(B31,March!$A$5:$N$29,14,FALSE))," ",VLOOKUP(B31,March!$A$5:$N$29,14,FALSE))</f>
        <v xml:space="preserve"> </v>
      </c>
      <c r="G31" s="60" t="str">
        <f>IF(ISERROR(VLOOKUP(B31,April!$A$5:$N$23,14,FALSE))," ",VLOOKUP(B31,April!$A$5:$N$23,14,FALSE))</f>
        <v xml:space="preserve"> </v>
      </c>
      <c r="H31" s="60" t="str">
        <f>IF(ISERROR(VLOOKUP(B31,May!$A$5:$N$17,14,FALSE))," ",VLOOKUP(B31,May!$A$5:$N$17,14,FALSE))</f>
        <v xml:space="preserve"> </v>
      </c>
      <c r="I31" s="60">
        <f>IF(ISERROR(VLOOKUP(B31,June!$A$5:$N$33,14,FALSE))," ",VLOOKUP(B31,June!$A$5:$N$33,14,FALSE))</f>
        <v>1</v>
      </c>
      <c r="J31" s="60" t="str">
        <f>IF(ISERROR(VLOOKUP(B31,July!$A$24:$O$32,14,FALSE))," ",VLOOKUP(B31,July!$A$24:$O$32,14,FALSE))</f>
        <v xml:space="preserve"> </v>
      </c>
      <c r="K31" s="60">
        <f>IF(ISERROR(VLOOKUP(B31,Aug!$A$5:$N$25,14,FALSE))," ",VLOOKUP(B31,Aug!$A$5:$N$25,14,FALSE))</f>
        <v>1</v>
      </c>
      <c r="L31" s="60" t="str">
        <f>IF(ISERROR(VLOOKUP(B31,'Sept '!$A$5:$N$16,14,FALSE))," ",VLOOKUP(B31,'Sept '!$A$5:$N$16,14,FALSE))</f>
        <v xml:space="preserve"> </v>
      </c>
      <c r="M31" s="60">
        <f>IF(ISERROR(VLOOKUP(B31,Oct!$A$5:$N$24,14,FALSE))," ",VLOOKUP(B31,Oct!$A$5:$N$24,14,FALSE))</f>
        <v>1</v>
      </c>
      <c r="N31" s="60" t="str">
        <f>IF(ISERROR(VLOOKUP(B31,Nov!$A$5:$N$24,14,FALSE))," ",VLOOKUP(B31,Nov!$A$5:$N$24,14,FALSE))</f>
        <v xml:space="preserve"> </v>
      </c>
      <c r="O31" s="60">
        <f>SUM(D31:N31)</f>
        <v>5</v>
      </c>
    </row>
    <row r="32" spans="1:15" ht="16.5" customHeight="1" thickBot="1" x14ac:dyDescent="0.3">
      <c r="A32" s="58">
        <v>30</v>
      </c>
      <c r="B32" s="58">
        <v>37</v>
      </c>
      <c r="C32" s="59" t="str">
        <f>VLOOKUP(B32,Teams!$A:$B,2,FALSE)</f>
        <v>Kayla Tubbs</v>
      </c>
      <c r="D32" s="60"/>
      <c r="E32" s="60"/>
      <c r="F32" s="60"/>
      <c r="G32" s="60"/>
      <c r="H32" s="60"/>
      <c r="I32" s="60" t="str">
        <f>IF(ISERROR(VLOOKUP(B32,June!$A$5:$N$33,14,FALSE))," ",VLOOKUP(B32,June!$A$5:$N$33,14,FALSE))</f>
        <v xml:space="preserve"> </v>
      </c>
      <c r="J32" s="60"/>
      <c r="K32" s="60">
        <f>IF(ISERROR(VLOOKUP(B32,Aug!$A$5:$N$25,14,FALSE))," ",VLOOKUP(B32,Aug!$A$5:$N$25,14,FALSE))</f>
        <v>4.43</v>
      </c>
      <c r="L32" s="60"/>
      <c r="M32" s="60" t="str">
        <f>IF(ISERROR(VLOOKUP(B32,Oct!$A$5:$N$24,14,FALSE))," ",VLOOKUP(B32,Oct!$A$5:$N$24,14,FALSE))</f>
        <v xml:space="preserve"> </v>
      </c>
      <c r="N32" s="60"/>
      <c r="O32" s="60">
        <f>SUM(D32:N32)</f>
        <v>4.43</v>
      </c>
    </row>
    <row r="33" spans="1:15" ht="16.5" customHeight="1" thickBot="1" x14ac:dyDescent="0.3">
      <c r="A33" s="58">
        <v>31</v>
      </c>
      <c r="B33" s="58">
        <v>19</v>
      </c>
      <c r="C33" s="59" t="str">
        <f>VLOOKUP(B33,Teams!$A:$B,2,FALSE)</f>
        <v>Addie Richardson</v>
      </c>
      <c r="D33" s="60">
        <f>IF(ISERROR(VLOOKUP(B33,Jan!$A$5:$N$35,14,FALSE))," ",VLOOKUP(B33,Jan!$A$5:$N$35,14,FALSE))</f>
        <v>2</v>
      </c>
      <c r="E33" s="60">
        <f>IF(ISERROR(VLOOKUP(B33,Feb!$A$5:$N$25,14,FALSE))," ",VLOOKUP(B33,Feb!$A$5:$N$25,14,FALSE))</f>
        <v>1</v>
      </c>
      <c r="F33" s="60" t="str">
        <f>IF(ISERROR(VLOOKUP(B33,March!$A$5:$N$29,14,FALSE))," ",VLOOKUP(B33,March!$A$5:$N$29,14,FALSE))</f>
        <v xml:space="preserve"> </v>
      </c>
      <c r="G33" s="60" t="str">
        <f>IF(ISERROR(VLOOKUP(B33,April!$A$5:$N$23,14,FALSE))," ",VLOOKUP(B33,April!$A$5:$N$23,14,FALSE))</f>
        <v xml:space="preserve"> </v>
      </c>
      <c r="H33" s="60" t="str">
        <f>IF(ISERROR(VLOOKUP(B33,May!$A$5:$N$17,14,FALSE))," ",VLOOKUP(B33,May!$A$5:$N$17,14,FALSE))</f>
        <v xml:space="preserve"> </v>
      </c>
      <c r="I33" s="60">
        <f>IF(ISERROR(VLOOKUP(B33,June!$A$5:$N$33,14,FALSE))," ",VLOOKUP(B33,June!$A$5:$N$33,14,FALSE))</f>
        <v>1</v>
      </c>
      <c r="J33" s="60" t="str">
        <f>IF(ISERROR(VLOOKUP(B33,July!$A$24:$O$32,14,FALSE))," ",VLOOKUP(B33,July!$A$24:$O$32,14,FALSE))</f>
        <v xml:space="preserve"> </v>
      </c>
      <c r="K33" s="60" t="str">
        <f>IF(ISERROR(VLOOKUP(B33,Aug!$A$5:$N$25,14,FALSE))," ",VLOOKUP(B33,Aug!$A$5:$N$25,14,FALSE))</f>
        <v xml:space="preserve"> </v>
      </c>
      <c r="L33" s="60" t="str">
        <f>IF(ISERROR(VLOOKUP(B33,'Sept '!$A$5:$N$16,14,FALSE))," ",VLOOKUP(B33,'Sept '!$A$5:$N$16,14,FALSE))</f>
        <v xml:space="preserve"> </v>
      </c>
      <c r="M33" s="60" t="str">
        <f>IF(ISERROR(VLOOKUP(B33,Oct!$A$5:$N$24,14,FALSE))," ",VLOOKUP(B33,Oct!$A$5:$N$24,14,FALSE))</f>
        <v xml:space="preserve"> </v>
      </c>
      <c r="N33" s="60" t="str">
        <f>IF(ISERROR(VLOOKUP(B33,Nov!$A$5:$N$24,14,FALSE))," ",VLOOKUP(B33,Nov!$A$5:$N$24,14,FALSE))</f>
        <v xml:space="preserve"> </v>
      </c>
      <c r="O33" s="60">
        <f>SUM(D33:N33)</f>
        <v>4</v>
      </c>
    </row>
    <row r="34" spans="1:15" ht="16.5" customHeight="1" thickBot="1" x14ac:dyDescent="0.3">
      <c r="A34" s="58">
        <v>32</v>
      </c>
      <c r="B34" s="58">
        <v>22</v>
      </c>
      <c r="C34" s="59" t="str">
        <f>VLOOKUP(B34,Teams!$A:$B,2,FALSE)</f>
        <v>Willie Wooten</v>
      </c>
      <c r="D34" s="60">
        <f>IF(ISERROR(VLOOKUP(B34,Jan!$A$5:$N$35,14,FALSE))," ",VLOOKUP(B34,Jan!$A$5:$N$35,14,FALSE))</f>
        <v>1</v>
      </c>
      <c r="E34" s="60" t="str">
        <f>IF(ISERROR(VLOOKUP(B34,Feb!$A$5:$N$25,14,FALSE))," ",VLOOKUP(B34,Feb!$A$5:$N$25,14,FALSE))</f>
        <v xml:space="preserve"> </v>
      </c>
      <c r="F34" s="60" t="str">
        <f>IF(ISERROR(VLOOKUP(B34,March!$A$5:$N$29,14,FALSE))," ",VLOOKUP(B34,March!$A$5:$N$29,14,FALSE))</f>
        <v xml:space="preserve"> </v>
      </c>
      <c r="G34" s="60" t="str">
        <f>IF(ISERROR(VLOOKUP(B34,April!$A$5:$N$23,14,FALSE))," ",VLOOKUP(B34,April!$A$5:$N$23,14,FALSE))</f>
        <v xml:space="preserve"> </v>
      </c>
      <c r="H34" s="60" t="str">
        <f>IF(ISERROR(VLOOKUP(B34,May!$A$5:$N$17,14,FALSE))," ",VLOOKUP(B34,May!$A$5:$N$17,14,FALSE))</f>
        <v xml:space="preserve"> </v>
      </c>
      <c r="I34" s="60" t="str">
        <f>IF(ISERROR(VLOOKUP(B34,June!$A$5:$N$33,14,FALSE))," ",VLOOKUP(B34,June!$A$5:$N$33,14,FALSE))</f>
        <v xml:space="preserve"> </v>
      </c>
      <c r="J34" s="60" t="str">
        <f>IF(ISERROR(VLOOKUP(B34,July!$A$24:$O$32,14,FALSE))," ",VLOOKUP(B34,July!$A$24:$O$32,14,FALSE))</f>
        <v xml:space="preserve"> </v>
      </c>
      <c r="K34" s="60" t="str">
        <f>IF(ISERROR(VLOOKUP(B34,Aug!$A$5:$N$25,14,FALSE))," ",VLOOKUP(B34,Aug!$A$5:$N$25,14,FALSE))</f>
        <v xml:space="preserve"> </v>
      </c>
      <c r="L34" s="60" t="str">
        <f>IF(ISERROR(VLOOKUP(B34,'Sept '!$A$5:$N$16,14,FALSE))," ",VLOOKUP(B34,'Sept '!$A$5:$N$16,14,FALSE))</f>
        <v xml:space="preserve"> </v>
      </c>
      <c r="M34" s="60">
        <f>IF(ISERROR(VLOOKUP(B34,Oct!$A$5:$N$24,14,FALSE))," ",VLOOKUP(B34,Oct!$A$5:$N$24,14,FALSE))</f>
        <v>1</v>
      </c>
      <c r="N34" s="60" t="str">
        <f>IF(ISERROR(VLOOKUP(B34,Nov!$A$5:$N$24,14,FALSE))," ",VLOOKUP(B34,Nov!$A$5:$N$24,14,FALSE))</f>
        <v xml:space="preserve"> </v>
      </c>
      <c r="O34" s="60">
        <f>SUM(D34:N34)</f>
        <v>2</v>
      </c>
    </row>
    <row r="35" spans="1:15" ht="16.5" customHeight="1" thickBot="1" x14ac:dyDescent="0.3">
      <c r="A35" s="58">
        <v>33</v>
      </c>
      <c r="B35" s="58">
        <v>27</v>
      </c>
      <c r="C35" s="59" t="str">
        <f>VLOOKUP(B35,Teams!$A:$B,2,FALSE)</f>
        <v>G-Richard Free</v>
      </c>
      <c r="D35" s="60">
        <f>IF(ISERROR(VLOOKUP(B35,Jan!$A$5:$N$35,14,FALSE))," ",VLOOKUP(B35,Jan!$A$5:$N$35,14,FALSE))</f>
        <v>0</v>
      </c>
      <c r="E35" s="60" t="str">
        <f>IF(ISERROR(VLOOKUP(B35,Feb!$A$5:$N$25,14,FALSE))," ",VLOOKUP(B35,Feb!$A$5:$N$25,14,FALSE))</f>
        <v xml:space="preserve"> </v>
      </c>
      <c r="F35" s="60">
        <f>IF(ISERROR(VLOOKUP(B35,March!$A$5:$N$29,14,FALSE))," ",VLOOKUP(B35,March!$A$5:$N$29,14,FALSE))</f>
        <v>1</v>
      </c>
      <c r="G35" s="60" t="str">
        <f>IF(ISERROR(VLOOKUP(B35,April!$A$5:$N$23,14,FALSE))," ",VLOOKUP(B35,April!$A$5:$N$23,14,FALSE))</f>
        <v xml:space="preserve"> </v>
      </c>
      <c r="H35" s="60" t="str">
        <f>IF(ISERROR(VLOOKUP(B35,May!$A$5:$N$17,14,FALSE))," ",VLOOKUP(B35,May!$A$5:$N$17,14,FALSE))</f>
        <v xml:space="preserve"> </v>
      </c>
      <c r="I35" s="60" t="str">
        <f>IF(ISERROR(VLOOKUP(B35,June!$A$5:$N$33,14,FALSE))," ",VLOOKUP(B35,June!$A$5:$N$33,14,FALSE))</f>
        <v xml:space="preserve"> </v>
      </c>
      <c r="J35" s="60" t="str">
        <f>IF(ISERROR(VLOOKUP(B35,July!$A$24:$O$32,14,FALSE))," ",VLOOKUP(B35,July!$A$24:$O$32,14,FALSE))</f>
        <v xml:space="preserve"> </v>
      </c>
      <c r="K35" s="60" t="str">
        <f>IF(ISERROR(VLOOKUP(B35,Aug!$A$5:$N$25,14,FALSE))," ",VLOOKUP(B35,Aug!$A$5:$N$25,14,FALSE))</f>
        <v xml:space="preserve"> </v>
      </c>
      <c r="L35" s="60" t="str">
        <f>IF(ISERROR(VLOOKUP(B35,'Sept '!$A$5:$N$16,14,FALSE))," ",VLOOKUP(B35,'Sept '!$A$5:$N$16,14,FALSE))</f>
        <v xml:space="preserve"> </v>
      </c>
      <c r="M35" s="60" t="str">
        <f>IF(ISERROR(VLOOKUP(B35,Oct!$A$5:$N$24,14,FALSE))," ",VLOOKUP(B35,Oct!$A$5:$N$24,14,FALSE))</f>
        <v xml:space="preserve"> </v>
      </c>
      <c r="N35" s="60" t="str">
        <f>IF(ISERROR(VLOOKUP(B35,Nov!$A$5:$N$24,14,FALSE))," ",VLOOKUP(B35,Nov!$A$5:$N$24,14,FALSE))</f>
        <v xml:space="preserve"> </v>
      </c>
      <c r="O35" s="60">
        <f>SUM(D35:N35)</f>
        <v>1</v>
      </c>
    </row>
    <row r="36" spans="1:15" ht="16.5" customHeight="1" thickBot="1" x14ac:dyDescent="0.3">
      <c r="A36" s="58">
        <v>34</v>
      </c>
      <c r="B36" s="58">
        <v>29</v>
      </c>
      <c r="C36" s="59" t="str">
        <f>VLOOKUP(B36,Teams!$A:$B,2,FALSE)</f>
        <v>G-Wesley Matchett</v>
      </c>
      <c r="D36" s="60" t="str">
        <f>IF(ISERROR(VLOOKUP(B36,Jan!$A$5:$N$35,14,FALSE))," ",VLOOKUP(B36,Jan!$A$5:$N$35,14,FALSE))</f>
        <v xml:space="preserve"> </v>
      </c>
      <c r="E36" s="60">
        <f>IF(ISERROR(VLOOKUP(B36,Feb!$A$5:$N$25,14,FALSE))," ",VLOOKUP(B36,Feb!$A$5:$N$25,14,FALSE))</f>
        <v>1</v>
      </c>
      <c r="F36" s="60" t="str">
        <f>IF(ISERROR(VLOOKUP(B36,March!$A$5:$N$29,14,FALSE))," ",VLOOKUP(B36,March!$A$5:$N$29,14,FALSE))</f>
        <v xml:space="preserve"> </v>
      </c>
      <c r="G36" s="60" t="str">
        <f>IF(ISERROR(VLOOKUP(B36,April!$A$5:$N$23,14,FALSE))," ",VLOOKUP(B36,April!$A$5:$N$23,14,FALSE))</f>
        <v xml:space="preserve"> </v>
      </c>
      <c r="H36" s="60" t="str">
        <f>IF(ISERROR(VLOOKUP(B36,May!$A$5:$N$17,14,FALSE))," ",VLOOKUP(B36,May!$A$5:$N$17,14,FALSE))</f>
        <v xml:space="preserve"> </v>
      </c>
      <c r="I36" s="60" t="str">
        <f>IF(ISERROR(VLOOKUP(B36,June!$A$5:$N$33,14,FALSE))," ",VLOOKUP(B36,June!$A$5:$N$33,14,FALSE))</f>
        <v xml:space="preserve"> </v>
      </c>
      <c r="J36" s="60" t="str">
        <f>IF(ISERROR(VLOOKUP(B36,July!$A$24:$O$32,14,FALSE))," ",VLOOKUP(B36,July!$A$24:$O$32,14,FALSE))</f>
        <v xml:space="preserve"> </v>
      </c>
      <c r="K36" s="60" t="str">
        <f>IF(ISERROR(VLOOKUP(B36,Aug!$A$5:$N$25,14,FALSE))," ",VLOOKUP(B36,Aug!$A$5:$N$25,14,FALSE))</f>
        <v xml:space="preserve"> </v>
      </c>
      <c r="L36" s="60" t="str">
        <f>IF(ISERROR(VLOOKUP(B36,'Sept '!$A$5:$N$16,14,FALSE))," ",VLOOKUP(B36,'Sept '!$A$5:$N$16,14,FALSE))</f>
        <v xml:space="preserve"> </v>
      </c>
      <c r="M36" s="60" t="str">
        <f>IF(ISERROR(VLOOKUP(B36,Oct!$A$5:$N$24,14,FALSE))," ",VLOOKUP(B36,Oct!$A$5:$N$24,14,FALSE))</f>
        <v xml:space="preserve"> </v>
      </c>
      <c r="N36" s="60" t="str">
        <f>IF(ISERROR(VLOOKUP(B36,Nov!$A$5:$N$24,14,FALSE))," ",VLOOKUP(B36,Nov!$A$5:$N$24,14,FALSE))</f>
        <v xml:space="preserve"> </v>
      </c>
      <c r="O36" s="60">
        <f>SUM(D36:N36)</f>
        <v>1</v>
      </c>
    </row>
    <row r="37" spans="1:15" ht="16.5" customHeight="1" thickBot="1" x14ac:dyDescent="0.3">
      <c r="A37" s="58">
        <v>35</v>
      </c>
      <c r="B37" s="58">
        <v>15</v>
      </c>
      <c r="C37" s="59" t="str">
        <f>VLOOKUP(B37,Teams!$A:$B,2,FALSE)</f>
        <v>Larry Martin</v>
      </c>
      <c r="D37" s="60" t="str">
        <f>IF(ISERROR(VLOOKUP(B37,Jan!$A$5:$N$35,14,FALSE))," ",VLOOKUP(B37,Jan!$A$5:$N$35,14,FALSE))</f>
        <v xml:space="preserve"> </v>
      </c>
      <c r="E37" s="60" t="str">
        <f>IF(ISERROR(VLOOKUP(B37,Feb!$A$5:$N$25,14,FALSE))," ",VLOOKUP(B37,Feb!$A$5:$N$25,14,FALSE))</f>
        <v xml:space="preserve"> </v>
      </c>
      <c r="F37" s="60" t="str">
        <f>IF(ISERROR(VLOOKUP(B37,March!$A$5:$N$29,14,FALSE))," ",VLOOKUP(B37,March!$A$5:$N$29,14,FALSE))</f>
        <v xml:space="preserve"> </v>
      </c>
      <c r="G37" s="60" t="str">
        <f>IF(ISERROR(VLOOKUP(B37,April!$A$5:$N$23,14,FALSE))," ",VLOOKUP(B37,April!$A$5:$N$23,14,FALSE))</f>
        <v xml:space="preserve"> </v>
      </c>
      <c r="H37" s="60" t="str">
        <f>IF(ISERROR(VLOOKUP(B37,May!$A$5:$N$17,14,FALSE))," ",VLOOKUP(B37,May!$A$5:$N$17,14,FALSE))</f>
        <v xml:space="preserve"> </v>
      </c>
      <c r="I37" s="60" t="str">
        <f>IF(ISERROR(VLOOKUP(B37,June!$A$5:$N$33,14,FALSE))," ",VLOOKUP(B37,June!$A$5:$N$33,14,FALSE))</f>
        <v xml:space="preserve"> </v>
      </c>
      <c r="J37" s="60" t="str">
        <f>IF(ISERROR(VLOOKUP(B37,July!$A$24:$O$32,14,FALSE))," ",VLOOKUP(B37,July!$A$24:$O$32,14,FALSE))</f>
        <v xml:space="preserve"> </v>
      </c>
      <c r="K37" s="60" t="str">
        <f>IF(ISERROR(VLOOKUP(B37,Aug!$A$5:$N$25,14,FALSE))," ",VLOOKUP(B37,Aug!$A$5:$N$25,14,FALSE))</f>
        <v xml:space="preserve"> </v>
      </c>
      <c r="L37" s="60" t="str">
        <f>IF(ISERROR(VLOOKUP(B37,'Sept '!$A$5:$N$16,14,FALSE))," ",VLOOKUP(B37,'Sept '!$A$5:$N$16,14,FALSE))</f>
        <v xml:space="preserve"> </v>
      </c>
      <c r="M37" s="60" t="str">
        <f>IF(ISERROR(VLOOKUP(B37,Oct!$A$5:$N$24,14,FALSE))," ",VLOOKUP(B37,Oct!$A$5:$N$24,14,FALSE))</f>
        <v xml:space="preserve"> </v>
      </c>
      <c r="N37" s="60" t="str">
        <f>IF(ISERROR(VLOOKUP(B37,Nov!$A$5:$N$24,14,FALSE))," ",VLOOKUP(B37,Nov!$A$5:$N$24,14,FALSE))</f>
        <v xml:space="preserve"> </v>
      </c>
      <c r="O37" s="60">
        <f>SUM(D37:N37)</f>
        <v>0</v>
      </c>
    </row>
    <row r="38" spans="1:15" ht="16.5" customHeight="1" thickBot="1" x14ac:dyDescent="0.3">
      <c r="A38" s="58">
        <v>36</v>
      </c>
      <c r="B38" s="58">
        <v>23</v>
      </c>
      <c r="C38" s="59" t="str">
        <f>VLOOKUP(B38,Teams!$A:$B,2,FALSE)</f>
        <v>Dewayne Day</v>
      </c>
      <c r="D38" s="60">
        <f>IF(ISERROR(VLOOKUP(B38,Jan!$A$5:$N$35,14,FALSE))," ",VLOOKUP(B38,Jan!$A$5:$N$35,14,FALSE))</f>
        <v>0</v>
      </c>
      <c r="E38" s="60" t="str">
        <f>IF(ISERROR(VLOOKUP(B38,Feb!$A$5:$N$25,14,FALSE))," ",VLOOKUP(B38,Feb!$A$5:$N$25,14,FALSE))</f>
        <v xml:space="preserve"> </v>
      </c>
      <c r="F38" s="60" t="str">
        <f>IF(ISERROR(VLOOKUP(B38,March!$A$5:$N$29,14,FALSE))," ",VLOOKUP(B38,March!$A$5:$N$29,14,FALSE))</f>
        <v xml:space="preserve"> </v>
      </c>
      <c r="G38" s="60" t="str">
        <f>IF(ISERROR(VLOOKUP(B38,April!$A$5:$N$23,14,FALSE))," ",VLOOKUP(B38,April!$A$5:$N$23,14,FALSE))</f>
        <v xml:space="preserve"> </v>
      </c>
      <c r="H38" s="60" t="str">
        <f>IF(ISERROR(VLOOKUP(B38,May!$A$5:$N$17,14,FALSE))," ",VLOOKUP(B38,May!$A$5:$N$17,14,FALSE))</f>
        <v xml:space="preserve"> </v>
      </c>
      <c r="I38" s="60" t="str">
        <f>IF(ISERROR(VLOOKUP(B38,June!$A$5:$N$33,14,FALSE))," ",VLOOKUP(B38,June!$A$5:$N$33,14,FALSE))</f>
        <v xml:space="preserve"> </v>
      </c>
      <c r="J38" s="60" t="str">
        <f>IF(ISERROR(VLOOKUP(B38,July!$A$24:$O$32,14,FALSE))," ",VLOOKUP(B38,July!$A$24:$O$32,14,FALSE))</f>
        <v xml:space="preserve"> </v>
      </c>
      <c r="K38" s="60" t="str">
        <f>IF(ISERROR(VLOOKUP(B38,Aug!$A$5:$N$25,14,FALSE))," ",VLOOKUP(B38,Aug!$A$5:$N$25,14,FALSE))</f>
        <v xml:space="preserve"> </v>
      </c>
      <c r="L38" s="60" t="str">
        <f>IF(ISERROR(VLOOKUP(B38,'Sept '!$A$5:$N$16,14,FALSE))," ",VLOOKUP(B38,'Sept '!$A$5:$N$16,14,FALSE))</f>
        <v xml:space="preserve"> </v>
      </c>
      <c r="M38" s="60" t="str">
        <f>IF(ISERROR(VLOOKUP(B38,Oct!$A$5:$N$24,14,FALSE))," ",VLOOKUP(B38,Oct!$A$5:$N$24,14,FALSE))</f>
        <v xml:space="preserve"> </v>
      </c>
      <c r="N38" s="60" t="str">
        <f>IF(ISERROR(VLOOKUP(B38,Nov!$A$5:$N$24,14,FALSE))," ",VLOOKUP(B38,Nov!$A$5:$N$24,14,FALSE))</f>
        <v xml:space="preserve"> </v>
      </c>
      <c r="O38" s="60">
        <f>SUM(D38:N38)</f>
        <v>0</v>
      </c>
    </row>
    <row r="39" spans="1:15" ht="16.5" customHeight="1" thickBot="1" x14ac:dyDescent="0.3">
      <c r="A39" s="58">
        <v>37</v>
      </c>
      <c r="B39" s="58">
        <v>28</v>
      </c>
      <c r="C39" s="59" t="str">
        <f>VLOOKUP(B39,Teams!$A:$B,2,FALSE)</f>
        <v>Kurt Morgan</v>
      </c>
      <c r="D39" s="60" t="str">
        <f>IF(ISERROR(VLOOKUP(B39,Jan!$A$5:$N$35,14,FALSE))," ",VLOOKUP(B39,Jan!$A$5:$N$35,14,FALSE))</f>
        <v xml:space="preserve"> </v>
      </c>
      <c r="E39" s="60" t="str">
        <f>IF(ISERROR(VLOOKUP(B39,Feb!$A$5:$N$25,14,FALSE))," ",VLOOKUP(B39,Feb!$A$5:$N$25,14,FALSE))</f>
        <v xml:space="preserve"> </v>
      </c>
      <c r="F39" s="60" t="str">
        <f>IF(ISERROR(VLOOKUP(B39,March!$A$5:$N$29,14,FALSE))," ",VLOOKUP(B39,March!$A$5:$N$29,14,FALSE))</f>
        <v xml:space="preserve"> </v>
      </c>
      <c r="G39" s="60" t="str">
        <f>IF(ISERROR(VLOOKUP(B39,April!$A$5:$N$23,14,FALSE))," ",VLOOKUP(B39,April!$A$5:$N$23,14,FALSE))</f>
        <v xml:space="preserve"> </v>
      </c>
      <c r="H39" s="60" t="str">
        <f>IF(ISERROR(VLOOKUP(B39,May!$A$5:$N$17,14,FALSE))," ",VLOOKUP(B39,May!$A$5:$N$17,14,FALSE))</f>
        <v xml:space="preserve"> </v>
      </c>
      <c r="I39" s="60" t="str">
        <f>IF(ISERROR(VLOOKUP(B39,June!$A$5:$N$33,14,FALSE))," ",VLOOKUP(B39,June!$A$5:$N$33,14,FALSE))</f>
        <v xml:space="preserve"> </v>
      </c>
      <c r="J39" s="60" t="str">
        <f>IF(ISERROR(VLOOKUP(B39,July!$A$24:$O$32,14,FALSE))," ",VLOOKUP(B39,July!$A$24:$O$32,14,FALSE))</f>
        <v xml:space="preserve"> </v>
      </c>
      <c r="K39" s="60" t="str">
        <f>IF(ISERROR(VLOOKUP(B39,Aug!$A$5:$N$25,14,FALSE))," ",VLOOKUP(B39,Aug!$A$5:$N$25,14,FALSE))</f>
        <v xml:space="preserve"> </v>
      </c>
      <c r="L39" s="60" t="str">
        <f>IF(ISERROR(VLOOKUP(B39,'Sept '!$A$5:$N$16,14,FALSE))," ",VLOOKUP(B39,'Sept '!$A$5:$N$16,14,FALSE))</f>
        <v xml:space="preserve"> </v>
      </c>
      <c r="M39" s="60" t="str">
        <f>IF(ISERROR(VLOOKUP(B39,Oct!$A$5:$N$24,14,FALSE))," ",VLOOKUP(B39,Oct!$A$5:$N$24,14,FALSE))</f>
        <v xml:space="preserve"> </v>
      </c>
      <c r="N39" s="60" t="str">
        <f>IF(ISERROR(VLOOKUP(B39,Nov!$A$5:$N$24,14,FALSE))," ",VLOOKUP(B39,Nov!$A$5:$N$24,14,FALSE))</f>
        <v xml:space="preserve"> </v>
      </c>
      <c r="O39" s="60">
        <f>SUM(D39:N39)</f>
        <v>0</v>
      </c>
    </row>
    <row r="40" spans="1:15" ht="16.5" customHeight="1" thickBot="1" x14ac:dyDescent="0.3">
      <c r="A40" s="58"/>
      <c r="B40" s="58"/>
      <c r="C40" s="59"/>
      <c r="D40" s="60"/>
      <c r="E40" s="60"/>
      <c r="F40" s="60"/>
      <c r="G40" s="60"/>
      <c r="H40" s="60"/>
      <c r="I40" s="60"/>
      <c r="J40" s="60"/>
      <c r="K40" s="60" t="str">
        <f>IF(ISERROR(VLOOKUP(B40,Aug!$A$5:$N$25,14,FALSE))," ",VLOOKUP(B40,Aug!$A$5:$N$25,14,FALSE))</f>
        <v xml:space="preserve"> </v>
      </c>
      <c r="L40" s="60"/>
      <c r="M40" s="60" t="str">
        <f>IF(ISERROR(VLOOKUP(B40,Oct!$A$5:$N$24,14,FALSE))," ",VLOOKUP(B40,Oct!$A$5:$N$24,14,FALSE))</f>
        <v xml:space="preserve"> </v>
      </c>
      <c r="N40" s="60"/>
      <c r="O40" s="60"/>
    </row>
    <row r="41" spans="1:15" ht="16.5" customHeight="1" thickBot="1" x14ac:dyDescent="0.3">
      <c r="A41" s="58"/>
      <c r="B41" s="61"/>
      <c r="C41" s="59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 ht="16.5" customHeight="1" thickBot="1" x14ac:dyDescent="0.3">
      <c r="A42" s="58"/>
      <c r="B42" s="58"/>
      <c r="C42" s="59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</sheetData>
  <sortState xmlns:xlrd2="http://schemas.microsoft.com/office/spreadsheetml/2017/richdata2" ref="A4:O39">
    <sortCondition descending="1" ref="O4:O39"/>
  </sortState>
  <phoneticPr fontId="12" type="noConversion"/>
  <pageMargins left="0" right="0" top="0.5" bottom="0.5" header="0.25" footer="0"/>
  <pageSetup scale="83" orientation="landscape" r:id="rId1"/>
  <headerFooter alignWithMargins="0">
    <oddHeader>&amp;C2016 Club Standing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9C79-836C-4B48-A848-20DE4A26D4FF}">
  <dimension ref="A1:BK27"/>
  <sheetViews>
    <sheetView zoomScaleNormal="100" zoomScaleSheetLayoutView="105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A27" sqref="A27:XFD27"/>
    </sheetView>
  </sheetViews>
  <sheetFormatPr defaultRowHeight="15" customHeight="1" x14ac:dyDescent="0.2"/>
  <cols>
    <col min="1" max="1" width="8.85546875" customWidth="1"/>
    <col min="2" max="2" width="26.42578125" style="103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hidden="1" customWidth="1"/>
    <col min="16" max="17" width="11.140625" hidden="1" customWidth="1"/>
    <col min="18" max="63" width="9.140625" style="309"/>
  </cols>
  <sheetData>
    <row r="1" spans="1:63" ht="15" customHeight="1" x14ac:dyDescent="0.2">
      <c r="A1" s="1"/>
      <c r="B1" s="100"/>
      <c r="D1" s="3"/>
    </row>
    <row r="2" spans="1:63" ht="30" customHeight="1" x14ac:dyDescent="0.5">
      <c r="A2" s="8" t="s">
        <v>111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63" ht="24.95" customHeight="1" x14ac:dyDescent="0.25">
      <c r="A3" s="231" t="s">
        <v>0</v>
      </c>
      <c r="B3" s="231" t="s">
        <v>1</v>
      </c>
      <c r="C3" s="232" t="s">
        <v>64</v>
      </c>
      <c r="D3" s="231" t="s">
        <v>27</v>
      </c>
      <c r="E3" s="232" t="s">
        <v>28</v>
      </c>
      <c r="F3" s="232" t="s">
        <v>2</v>
      </c>
      <c r="G3" s="232" t="s">
        <v>8</v>
      </c>
      <c r="H3" s="232" t="s">
        <v>9</v>
      </c>
      <c r="I3" s="233" t="s">
        <v>5</v>
      </c>
      <c r="J3" s="233"/>
      <c r="K3" s="232" t="s">
        <v>18</v>
      </c>
      <c r="L3" s="232" t="s">
        <v>17</v>
      </c>
      <c r="M3" s="232"/>
      <c r="N3" s="232" t="s">
        <v>10</v>
      </c>
      <c r="O3" s="232" t="s">
        <v>16</v>
      </c>
      <c r="P3" s="232"/>
      <c r="Q3" s="232"/>
    </row>
    <row r="4" spans="1:63" ht="41.25" customHeight="1" x14ac:dyDescent="0.25">
      <c r="A4" s="231"/>
      <c r="B4" s="231">
        <f>COUNT($E$5:$E$25)</f>
        <v>19</v>
      </c>
      <c r="C4" s="232" t="s">
        <v>58</v>
      </c>
      <c r="D4" s="231"/>
      <c r="E4" s="232"/>
      <c r="F4" s="234" t="s">
        <v>6</v>
      </c>
      <c r="G4" s="234" t="s">
        <v>3</v>
      </c>
      <c r="H4" s="234" t="s">
        <v>4</v>
      </c>
      <c r="I4" s="235" t="s">
        <v>20</v>
      </c>
      <c r="J4" s="235" t="s">
        <v>21</v>
      </c>
      <c r="K4" s="236" t="s">
        <v>31</v>
      </c>
      <c r="L4" s="234" t="s">
        <v>11</v>
      </c>
      <c r="M4" s="234" t="s">
        <v>12</v>
      </c>
      <c r="N4" s="237"/>
      <c r="O4" s="238" t="s">
        <v>15</v>
      </c>
      <c r="P4" s="238" t="s">
        <v>14</v>
      </c>
      <c r="Q4" s="238" t="s">
        <v>13</v>
      </c>
    </row>
    <row r="5" spans="1:63" s="221" customFormat="1" ht="30" customHeight="1" x14ac:dyDescent="0.25">
      <c r="A5" s="267">
        <v>7</v>
      </c>
      <c r="B5" s="180" t="str">
        <f>IF(ISERROR(VLOOKUP(A5,Teams!$A$2:$B$4697,2)),"",VLOOKUP(A5,Teams!$A$2:$B$4697,2))</f>
        <v>Don Westom</v>
      </c>
      <c r="C5" s="181">
        <v>1</v>
      </c>
      <c r="D5" s="181">
        <v>1</v>
      </c>
      <c r="E5" s="181">
        <v>1</v>
      </c>
      <c r="F5" s="181">
        <v>1</v>
      </c>
      <c r="G5" s="181">
        <v>5</v>
      </c>
      <c r="H5" s="181">
        <v>3.89</v>
      </c>
      <c r="I5" s="182">
        <v>15.75</v>
      </c>
      <c r="J5" s="183">
        <f t="shared" ref="J5:J23" si="0">I5-K5</f>
        <v>15.75</v>
      </c>
      <c r="K5" s="184"/>
      <c r="L5" s="185">
        <f>IF(J5=0,0,IF(ISERROR(RANK(J5,$J$5:$J$25)),"",RANK(J5,$J$5:$J$25)))</f>
        <v>1</v>
      </c>
      <c r="M5" s="186">
        <f>IF(ISERROR(RANK(H5,$H$5:$H$25)),"",(RANK(H5,$H$5:$H$25)))</f>
        <v>1</v>
      </c>
      <c r="N5" s="187">
        <f>+D5+J5+F5</f>
        <v>17.75</v>
      </c>
      <c r="O5" s="188"/>
      <c r="P5" s="188"/>
      <c r="Q5" s="188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</row>
    <row r="6" spans="1:63" s="221" customFormat="1" ht="30" customHeight="1" x14ac:dyDescent="0.25">
      <c r="A6" s="267">
        <v>31</v>
      </c>
      <c r="B6" s="180" t="str">
        <f>IF(ISERROR(VLOOKUP(A6,Teams!$A$2:$B$4697,2)),"",VLOOKUP(A6,Teams!$A$2:$B$4697,2))</f>
        <v>Martin Baker</v>
      </c>
      <c r="C6" s="181">
        <v>1</v>
      </c>
      <c r="D6" s="181">
        <v>1</v>
      </c>
      <c r="E6" s="181">
        <v>1</v>
      </c>
      <c r="F6" s="181">
        <v>1</v>
      </c>
      <c r="G6" s="181">
        <v>5</v>
      </c>
      <c r="H6" s="181">
        <v>3.89</v>
      </c>
      <c r="I6" s="182">
        <v>15.75</v>
      </c>
      <c r="J6" s="183">
        <f t="shared" si="0"/>
        <v>15.75</v>
      </c>
      <c r="K6" s="184"/>
      <c r="L6" s="185">
        <f>IF(J6=0,0,IF(ISERROR(RANK(J6,$J$5:$J$25)),"",RANK(J6,$J$5:$J$25)))</f>
        <v>1</v>
      </c>
      <c r="M6" s="186">
        <f>IF(ISERROR(RANK(H6,$H$5:$H$25)),"",(RANK(H6,$H$5:$H$25)))</f>
        <v>1</v>
      </c>
      <c r="N6" s="187">
        <f>+D6+J6+F6</f>
        <v>17.75</v>
      </c>
      <c r="O6" s="188"/>
      <c r="P6" s="188"/>
      <c r="Q6" s="188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</row>
    <row r="7" spans="1:63" s="222" customFormat="1" ht="30" customHeight="1" x14ac:dyDescent="0.25">
      <c r="A7" s="240">
        <v>21</v>
      </c>
      <c r="B7" s="217" t="str">
        <f>IF(ISERROR(VLOOKUP(A7,Teams!$A$2:$B$4697,2)),"",VLOOKUP(A7,Teams!$A$2:$B$4697,2))</f>
        <v>Will Yates</v>
      </c>
      <c r="C7" s="241">
        <v>1</v>
      </c>
      <c r="D7" s="241"/>
      <c r="E7" s="241">
        <v>1</v>
      </c>
      <c r="F7" s="241">
        <v>1</v>
      </c>
      <c r="G7" s="241">
        <v>5</v>
      </c>
      <c r="H7" s="241"/>
      <c r="I7" s="242">
        <v>11.03</v>
      </c>
      <c r="J7" s="243">
        <f t="shared" si="0"/>
        <v>11.03</v>
      </c>
      <c r="K7" s="244"/>
      <c r="L7" s="245">
        <f>IF(J7=0,0,IF(ISERROR(RANK(J7,$J$5:$J$25)),"",RANK(J7,$J$5:$J$25)))</f>
        <v>3</v>
      </c>
      <c r="M7" s="246" t="str">
        <f>IF(ISERROR(RANK(H7,$H$5:$H$25)),"",(RANK(H7,$H$5:$H$25)))</f>
        <v/>
      </c>
      <c r="N7" s="247">
        <f>+D7+J7+F7</f>
        <v>12.03</v>
      </c>
      <c r="O7" s="248"/>
      <c r="P7" s="248"/>
      <c r="Q7" s="248">
        <f>+O7+P7</f>
        <v>0</v>
      </c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</row>
    <row r="8" spans="1:63" s="222" customFormat="1" ht="30" customHeight="1" x14ac:dyDescent="0.25">
      <c r="A8" s="240"/>
      <c r="B8" s="217" t="s">
        <v>113</v>
      </c>
      <c r="C8" s="241">
        <v>1</v>
      </c>
      <c r="D8" s="241"/>
      <c r="E8" s="241">
        <v>1</v>
      </c>
      <c r="F8" s="241"/>
      <c r="G8" s="241">
        <v>5</v>
      </c>
      <c r="H8" s="241"/>
      <c r="I8" s="242">
        <v>11.03</v>
      </c>
      <c r="J8" s="243">
        <f t="shared" si="0"/>
        <v>11.03</v>
      </c>
      <c r="K8" s="244"/>
      <c r="L8" s="245"/>
      <c r="M8" s="246"/>
      <c r="N8" s="247"/>
      <c r="O8" s="248"/>
      <c r="P8" s="248"/>
      <c r="Q8" s="248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</row>
    <row r="9" spans="1:63" s="223" customFormat="1" ht="30" customHeight="1" x14ac:dyDescent="0.25">
      <c r="A9" s="298">
        <v>17</v>
      </c>
      <c r="B9" s="299" t="str">
        <f>IF(ISERROR(VLOOKUP(A9,Teams!$A$2:$B$4697,2)),"",VLOOKUP(A9,Teams!$A$2:$B$4697,2))</f>
        <v>Paul Karow</v>
      </c>
      <c r="C9" s="300">
        <v>1</v>
      </c>
      <c r="D9" s="300">
        <v>1</v>
      </c>
      <c r="E9" s="300">
        <v>1</v>
      </c>
      <c r="F9" s="300">
        <v>1</v>
      </c>
      <c r="G9" s="300">
        <v>5</v>
      </c>
      <c r="H9" s="301"/>
      <c r="I9" s="302">
        <v>10.85</v>
      </c>
      <c r="J9" s="303">
        <f t="shared" si="0"/>
        <v>10.85</v>
      </c>
      <c r="K9" s="304"/>
      <c r="L9" s="305">
        <f>IF(J9=0,0,IF(ISERROR(RANK(J9,$J$5:$J$25)),"",RANK(J9,$J$5:$J$25)))</f>
        <v>5</v>
      </c>
      <c r="M9" s="306" t="str">
        <f>IF(ISERROR(RANK(H9,$H$5:$H$25)),"",(RANK(H9,$H$5:$H$25)))</f>
        <v/>
      </c>
      <c r="N9" s="307">
        <f t="shared" ref="N9:N23" si="1">+D9+J9+F9</f>
        <v>12.85</v>
      </c>
      <c r="O9" s="308"/>
      <c r="P9" s="308"/>
      <c r="Q9" s="308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</row>
    <row r="10" spans="1:63" s="224" customFormat="1" ht="30" customHeight="1" x14ac:dyDescent="0.25">
      <c r="A10" s="298"/>
      <c r="B10" s="299" t="s">
        <v>112</v>
      </c>
      <c r="C10" s="300">
        <v>1</v>
      </c>
      <c r="D10" s="300"/>
      <c r="E10" s="300">
        <v>1</v>
      </c>
      <c r="F10" s="300"/>
      <c r="G10" s="300">
        <v>5</v>
      </c>
      <c r="H10" s="301"/>
      <c r="I10" s="302">
        <v>10.85</v>
      </c>
      <c r="J10" s="303">
        <f t="shared" si="0"/>
        <v>10.85</v>
      </c>
      <c r="K10" s="304"/>
      <c r="L10" s="305"/>
      <c r="M10" s="306"/>
      <c r="N10" s="307">
        <f t="shared" si="1"/>
        <v>10.85</v>
      </c>
      <c r="O10" s="308"/>
      <c r="P10" s="308"/>
      <c r="Q10" s="308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</row>
    <row r="11" spans="1:63" s="224" customFormat="1" ht="30" customHeight="1" x14ac:dyDescent="0.25">
      <c r="A11" s="249">
        <v>24</v>
      </c>
      <c r="B11" s="108" t="str">
        <f>IF(ISERROR(VLOOKUP(A11,Teams!$A$2:$B$4697,2)),"",VLOOKUP(A11,Teams!$A$2:$B$4697,2))</f>
        <v>Josh Beckham</v>
      </c>
      <c r="C11" s="250">
        <v>1</v>
      </c>
      <c r="D11" s="250">
        <v>1</v>
      </c>
      <c r="E11" s="250">
        <v>1</v>
      </c>
      <c r="F11" s="250"/>
      <c r="G11" s="250">
        <v>5</v>
      </c>
      <c r="H11" s="250"/>
      <c r="I11" s="251">
        <v>9.3800000000000008</v>
      </c>
      <c r="J11" s="252">
        <f t="shared" si="0"/>
        <v>9.3800000000000008</v>
      </c>
      <c r="K11" s="253"/>
      <c r="L11" s="254">
        <f t="shared" ref="L11:L25" si="2">IF(J11=0,0,IF(ISERROR(RANK(J11,$J$5:$J$25)),"",RANK(J11,$J$5:$J$25)))</f>
        <v>7</v>
      </c>
      <c r="M11" s="255" t="str">
        <f t="shared" ref="M11:M25" si="3">IF(ISERROR(RANK(H11,$H$5:$H$25)),"",(RANK(H11,$H$5:$H$25)))</f>
        <v/>
      </c>
      <c r="N11" s="256">
        <f t="shared" si="1"/>
        <v>10.38</v>
      </c>
      <c r="O11" s="257"/>
      <c r="P11" s="257"/>
      <c r="Q11" s="257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</row>
    <row r="12" spans="1:63" s="225" customFormat="1" ht="30" customHeight="1" x14ac:dyDescent="0.25">
      <c r="A12" s="249">
        <v>35</v>
      </c>
      <c r="B12" s="108" t="str">
        <f>IF(ISERROR(VLOOKUP(A12,Teams!$A$2:$B$4697,2)),"",VLOOKUP(A12,Teams!$A$2:$B$4697,2))</f>
        <v>Landyn Edwards</v>
      </c>
      <c r="C12" s="250">
        <v>1</v>
      </c>
      <c r="D12" s="250"/>
      <c r="E12" s="250">
        <v>1</v>
      </c>
      <c r="F12" s="250">
        <v>1</v>
      </c>
      <c r="G12" s="250">
        <v>5</v>
      </c>
      <c r="H12" s="251"/>
      <c r="I12" s="278">
        <v>9.06</v>
      </c>
      <c r="J12" s="252">
        <f t="shared" si="0"/>
        <v>9.06</v>
      </c>
      <c r="K12" s="253"/>
      <c r="L12" s="254">
        <f t="shared" si="2"/>
        <v>8</v>
      </c>
      <c r="M12" s="255" t="str">
        <f t="shared" si="3"/>
        <v/>
      </c>
      <c r="N12" s="256">
        <f t="shared" si="1"/>
        <v>10.06</v>
      </c>
      <c r="O12" s="257"/>
      <c r="P12" s="257"/>
      <c r="Q12" s="257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</row>
    <row r="13" spans="1:63" s="225" customFormat="1" ht="30" customHeight="1" x14ac:dyDescent="0.25">
      <c r="A13" s="249">
        <v>34</v>
      </c>
      <c r="B13" s="108" t="str">
        <f>IF(ISERROR(VLOOKUP(A13,Teams!$A$2:$B$4697,2)),"",VLOOKUP(A13,Teams!$A$2:$B$4697,2))</f>
        <v>Jeremy Edwards</v>
      </c>
      <c r="C13" s="250">
        <v>1</v>
      </c>
      <c r="D13" s="250"/>
      <c r="E13" s="250">
        <v>1</v>
      </c>
      <c r="F13" s="250">
        <v>1</v>
      </c>
      <c r="G13" s="250">
        <v>5</v>
      </c>
      <c r="H13" s="251"/>
      <c r="I13" s="278">
        <v>9.06</v>
      </c>
      <c r="J13" s="252">
        <f t="shared" si="0"/>
        <v>9.06</v>
      </c>
      <c r="K13" s="253"/>
      <c r="L13" s="254">
        <f t="shared" si="2"/>
        <v>8</v>
      </c>
      <c r="M13" s="255" t="str">
        <f t="shared" si="3"/>
        <v/>
      </c>
      <c r="N13" s="256">
        <f t="shared" si="1"/>
        <v>10.06</v>
      </c>
      <c r="O13" s="257"/>
      <c r="P13" s="257"/>
      <c r="Q13" s="257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</row>
    <row r="14" spans="1:63" s="226" customFormat="1" ht="30" customHeight="1" x14ac:dyDescent="0.25">
      <c r="A14" s="268">
        <v>8</v>
      </c>
      <c r="B14" s="269" t="str">
        <f>IF(ISERROR(VLOOKUP(A14,Teams!$A$2:$B$4697,2)),"",VLOOKUP(A14,Teams!$A$2:$B$4697,2))</f>
        <v>Dwayne Likens</v>
      </c>
      <c r="C14" s="270">
        <v>1</v>
      </c>
      <c r="D14" s="270">
        <v>1</v>
      </c>
      <c r="E14" s="270">
        <v>1</v>
      </c>
      <c r="F14" s="270">
        <v>1</v>
      </c>
      <c r="G14" s="270">
        <v>4</v>
      </c>
      <c r="H14" s="270">
        <v>3.19</v>
      </c>
      <c r="I14" s="271">
        <v>8.57</v>
      </c>
      <c r="J14" s="272">
        <f t="shared" si="0"/>
        <v>8.57</v>
      </c>
      <c r="K14" s="273"/>
      <c r="L14" s="274">
        <f t="shared" si="2"/>
        <v>10</v>
      </c>
      <c r="M14" s="275">
        <f t="shared" si="3"/>
        <v>3</v>
      </c>
      <c r="N14" s="276">
        <f t="shared" si="1"/>
        <v>10.57</v>
      </c>
      <c r="O14" s="277"/>
      <c r="P14" s="277"/>
      <c r="Q14" s="277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</row>
    <row r="15" spans="1:63" s="226" customFormat="1" ht="30" customHeight="1" x14ac:dyDescent="0.25">
      <c r="A15" s="268">
        <v>12</v>
      </c>
      <c r="B15" s="269" t="str">
        <f>IF(ISERROR(VLOOKUP(A15,Teams!$A$2:$B$4697,2)),"",VLOOKUP(A15,Teams!$A$2:$B$4697,2))</f>
        <v>John Wojhan</v>
      </c>
      <c r="C15" s="270">
        <v>1</v>
      </c>
      <c r="D15" s="270">
        <v>1</v>
      </c>
      <c r="E15" s="270">
        <v>1</v>
      </c>
      <c r="F15" s="270">
        <v>1</v>
      </c>
      <c r="G15" s="270">
        <v>4</v>
      </c>
      <c r="H15" s="270">
        <v>3.19</v>
      </c>
      <c r="I15" s="271">
        <v>8.57</v>
      </c>
      <c r="J15" s="272">
        <f t="shared" si="0"/>
        <v>8.57</v>
      </c>
      <c r="K15" s="273"/>
      <c r="L15" s="274">
        <f t="shared" si="2"/>
        <v>10</v>
      </c>
      <c r="M15" s="275">
        <f t="shared" si="3"/>
        <v>3</v>
      </c>
      <c r="N15" s="276">
        <f t="shared" si="1"/>
        <v>10.57</v>
      </c>
      <c r="O15" s="277"/>
      <c r="P15" s="277"/>
      <c r="Q15" s="277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</row>
    <row r="16" spans="1:63" s="229" customFormat="1" ht="30" customHeight="1" x14ac:dyDescent="0.25">
      <c r="A16" s="239">
        <v>1</v>
      </c>
      <c r="B16" s="134" t="str">
        <f>IF(ISERROR(VLOOKUP(A16,Teams!$A$2:$B$4697,2)),"",VLOOKUP(A16,Teams!$A$2:$B$4697,2))</f>
        <v>Bill Ramsey</v>
      </c>
      <c r="C16" s="135">
        <v>1</v>
      </c>
      <c r="D16" s="135">
        <v>1</v>
      </c>
      <c r="E16" s="135">
        <v>1</v>
      </c>
      <c r="F16" s="135"/>
      <c r="G16" s="135">
        <v>3</v>
      </c>
      <c r="H16" s="135"/>
      <c r="I16" s="136">
        <v>4.5199999999999996</v>
      </c>
      <c r="J16" s="137">
        <f t="shared" si="0"/>
        <v>4.5199999999999996</v>
      </c>
      <c r="K16" s="138"/>
      <c r="L16" s="139">
        <f t="shared" si="2"/>
        <v>12</v>
      </c>
      <c r="M16" s="140" t="str">
        <f t="shared" si="3"/>
        <v/>
      </c>
      <c r="N16" s="141">
        <f t="shared" si="1"/>
        <v>5.52</v>
      </c>
      <c r="O16" s="142"/>
      <c r="P16" s="142"/>
      <c r="Q16" s="142">
        <f>+O16+P16</f>
        <v>0</v>
      </c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/>
      <c r="AL16" s="310"/>
      <c r="AM16" s="310"/>
      <c r="AN16" s="310"/>
      <c r="AO16" s="310"/>
      <c r="AP16" s="310"/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0"/>
      <c r="BE16" s="310"/>
      <c r="BF16" s="310"/>
      <c r="BG16" s="310"/>
      <c r="BH16" s="310"/>
      <c r="BI16" s="310"/>
      <c r="BJ16" s="310"/>
      <c r="BK16" s="310"/>
    </row>
    <row r="17" spans="1:63" s="223" customFormat="1" ht="30" customHeight="1" x14ac:dyDescent="0.25">
      <c r="A17" s="239">
        <v>2</v>
      </c>
      <c r="B17" s="134" t="str">
        <f>IF(ISERROR(VLOOKUP(A17,Teams!$A$2:$B$4697,2)),"",VLOOKUP(A17,Teams!$A$2:$B$4697,2))</f>
        <v>Caleb Ramsey</v>
      </c>
      <c r="C17" s="135">
        <v>1</v>
      </c>
      <c r="D17" s="135"/>
      <c r="E17" s="135">
        <v>1</v>
      </c>
      <c r="F17" s="135"/>
      <c r="G17" s="135">
        <v>3</v>
      </c>
      <c r="H17" s="135"/>
      <c r="I17" s="136">
        <v>4.5199999999999996</v>
      </c>
      <c r="J17" s="137">
        <f t="shared" si="0"/>
        <v>4.5199999999999996</v>
      </c>
      <c r="K17" s="138"/>
      <c r="L17" s="139">
        <f t="shared" si="2"/>
        <v>12</v>
      </c>
      <c r="M17" s="140" t="str">
        <f t="shared" si="3"/>
        <v/>
      </c>
      <c r="N17" s="141">
        <f t="shared" si="1"/>
        <v>4.5199999999999996</v>
      </c>
      <c r="O17" s="142"/>
      <c r="P17" s="142"/>
      <c r="Q17" s="142">
        <f>+O17+P17</f>
        <v>0</v>
      </c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</row>
    <row r="18" spans="1:63" s="227" customFormat="1" ht="30" customHeight="1" x14ac:dyDescent="0.25">
      <c r="A18" s="288">
        <v>36</v>
      </c>
      <c r="B18" s="219" t="str">
        <f>IF(ISERROR(VLOOKUP(A18,Teams!$A$2:$B$4697,2)),"",VLOOKUP(A18,Teams!$A$2:$B$4697,2))</f>
        <v>Richard Tubbs</v>
      </c>
      <c r="C18" s="289">
        <v>1</v>
      </c>
      <c r="D18" s="289"/>
      <c r="E18" s="289">
        <v>1</v>
      </c>
      <c r="F18" s="289">
        <v>1</v>
      </c>
      <c r="G18" s="289">
        <v>3</v>
      </c>
      <c r="H18" s="290"/>
      <c r="I18" s="291">
        <v>3.43</v>
      </c>
      <c r="J18" s="292">
        <f t="shared" si="0"/>
        <v>3.43</v>
      </c>
      <c r="K18" s="293"/>
      <c r="L18" s="294">
        <f t="shared" si="2"/>
        <v>14</v>
      </c>
      <c r="M18" s="295" t="str">
        <f t="shared" si="3"/>
        <v/>
      </c>
      <c r="N18" s="296">
        <f t="shared" si="1"/>
        <v>4.43</v>
      </c>
      <c r="O18" s="297"/>
      <c r="P18" s="297"/>
      <c r="Q18" s="297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</row>
    <row r="19" spans="1:63" s="227" customFormat="1" ht="30" customHeight="1" x14ac:dyDescent="0.25">
      <c r="A19" s="288">
        <v>37</v>
      </c>
      <c r="B19" s="219" t="str">
        <f>IF(ISERROR(VLOOKUP(A19,Teams!$A$2:$B$4697,2)),"",VLOOKUP(A19,Teams!$A$2:$B$4697,2))</f>
        <v>Kayla Tubbs</v>
      </c>
      <c r="C19" s="289">
        <v>1</v>
      </c>
      <c r="D19" s="289"/>
      <c r="E19" s="289">
        <v>1</v>
      </c>
      <c r="F19" s="289">
        <v>1</v>
      </c>
      <c r="G19" s="289">
        <v>3</v>
      </c>
      <c r="H19" s="290"/>
      <c r="I19" s="291">
        <v>3.43</v>
      </c>
      <c r="J19" s="292">
        <f t="shared" si="0"/>
        <v>3.43</v>
      </c>
      <c r="K19" s="293"/>
      <c r="L19" s="294">
        <f t="shared" si="2"/>
        <v>14</v>
      </c>
      <c r="M19" s="295" t="str">
        <f t="shared" si="3"/>
        <v/>
      </c>
      <c r="N19" s="296">
        <f t="shared" si="1"/>
        <v>4.43</v>
      </c>
      <c r="O19" s="297"/>
      <c r="P19" s="297"/>
      <c r="Q19" s="297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</row>
    <row r="20" spans="1:63" s="227" customFormat="1" ht="30" customHeight="1" x14ac:dyDescent="0.25">
      <c r="A20" s="288">
        <v>6</v>
      </c>
      <c r="B20" s="111" t="str">
        <f>IF(ISERROR(VLOOKUP(A20,Teams!$A$2:$B$4697,2)),"",VLOOKUP(A20,Teams!$A$2:$B$4697,2))</f>
        <v>Derrick Shoffitt</v>
      </c>
      <c r="C20" s="259">
        <v>1</v>
      </c>
      <c r="D20" s="259">
        <v>1</v>
      </c>
      <c r="E20" s="259">
        <v>1</v>
      </c>
      <c r="F20" s="259">
        <v>1</v>
      </c>
      <c r="G20" s="259">
        <v>2</v>
      </c>
      <c r="H20" s="259"/>
      <c r="I20" s="260">
        <v>3.19</v>
      </c>
      <c r="J20" s="261">
        <f t="shared" si="0"/>
        <v>3.19</v>
      </c>
      <c r="K20" s="262"/>
      <c r="L20" s="263">
        <f t="shared" si="2"/>
        <v>16</v>
      </c>
      <c r="M20" s="264" t="str">
        <f t="shared" si="3"/>
        <v/>
      </c>
      <c r="N20" s="265">
        <f t="shared" si="1"/>
        <v>5.1899999999999995</v>
      </c>
      <c r="O20" s="297"/>
      <c r="P20" s="297"/>
      <c r="Q20" s="297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</row>
    <row r="21" spans="1:63" s="228" customFormat="1" ht="30" customHeight="1" x14ac:dyDescent="0.25">
      <c r="A21" s="258">
        <v>20</v>
      </c>
      <c r="B21" s="111" t="str">
        <f>IF(ISERROR(VLOOKUP(A21,Teams!$A$2:$B$4697,2)),"",VLOOKUP(A21,Teams!$A$2:$B$4697,2))</f>
        <v>Wesley Shoffitt</v>
      </c>
      <c r="C21" s="259">
        <v>1</v>
      </c>
      <c r="D21" s="259">
        <v>1</v>
      </c>
      <c r="E21" s="259">
        <v>1</v>
      </c>
      <c r="F21" s="259">
        <v>1</v>
      </c>
      <c r="G21" s="259">
        <v>2</v>
      </c>
      <c r="H21" s="259"/>
      <c r="I21" s="260">
        <v>3.19</v>
      </c>
      <c r="J21" s="261">
        <f t="shared" si="0"/>
        <v>3.19</v>
      </c>
      <c r="K21" s="262"/>
      <c r="L21" s="263">
        <f t="shared" si="2"/>
        <v>16</v>
      </c>
      <c r="M21" s="264" t="str">
        <f t="shared" si="3"/>
        <v/>
      </c>
      <c r="N21" s="265">
        <f t="shared" si="1"/>
        <v>5.1899999999999995</v>
      </c>
      <c r="O21" s="266"/>
      <c r="P21" s="266"/>
      <c r="Q21" s="266">
        <f>+O21+P21</f>
        <v>0</v>
      </c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</row>
    <row r="22" spans="1:63" s="228" customFormat="1" ht="30" customHeight="1" x14ac:dyDescent="0.25">
      <c r="A22" s="279">
        <v>25</v>
      </c>
      <c r="B22" s="112" t="str">
        <f>IF(ISERROR(VLOOKUP(A22,Teams!$A$2:$B$4697,2)),"",VLOOKUP(A22,Teams!$A$2:$B$4697,2))</f>
        <v>Steven Kruithof</v>
      </c>
      <c r="C22" s="280">
        <v>1</v>
      </c>
      <c r="D22" s="280">
        <v>1</v>
      </c>
      <c r="E22" s="280">
        <v>1</v>
      </c>
      <c r="F22" s="280">
        <v>1</v>
      </c>
      <c r="G22" s="280">
        <v>2</v>
      </c>
      <c r="H22" s="280"/>
      <c r="I22" s="281">
        <v>2.84</v>
      </c>
      <c r="J22" s="282">
        <f t="shared" si="0"/>
        <v>2.84</v>
      </c>
      <c r="K22" s="283"/>
      <c r="L22" s="284">
        <f t="shared" si="2"/>
        <v>18</v>
      </c>
      <c r="M22" s="285" t="str">
        <f t="shared" si="3"/>
        <v/>
      </c>
      <c r="N22" s="286">
        <f t="shared" si="1"/>
        <v>4.84</v>
      </c>
      <c r="O22" s="287"/>
      <c r="P22" s="287"/>
      <c r="Q22" s="287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</row>
    <row r="23" spans="1:63" s="230" customFormat="1" ht="30" customHeight="1" thickBot="1" x14ac:dyDescent="0.3">
      <c r="A23" s="279">
        <v>26</v>
      </c>
      <c r="B23" s="112" t="str">
        <f>IF(ISERROR(VLOOKUP(A23,Teams!$A$2:$B$4697,2)),"",VLOOKUP(A23,Teams!$A$2:$B$4697,2))</f>
        <v>Katrina kruithof</v>
      </c>
      <c r="C23" s="280">
        <v>1</v>
      </c>
      <c r="D23" s="280"/>
      <c r="E23" s="280">
        <v>1</v>
      </c>
      <c r="F23" s="280">
        <v>1</v>
      </c>
      <c r="G23" s="280">
        <v>2</v>
      </c>
      <c r="H23" s="280"/>
      <c r="I23" s="281">
        <v>2.84</v>
      </c>
      <c r="J23" s="282">
        <f t="shared" si="0"/>
        <v>2.84</v>
      </c>
      <c r="K23" s="283"/>
      <c r="L23" s="284">
        <f t="shared" si="2"/>
        <v>18</v>
      </c>
      <c r="M23" s="285" t="str">
        <f t="shared" si="3"/>
        <v/>
      </c>
      <c r="N23" s="286">
        <f t="shared" si="1"/>
        <v>3.84</v>
      </c>
      <c r="O23" s="287"/>
      <c r="P23" s="287"/>
      <c r="Q23" s="287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</row>
    <row r="24" spans="1:63" ht="24.95" customHeight="1" thickBot="1" x14ac:dyDescent="0.3">
      <c r="A24" s="22">
        <v>13</v>
      </c>
      <c r="B24" s="220" t="str">
        <f>IF(ISERROR(VLOOKUP(A24,Teams!$A$2:$B$4697,2)),"",VLOOKUP(A24,Teams!$A$2:$B$4697,2))</f>
        <v>Johnny Due</v>
      </c>
      <c r="C24" s="24"/>
      <c r="D24" s="24">
        <v>1</v>
      </c>
      <c r="E24" s="24"/>
      <c r="F24" s="41"/>
      <c r="G24" s="41"/>
      <c r="H24" s="24"/>
      <c r="I24" s="26"/>
      <c r="J24" s="31">
        <f t="shared" ref="J24:J25" si="4">I24-K24</f>
        <v>0</v>
      </c>
      <c r="K24" s="33"/>
      <c r="L24" s="34">
        <f t="shared" si="2"/>
        <v>0</v>
      </c>
      <c r="M24" s="12" t="str">
        <f t="shared" si="3"/>
        <v/>
      </c>
      <c r="N24" s="44">
        <f t="shared" ref="N24:N26" si="5">+D24+J24+F24</f>
        <v>1</v>
      </c>
      <c r="O24" s="18"/>
      <c r="P24" s="18"/>
      <c r="Q24" s="18"/>
    </row>
    <row r="25" spans="1:63" ht="24.95" customHeight="1" thickBot="1" x14ac:dyDescent="0.3">
      <c r="A25" s="22">
        <v>14</v>
      </c>
      <c r="B25" s="220" t="str">
        <f>IF(ISERROR(VLOOKUP(A25,Teams!$A$2:$B$4697,2)),"",VLOOKUP(A25,Teams!$A$2:$B$4697,2))</f>
        <v>Kelvin Jones</v>
      </c>
      <c r="C25" s="24"/>
      <c r="D25" s="24">
        <v>1</v>
      </c>
      <c r="E25" s="24"/>
      <c r="F25" s="41"/>
      <c r="G25" s="41"/>
      <c r="H25" s="24"/>
      <c r="I25" s="26"/>
      <c r="J25" s="31">
        <f t="shared" si="4"/>
        <v>0</v>
      </c>
      <c r="K25" s="33"/>
      <c r="L25" s="34">
        <f t="shared" si="2"/>
        <v>0</v>
      </c>
      <c r="M25" s="12" t="str">
        <f t="shared" si="3"/>
        <v/>
      </c>
      <c r="N25" s="44">
        <f t="shared" si="5"/>
        <v>1</v>
      </c>
      <c r="O25" s="18"/>
      <c r="P25" s="18"/>
      <c r="Q25" s="18"/>
    </row>
    <row r="26" spans="1:63" ht="24.95" customHeight="1" thickBot="1" x14ac:dyDescent="0.3">
      <c r="A26" s="22">
        <v>9</v>
      </c>
      <c r="B26" s="220" t="str">
        <f>IF(ISERROR(VLOOKUP(A26,Teams!$A$2:$B$4697,2)),"",VLOOKUP(A26,Teams!$A$2:$B$4697,2))</f>
        <v>Glen Kimble</v>
      </c>
      <c r="C26" s="24"/>
      <c r="D26" s="24">
        <v>1</v>
      </c>
      <c r="E26" s="24"/>
      <c r="F26" s="41"/>
      <c r="G26" s="41"/>
      <c r="H26" s="24"/>
      <c r="I26" s="26"/>
      <c r="J26" s="31"/>
      <c r="K26" s="33"/>
      <c r="L26" s="34"/>
      <c r="M26" s="12"/>
      <c r="N26" s="44">
        <f t="shared" si="5"/>
        <v>1</v>
      </c>
      <c r="O26" s="18"/>
      <c r="P26" s="18"/>
      <c r="Q26" s="18"/>
    </row>
    <row r="27" spans="1:63" ht="24.95" customHeight="1" x14ac:dyDescent="0.2"/>
  </sheetData>
  <sortState xmlns:xlrd2="http://schemas.microsoft.com/office/spreadsheetml/2017/richdata2" ref="A5:Q23">
    <sortCondition descending="1" ref="J5:J23"/>
  </sortState>
  <pageMargins left="0" right="0" top="0" bottom="0" header="0" footer="0"/>
  <pageSetup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06A6-AAD7-478D-A7DE-528D38140602}">
  <dimension ref="A1:Q20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XFD2"/>
    </sheetView>
  </sheetViews>
  <sheetFormatPr defaultRowHeight="15" customHeight="1" x14ac:dyDescent="0.2"/>
  <cols>
    <col min="1" max="1" width="8.85546875" customWidth="1"/>
    <col min="2" max="2" width="26.42578125" style="103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100"/>
      <c r="D1" s="3"/>
    </row>
    <row r="2" spans="1:17" ht="30" customHeight="1" x14ac:dyDescent="0.5">
      <c r="A2" s="8" t="s">
        <v>114</v>
      </c>
      <c r="B2" s="10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x14ac:dyDescent="0.25">
      <c r="A3" s="231" t="s">
        <v>0</v>
      </c>
      <c r="B3" s="231" t="s">
        <v>1</v>
      </c>
      <c r="C3" s="232" t="s">
        <v>64</v>
      </c>
      <c r="D3" s="231" t="s">
        <v>27</v>
      </c>
      <c r="E3" s="232" t="s">
        <v>28</v>
      </c>
      <c r="F3" s="232" t="s">
        <v>2</v>
      </c>
      <c r="G3" s="232" t="s">
        <v>8</v>
      </c>
      <c r="H3" s="232" t="s">
        <v>9</v>
      </c>
      <c r="I3" s="233" t="s">
        <v>5</v>
      </c>
      <c r="J3" s="233"/>
      <c r="K3" s="232" t="s">
        <v>18</v>
      </c>
      <c r="L3" s="232" t="s">
        <v>17</v>
      </c>
      <c r="M3" s="232"/>
      <c r="N3" s="232" t="s">
        <v>10</v>
      </c>
      <c r="O3" s="232" t="s">
        <v>16</v>
      </c>
      <c r="P3" s="232"/>
      <c r="Q3" s="232"/>
    </row>
    <row r="4" spans="1:17" ht="41.25" customHeight="1" x14ac:dyDescent="0.25">
      <c r="A4" s="231"/>
      <c r="B4" s="231">
        <f>COUNT($E$5:$E$16)</f>
        <v>9</v>
      </c>
      <c r="C4" s="232" t="s">
        <v>58</v>
      </c>
      <c r="D4" s="231"/>
      <c r="E4" s="232"/>
      <c r="F4" s="234" t="s">
        <v>6</v>
      </c>
      <c r="G4" s="234" t="s">
        <v>3</v>
      </c>
      <c r="H4" s="234" t="s">
        <v>4</v>
      </c>
      <c r="I4" s="235" t="s">
        <v>20</v>
      </c>
      <c r="J4" s="235" t="s">
        <v>21</v>
      </c>
      <c r="K4" s="236" t="s">
        <v>31</v>
      </c>
      <c r="L4" s="234" t="s">
        <v>11</v>
      </c>
      <c r="M4" s="234" t="s">
        <v>12</v>
      </c>
      <c r="N4" s="237"/>
      <c r="O4" s="238" t="s">
        <v>15</v>
      </c>
      <c r="P4" s="238" t="s">
        <v>14</v>
      </c>
      <c r="Q4" s="238" t="s">
        <v>13</v>
      </c>
    </row>
    <row r="5" spans="1:17" ht="24.95" customHeight="1" x14ac:dyDescent="0.25">
      <c r="A5" s="89">
        <v>34</v>
      </c>
      <c r="B5" s="101" t="str">
        <f>IF(ISERROR(VLOOKUP(A5,Teams!$A$2:$B$4697,2)),"",VLOOKUP(A5,Teams!$A$2:$B$4697,2))</f>
        <v>Jeremy Edwards</v>
      </c>
      <c r="C5" s="90">
        <v>1</v>
      </c>
      <c r="D5" s="90"/>
      <c r="E5" s="90">
        <v>1</v>
      </c>
      <c r="F5" s="90">
        <v>1</v>
      </c>
      <c r="G5" s="90">
        <v>5</v>
      </c>
      <c r="H5" s="91">
        <v>7.4</v>
      </c>
      <c r="I5" s="91">
        <v>20.23</v>
      </c>
      <c r="J5" s="92">
        <f t="shared" ref="J5:J16" si="0">I5-K5</f>
        <v>20.23</v>
      </c>
      <c r="K5" s="93"/>
      <c r="L5" s="94">
        <f t="shared" ref="L5:L16" si="1">IF(J5=0,0,IF(ISERROR(RANK(J5,$J$5:$J$16)),"",RANK(J5,$J$5:$J$16)))</f>
        <v>1</v>
      </c>
      <c r="M5" s="95">
        <f t="shared" ref="M5:M16" si="2">IF(ISERROR(RANK(H5,$H$5:$H$16)),"",(RANK(H5,$H$5:$H$16)))</f>
        <v>1</v>
      </c>
      <c r="N5" s="96">
        <f t="shared" ref="N5:N16" si="3">+D5+J5+F5</f>
        <v>21.23</v>
      </c>
      <c r="O5" s="97"/>
      <c r="P5" s="97"/>
      <c r="Q5" s="97"/>
    </row>
    <row r="6" spans="1:17" ht="24.95" customHeight="1" x14ac:dyDescent="0.25">
      <c r="A6" s="89">
        <v>17</v>
      </c>
      <c r="B6" s="101" t="str">
        <f>IF(ISERROR(VLOOKUP(A6,Teams!$A$2:$B$4697,2)),"",VLOOKUP(A6,Teams!$A$2:$B$4697,2))</f>
        <v>Paul Karow</v>
      </c>
      <c r="C6" s="90">
        <v>1</v>
      </c>
      <c r="D6" s="90">
        <v>1</v>
      </c>
      <c r="E6" s="90">
        <v>1</v>
      </c>
      <c r="F6" s="90">
        <v>1</v>
      </c>
      <c r="G6" s="90">
        <v>5</v>
      </c>
      <c r="H6" s="91"/>
      <c r="I6" s="98">
        <v>11.91</v>
      </c>
      <c r="J6" s="92">
        <f t="shared" si="0"/>
        <v>11.91</v>
      </c>
      <c r="K6" s="93"/>
      <c r="L6" s="94">
        <f t="shared" si="1"/>
        <v>2</v>
      </c>
      <c r="M6" s="95" t="str">
        <f t="shared" si="2"/>
        <v/>
      </c>
      <c r="N6" s="96">
        <f t="shared" si="3"/>
        <v>13.91</v>
      </c>
      <c r="O6" s="97"/>
      <c r="P6" s="97"/>
      <c r="Q6" s="97"/>
    </row>
    <row r="7" spans="1:17" ht="24.95" customHeight="1" x14ac:dyDescent="0.25">
      <c r="A7" s="89">
        <v>8</v>
      </c>
      <c r="B7" s="101" t="str">
        <f>IF(ISERROR(VLOOKUP(A7,Teams!$A$2:$B$4697,2)),"",VLOOKUP(A7,Teams!$A$2:$B$4697,2))</f>
        <v>Dwayne Likens</v>
      </c>
      <c r="C7" s="90">
        <v>1</v>
      </c>
      <c r="D7" s="90">
        <v>1</v>
      </c>
      <c r="E7" s="90">
        <v>1</v>
      </c>
      <c r="F7" s="90">
        <v>1</v>
      </c>
      <c r="G7" s="90">
        <v>5</v>
      </c>
      <c r="H7" s="90"/>
      <c r="I7" s="91">
        <v>10.83</v>
      </c>
      <c r="J7" s="92">
        <f t="shared" si="0"/>
        <v>10.83</v>
      </c>
      <c r="K7" s="93"/>
      <c r="L7" s="94">
        <f t="shared" si="1"/>
        <v>3</v>
      </c>
      <c r="M7" s="95" t="str">
        <f t="shared" si="2"/>
        <v/>
      </c>
      <c r="N7" s="96">
        <f t="shared" si="3"/>
        <v>12.83</v>
      </c>
      <c r="O7" s="97"/>
      <c r="P7" s="97"/>
      <c r="Q7" s="97"/>
    </row>
    <row r="8" spans="1:17" ht="24.95" customHeight="1" x14ac:dyDescent="0.25">
      <c r="A8" s="89">
        <v>24</v>
      </c>
      <c r="B8" s="101" t="str">
        <f>IF(ISERROR(VLOOKUP(A8,Teams!$A$2:$B$4697,2)),"",VLOOKUP(A8,Teams!$A$2:$B$4697,2))</f>
        <v>Josh Beckham</v>
      </c>
      <c r="C8" s="90">
        <v>1</v>
      </c>
      <c r="D8" s="90">
        <v>1</v>
      </c>
      <c r="E8" s="90">
        <v>1</v>
      </c>
      <c r="F8" s="90">
        <v>1</v>
      </c>
      <c r="G8" s="90">
        <v>5</v>
      </c>
      <c r="H8" s="90"/>
      <c r="I8" s="91">
        <v>9.7200000000000006</v>
      </c>
      <c r="J8" s="92">
        <f t="shared" si="0"/>
        <v>9.7200000000000006</v>
      </c>
      <c r="K8" s="93"/>
      <c r="L8" s="94">
        <f t="shared" si="1"/>
        <v>4</v>
      </c>
      <c r="M8" s="95" t="str">
        <f t="shared" si="2"/>
        <v/>
      </c>
      <c r="N8" s="96">
        <f t="shared" si="3"/>
        <v>11.72</v>
      </c>
      <c r="O8" s="97"/>
      <c r="P8" s="97"/>
      <c r="Q8" s="97"/>
    </row>
    <row r="9" spans="1:17" ht="24.95" customHeight="1" x14ac:dyDescent="0.25">
      <c r="A9" s="89">
        <v>25</v>
      </c>
      <c r="B9" s="101" t="str">
        <f>IF(ISERROR(VLOOKUP(A9,Teams!$A$2:$B$4697,2)),"",VLOOKUP(A9,Teams!$A$2:$B$4697,2))</f>
        <v>Steven Kruithof</v>
      </c>
      <c r="C9" s="90">
        <v>1</v>
      </c>
      <c r="D9" s="90">
        <v>1</v>
      </c>
      <c r="E9" s="90">
        <v>1</v>
      </c>
      <c r="F9" s="90">
        <v>1</v>
      </c>
      <c r="G9" s="90">
        <v>4</v>
      </c>
      <c r="H9" s="90"/>
      <c r="I9" s="91">
        <v>7.26</v>
      </c>
      <c r="J9" s="92">
        <f t="shared" si="0"/>
        <v>7.26</v>
      </c>
      <c r="K9" s="93"/>
      <c r="L9" s="94">
        <f t="shared" si="1"/>
        <v>5</v>
      </c>
      <c r="M9" s="95" t="str">
        <f t="shared" si="2"/>
        <v/>
      </c>
      <c r="N9" s="96">
        <f t="shared" si="3"/>
        <v>9.26</v>
      </c>
      <c r="O9" s="97"/>
      <c r="P9" s="97"/>
      <c r="Q9" s="97"/>
    </row>
    <row r="10" spans="1:17" ht="24.95" customHeight="1" x14ac:dyDescent="0.25">
      <c r="A10" s="89">
        <v>12</v>
      </c>
      <c r="B10" s="101" t="str">
        <f>IF(ISERROR(VLOOKUP(A10,Teams!$A$2:$B$4697,2)),"",VLOOKUP(A10,Teams!$A$2:$B$4697,2))</f>
        <v>John Wojhan</v>
      </c>
      <c r="C10" s="90">
        <v>1</v>
      </c>
      <c r="D10" s="90">
        <v>1</v>
      </c>
      <c r="E10" s="90">
        <v>1</v>
      </c>
      <c r="F10" s="90">
        <v>1</v>
      </c>
      <c r="G10" s="90">
        <v>3</v>
      </c>
      <c r="H10" s="90"/>
      <c r="I10" s="91">
        <v>7.09</v>
      </c>
      <c r="J10" s="92">
        <f t="shared" si="0"/>
        <v>7.09</v>
      </c>
      <c r="K10" s="93"/>
      <c r="L10" s="94">
        <f t="shared" si="1"/>
        <v>6</v>
      </c>
      <c r="M10" s="95" t="str">
        <f t="shared" si="2"/>
        <v/>
      </c>
      <c r="N10" s="96">
        <f t="shared" si="3"/>
        <v>9.09</v>
      </c>
      <c r="O10" s="97"/>
      <c r="P10" s="97"/>
      <c r="Q10" s="97"/>
    </row>
    <row r="11" spans="1:17" ht="24.95" customHeight="1" x14ac:dyDescent="0.25">
      <c r="A11" s="89">
        <v>7</v>
      </c>
      <c r="B11" s="101" t="str">
        <f>IF(ISERROR(VLOOKUP(A11,Teams!$A$2:$B$4697,2)),"",VLOOKUP(A11,Teams!$A$2:$B$4697,2))</f>
        <v>Don Westom</v>
      </c>
      <c r="C11" s="90">
        <v>1</v>
      </c>
      <c r="D11" s="90">
        <v>1</v>
      </c>
      <c r="E11" s="90">
        <v>1</v>
      </c>
      <c r="F11" s="90">
        <v>1</v>
      </c>
      <c r="G11" s="90">
        <v>3</v>
      </c>
      <c r="H11" s="90"/>
      <c r="I11" s="91">
        <v>5.32</v>
      </c>
      <c r="J11" s="92">
        <f t="shared" si="0"/>
        <v>5.32</v>
      </c>
      <c r="K11" s="93"/>
      <c r="L11" s="94">
        <f t="shared" si="1"/>
        <v>7</v>
      </c>
      <c r="M11" s="95" t="str">
        <f t="shared" si="2"/>
        <v/>
      </c>
      <c r="N11" s="96">
        <f t="shared" si="3"/>
        <v>7.32</v>
      </c>
      <c r="O11" s="97"/>
      <c r="P11" s="97"/>
      <c r="Q11" s="97"/>
    </row>
    <row r="12" spans="1:17" ht="24.95" customHeight="1" x14ac:dyDescent="0.25">
      <c r="A12" s="89">
        <v>31</v>
      </c>
      <c r="B12" s="101" t="str">
        <f>IF(ISERROR(VLOOKUP(A12,Teams!$A$2:$B$4697,2)),"",VLOOKUP(A12,Teams!$A$2:$B$4697,2))</f>
        <v>Martin Baker</v>
      </c>
      <c r="C12" s="90">
        <v>1</v>
      </c>
      <c r="D12" s="90">
        <v>1</v>
      </c>
      <c r="E12" s="90">
        <v>1</v>
      </c>
      <c r="F12" s="90">
        <v>1</v>
      </c>
      <c r="G12" s="90">
        <v>1</v>
      </c>
      <c r="H12" s="90"/>
      <c r="I12" s="91">
        <v>1.36</v>
      </c>
      <c r="J12" s="92">
        <f t="shared" si="0"/>
        <v>1.36</v>
      </c>
      <c r="K12" s="93"/>
      <c r="L12" s="94">
        <f t="shared" si="1"/>
        <v>8</v>
      </c>
      <c r="M12" s="95" t="str">
        <f t="shared" si="2"/>
        <v/>
      </c>
      <c r="N12" s="96">
        <f t="shared" si="3"/>
        <v>3.3600000000000003</v>
      </c>
      <c r="O12" s="97"/>
      <c r="P12" s="97"/>
      <c r="Q12" s="97"/>
    </row>
    <row r="13" spans="1:17" ht="24.95" customHeight="1" x14ac:dyDescent="0.25">
      <c r="A13" s="89">
        <v>21</v>
      </c>
      <c r="B13" s="101" t="str">
        <f>IF(ISERROR(VLOOKUP(A13,Teams!$A$2:$B$4697,2)),"",VLOOKUP(A13,Teams!$A$2:$B$4697,2))</f>
        <v>Will Yates</v>
      </c>
      <c r="C13" s="90">
        <v>1</v>
      </c>
      <c r="D13" s="90">
        <v>1</v>
      </c>
      <c r="E13" s="90">
        <v>1</v>
      </c>
      <c r="F13" s="90"/>
      <c r="G13" s="90">
        <v>1</v>
      </c>
      <c r="H13" s="90"/>
      <c r="I13" s="91">
        <v>1.1399999999999999</v>
      </c>
      <c r="J13" s="92">
        <f t="shared" si="0"/>
        <v>1.1399999999999999</v>
      </c>
      <c r="K13" s="93"/>
      <c r="L13" s="94">
        <f t="shared" si="1"/>
        <v>9</v>
      </c>
      <c r="M13" s="95" t="str">
        <f t="shared" si="2"/>
        <v/>
      </c>
      <c r="N13" s="96">
        <f t="shared" si="3"/>
        <v>2.1399999999999997</v>
      </c>
      <c r="O13" s="97"/>
      <c r="P13" s="97"/>
      <c r="Q13" s="97"/>
    </row>
    <row r="14" spans="1:17" ht="24.95" customHeight="1" x14ac:dyDescent="0.25">
      <c r="A14" s="89">
        <v>6</v>
      </c>
      <c r="B14" s="101" t="str">
        <f>IF(ISERROR(VLOOKUP(A14,Teams!$A$2:$B$4697,2)),"",VLOOKUP(A14,Teams!$A$2:$B$4697,2))</f>
        <v>Derrick Shoffitt</v>
      </c>
      <c r="C14" s="90"/>
      <c r="D14" s="90">
        <v>1</v>
      </c>
      <c r="E14" s="90"/>
      <c r="F14" s="90"/>
      <c r="G14" s="90"/>
      <c r="H14" s="90"/>
      <c r="I14" s="91"/>
      <c r="J14" s="92">
        <f t="shared" si="0"/>
        <v>0</v>
      </c>
      <c r="K14" s="93"/>
      <c r="L14" s="94">
        <f t="shared" si="1"/>
        <v>0</v>
      </c>
      <c r="M14" s="95" t="str">
        <f t="shared" si="2"/>
        <v/>
      </c>
      <c r="N14" s="96">
        <f t="shared" si="3"/>
        <v>1</v>
      </c>
      <c r="O14" s="97"/>
      <c r="P14" s="97"/>
      <c r="Q14" s="97"/>
    </row>
    <row r="15" spans="1:17" ht="24.95" customHeight="1" x14ac:dyDescent="0.25">
      <c r="A15" s="89">
        <v>13</v>
      </c>
      <c r="B15" s="101" t="str">
        <f>IF(ISERROR(VLOOKUP(A15,Teams!$A$2:$B$4697,2)),"",VLOOKUP(A15,Teams!$A$2:$B$4697,2))</f>
        <v>Johnny Due</v>
      </c>
      <c r="C15" s="90"/>
      <c r="D15" s="90">
        <v>1</v>
      </c>
      <c r="E15" s="90"/>
      <c r="F15" s="90"/>
      <c r="G15" s="90"/>
      <c r="H15" s="90"/>
      <c r="I15" s="91"/>
      <c r="J15" s="92">
        <f t="shared" si="0"/>
        <v>0</v>
      </c>
      <c r="K15" s="93"/>
      <c r="L15" s="94">
        <f t="shared" si="1"/>
        <v>0</v>
      </c>
      <c r="M15" s="95" t="str">
        <f t="shared" si="2"/>
        <v/>
      </c>
      <c r="N15" s="96">
        <f t="shared" si="3"/>
        <v>1</v>
      </c>
      <c r="O15" s="97"/>
      <c r="P15" s="97"/>
      <c r="Q15" s="97"/>
    </row>
    <row r="16" spans="1:17" ht="24.95" customHeight="1" x14ac:dyDescent="0.25">
      <c r="A16" s="89">
        <v>20</v>
      </c>
      <c r="B16" s="101" t="str">
        <f>IF(ISERROR(VLOOKUP(A16,Teams!$A$2:$B$4697,2)),"",VLOOKUP(A16,Teams!$A$2:$B$4697,2))</f>
        <v>Wesley Shoffitt</v>
      </c>
      <c r="C16" s="90"/>
      <c r="D16" s="90">
        <v>1</v>
      </c>
      <c r="E16" s="90"/>
      <c r="F16" s="90"/>
      <c r="G16" s="90"/>
      <c r="H16" s="91"/>
      <c r="I16" s="91"/>
      <c r="J16" s="92">
        <f t="shared" si="0"/>
        <v>0</v>
      </c>
      <c r="K16" s="93"/>
      <c r="L16" s="94">
        <f t="shared" si="1"/>
        <v>0</v>
      </c>
      <c r="M16" s="95" t="str">
        <f t="shared" si="2"/>
        <v/>
      </c>
      <c r="N16" s="96">
        <f t="shared" si="3"/>
        <v>1</v>
      </c>
      <c r="O16" s="97"/>
      <c r="P16" s="97"/>
      <c r="Q16" s="97"/>
    </row>
    <row r="17" spans="1:17" ht="27" customHeight="1" x14ac:dyDescent="0.25">
      <c r="A17" s="89"/>
      <c r="B17" s="101"/>
      <c r="C17" s="90"/>
      <c r="D17" s="90"/>
      <c r="E17" s="90"/>
      <c r="F17" s="90"/>
      <c r="G17" s="90"/>
      <c r="H17" s="90"/>
      <c r="I17" s="91"/>
      <c r="J17" s="92"/>
      <c r="K17" s="93"/>
      <c r="L17" s="94"/>
      <c r="M17" s="95"/>
      <c r="N17" s="96"/>
      <c r="O17" s="97"/>
      <c r="P17" s="97"/>
      <c r="Q17" s="97"/>
    </row>
    <row r="18" spans="1:17" ht="27" customHeight="1" x14ac:dyDescent="0.25">
      <c r="A18" s="89"/>
      <c r="B18" s="101"/>
      <c r="C18" s="90"/>
      <c r="D18" s="90"/>
      <c r="E18" s="90"/>
      <c r="F18" s="90"/>
      <c r="G18" s="90"/>
      <c r="H18" s="90"/>
      <c r="I18" s="91"/>
      <c r="J18" s="92"/>
      <c r="K18" s="93"/>
      <c r="L18" s="94"/>
      <c r="M18" s="95"/>
      <c r="N18" s="96"/>
      <c r="O18" s="97"/>
      <c r="P18" s="97"/>
      <c r="Q18" s="97"/>
    </row>
    <row r="19" spans="1:17" ht="24.95" customHeight="1" x14ac:dyDescent="0.25">
      <c r="A19" s="89"/>
      <c r="B19" s="101" t="s">
        <v>30</v>
      </c>
      <c r="C19" s="90">
        <f t="shared" ref="C19:I19" si="4">SUM(C5:C16)</f>
        <v>9</v>
      </c>
      <c r="D19" s="90">
        <f t="shared" si="4"/>
        <v>11</v>
      </c>
      <c r="E19" s="90">
        <f t="shared" si="4"/>
        <v>9</v>
      </c>
      <c r="F19" s="90">
        <f t="shared" si="4"/>
        <v>8</v>
      </c>
      <c r="G19" s="90">
        <f t="shared" si="4"/>
        <v>32</v>
      </c>
      <c r="H19" s="90">
        <f t="shared" si="4"/>
        <v>7.4</v>
      </c>
      <c r="I19" s="90">
        <f t="shared" si="4"/>
        <v>74.859999999999985</v>
      </c>
      <c r="J19" s="92">
        <f t="shared" ref="J19" si="5">I19-K19</f>
        <v>74.859999999999985</v>
      </c>
      <c r="K19" s="90">
        <f>SUM(K5:K16)</f>
        <v>0</v>
      </c>
      <c r="L19" s="94"/>
      <c r="M19" s="95"/>
      <c r="N19" s="90">
        <f>SUM(N5:N16)</f>
        <v>93.860000000000014</v>
      </c>
      <c r="O19" s="97">
        <f>SUM(O5:O16)</f>
        <v>0</v>
      </c>
      <c r="P19" s="97">
        <f>SUM(P5:P16)</f>
        <v>0</v>
      </c>
      <c r="Q19" s="97">
        <f>SUM(Q5:Q16)</f>
        <v>0</v>
      </c>
    </row>
    <row r="20" spans="1:17" ht="24.95" customHeight="1" x14ac:dyDescent="0.2"/>
  </sheetData>
  <sortState xmlns:xlrd2="http://schemas.microsoft.com/office/spreadsheetml/2017/richdata2" ref="A5:Q17">
    <sortCondition descending="1" ref="J5:J17"/>
  </sortState>
  <phoneticPr fontId="0" type="noConversion"/>
  <pageMargins left="0" right="0" top="0" bottom="0" header="0" footer="0"/>
  <pageSetup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BA7A-BD39-4829-808E-A9A27A14308C}">
  <dimension ref="A1:Q29"/>
  <sheetViews>
    <sheetView tabSelected="1"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17" sqref="L17"/>
    </sheetView>
  </sheetViews>
  <sheetFormatPr defaultRowHeight="15" customHeight="1" x14ac:dyDescent="0.2"/>
  <cols>
    <col min="1" max="1" width="8.85546875" customWidth="1"/>
    <col min="2" max="2" width="26.42578125" style="103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100"/>
      <c r="D1" s="3"/>
    </row>
    <row r="2" spans="1:17" ht="30" customHeight="1" thickBot="1" x14ac:dyDescent="0.55000000000000004">
      <c r="A2" s="8" t="s">
        <v>67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64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thickBot="1" x14ac:dyDescent="0.3">
      <c r="A4" s="15"/>
      <c r="B4" s="15">
        <f>COUNT($E$5:$E$26)</f>
        <v>11</v>
      </c>
      <c r="C4" s="38" t="s">
        <v>58</v>
      </c>
      <c r="D4" s="15"/>
      <c r="E4" s="38"/>
      <c r="F4" s="17" t="s">
        <v>6</v>
      </c>
      <c r="G4" s="17" t="s">
        <v>3</v>
      </c>
      <c r="H4" s="17" t="s">
        <v>4</v>
      </c>
      <c r="I4" s="30" t="s">
        <v>20</v>
      </c>
      <c r="J4" s="30" t="s">
        <v>21</v>
      </c>
      <c r="K4" s="32" t="s">
        <v>31</v>
      </c>
      <c r="L4" s="17" t="s">
        <v>11</v>
      </c>
      <c r="M4" s="17" t="s">
        <v>12</v>
      </c>
      <c r="N4" s="19"/>
      <c r="O4" s="21" t="s">
        <v>15</v>
      </c>
      <c r="P4" s="21" t="s">
        <v>14</v>
      </c>
      <c r="Q4" s="21" t="s">
        <v>13</v>
      </c>
    </row>
    <row r="5" spans="1:17" ht="27" customHeight="1" thickBot="1" x14ac:dyDescent="0.3">
      <c r="A5" s="22">
        <v>20</v>
      </c>
      <c r="B5" s="220" t="str">
        <f>IF(ISERROR(VLOOKUP(A5,Teams!$A$2:$B$4697,2)),"",VLOOKUP(A5,Teams!$A$2:$B$4697,2))</f>
        <v>Wesley Shoffitt</v>
      </c>
      <c r="C5" s="313">
        <v>1</v>
      </c>
      <c r="D5" s="24">
        <v>1</v>
      </c>
      <c r="E5" s="41">
        <v>1</v>
      </c>
      <c r="F5" s="41">
        <v>1</v>
      </c>
      <c r="G5" s="41">
        <v>5</v>
      </c>
      <c r="H5" s="26"/>
      <c r="I5" s="27">
        <v>13.02</v>
      </c>
      <c r="J5" s="31">
        <f>I5-K5</f>
        <v>13.02</v>
      </c>
      <c r="K5" s="33"/>
      <c r="L5" s="34">
        <f>IF(J5=0,0,IF(ISERROR(RANK(J5,$J$5:$J$26)),"",RANK(J5,$J$5:$J$26)))</f>
        <v>1</v>
      </c>
      <c r="M5" s="12" t="str">
        <f>IF(ISERROR(RANK(H5,$H$5:$H$25)),"",(RANK(H5,$H$5:$H$25)))</f>
        <v/>
      </c>
      <c r="N5" s="44">
        <f>+D5+J5+F5</f>
        <v>15.02</v>
      </c>
      <c r="O5" s="316">
        <v>1</v>
      </c>
      <c r="P5" s="18"/>
      <c r="Q5" s="18"/>
    </row>
    <row r="6" spans="1:17" ht="24.95" customHeight="1" thickBot="1" x14ac:dyDescent="0.3">
      <c r="A6" s="22">
        <v>6</v>
      </c>
      <c r="B6" s="220" t="str">
        <f>IF(ISERROR(VLOOKUP(A6,Teams!$A$2:$B$4697,2)),"",VLOOKUP(A6,Teams!$A$2:$B$4697,2))</f>
        <v>Derrick Shoffitt</v>
      </c>
      <c r="C6" s="82">
        <v>1</v>
      </c>
      <c r="D6" s="24">
        <v>1</v>
      </c>
      <c r="E6" s="83">
        <v>1</v>
      </c>
      <c r="F6" s="41">
        <v>1</v>
      </c>
      <c r="G6" s="41">
        <v>5</v>
      </c>
      <c r="H6" s="26"/>
      <c r="I6" s="26">
        <v>12.82</v>
      </c>
      <c r="J6" s="31">
        <f>I6-K6</f>
        <v>12.82</v>
      </c>
      <c r="K6" s="33"/>
      <c r="L6" s="34">
        <f>IF(J6=0,0,IF(ISERROR(RANK(J6,$J$5:$J$26)),"",RANK(J6,$J$5:$J$26)))</f>
        <v>2</v>
      </c>
      <c r="M6" s="12" t="str">
        <f>IF(ISERROR(RANK(H6,$H$5:$H$25)),"",(RANK(H6,$H$5:$H$25)))</f>
        <v/>
      </c>
      <c r="N6" s="44">
        <f>+D6+J6+F6</f>
        <v>14.82</v>
      </c>
      <c r="O6" s="316">
        <v>2</v>
      </c>
      <c r="P6" s="18"/>
      <c r="Q6" s="18"/>
    </row>
    <row r="7" spans="1:17" ht="24.95" customHeight="1" thickBot="1" x14ac:dyDescent="0.3">
      <c r="A7" s="22">
        <v>24</v>
      </c>
      <c r="B7" s="220" t="str">
        <f>IF(ISERROR(VLOOKUP(A7,Teams!$A$2:$B$4697,2)),"",VLOOKUP(A7,Teams!$A$2:$B$4697,2))</f>
        <v>Josh Beckham</v>
      </c>
      <c r="C7" s="82">
        <v>1</v>
      </c>
      <c r="D7" s="24"/>
      <c r="E7" s="83">
        <v>1</v>
      </c>
      <c r="F7" s="41">
        <v>1</v>
      </c>
      <c r="G7" s="41">
        <v>5</v>
      </c>
      <c r="H7" s="26"/>
      <c r="I7" s="26">
        <v>11.47</v>
      </c>
      <c r="J7" s="31">
        <f>I7-K7</f>
        <v>11.47</v>
      </c>
      <c r="K7" s="33"/>
      <c r="L7" s="34">
        <f>IF(J7=0,0,IF(ISERROR(RANK(J7,$J$5:$J$26)),"",RANK(J7,$J$5:$J$26)))</f>
        <v>3</v>
      </c>
      <c r="M7" s="12" t="str">
        <f>IF(ISERROR(RANK(H7,$H$5:$H$25)),"",(RANK(H7,$H$5:$H$25)))</f>
        <v/>
      </c>
      <c r="N7" s="44">
        <f>+D7+J7+F7</f>
        <v>12.47</v>
      </c>
      <c r="O7" s="18"/>
      <c r="P7" s="18"/>
      <c r="Q7" s="18">
        <f>+O7+P7</f>
        <v>0</v>
      </c>
    </row>
    <row r="8" spans="1:17" ht="24.95" customHeight="1" thickBot="1" x14ac:dyDescent="0.3">
      <c r="A8" s="22">
        <v>25</v>
      </c>
      <c r="B8" s="220" t="str">
        <f>IF(ISERROR(VLOOKUP(A8,Teams!$A$2:$B$4697,2)),"",VLOOKUP(A8,Teams!$A$2:$B$4697,2))</f>
        <v>Steven Kruithof</v>
      </c>
      <c r="C8" s="82">
        <v>1</v>
      </c>
      <c r="D8" s="24">
        <v>1</v>
      </c>
      <c r="E8" s="83">
        <v>1</v>
      </c>
      <c r="F8" s="41">
        <v>1</v>
      </c>
      <c r="G8" s="41">
        <v>5</v>
      </c>
      <c r="H8" s="26"/>
      <c r="I8" s="26">
        <v>10.42</v>
      </c>
      <c r="J8" s="31">
        <f>I8-K8</f>
        <v>10.42</v>
      </c>
      <c r="K8" s="33"/>
      <c r="L8" s="34">
        <f>IF(J8=0,0,IF(ISERROR(RANK(J8,$J$5:$J$26)),"",RANK(J8,$J$5:$J$26)))</f>
        <v>4</v>
      </c>
      <c r="M8" s="12" t="str">
        <f>IF(ISERROR(RANK(H8,$H$5:$H$25)),"",(RANK(H8,$H$5:$H$25)))</f>
        <v/>
      </c>
      <c r="N8" s="44">
        <f>+D8+J8+F8</f>
        <v>12.42</v>
      </c>
      <c r="O8" s="18"/>
      <c r="P8" s="18"/>
      <c r="Q8" s="18"/>
    </row>
    <row r="9" spans="1:17" ht="24.95" customHeight="1" thickBot="1" x14ac:dyDescent="0.3">
      <c r="A9" s="22">
        <v>21</v>
      </c>
      <c r="B9" s="220" t="str">
        <f>IF(ISERROR(VLOOKUP(A9,Teams!$A$2:$B$4697,2)),"",VLOOKUP(A9,Teams!$A$2:$B$4697,2))</f>
        <v>Will Yates</v>
      </c>
      <c r="C9" s="313"/>
      <c r="D9" s="24"/>
      <c r="E9" s="41"/>
      <c r="F9" s="41"/>
      <c r="G9" s="41"/>
      <c r="H9" s="26">
        <v>3.97</v>
      </c>
      <c r="I9" s="26">
        <v>10.130000000000001</v>
      </c>
      <c r="J9" s="31">
        <f>I9-K9</f>
        <v>9.8800000000000008</v>
      </c>
      <c r="K9" s="33">
        <v>0.25</v>
      </c>
      <c r="L9" s="34">
        <f>IF(J9=0,0,IF(ISERROR(RANK(J9,$J$5:$J$26)),"",RANK(J9,$J$5:$J$26)))</f>
        <v>5</v>
      </c>
      <c r="M9" s="12">
        <f>IF(ISERROR(RANK(H9,$H$5:$H$25)),"",(RANK(H9,$H$5:$H$25)))</f>
        <v>1</v>
      </c>
      <c r="N9" s="44">
        <f>+D9+J9+F9</f>
        <v>9.8800000000000008</v>
      </c>
      <c r="O9" s="18"/>
      <c r="P9" s="316">
        <v>1</v>
      </c>
      <c r="Q9" s="18"/>
    </row>
    <row r="10" spans="1:17" ht="24.95" customHeight="1" thickBot="1" x14ac:dyDescent="0.3">
      <c r="A10" s="22">
        <v>36</v>
      </c>
      <c r="B10" s="220" t="str">
        <f>IF(ISERROR(VLOOKUP(A10,Teams!$A$2:$B$4697,2)),"",VLOOKUP(A10,Teams!$A$2:$B$4697,2))</f>
        <v>Richard Tubbs</v>
      </c>
      <c r="C10" s="82">
        <v>1</v>
      </c>
      <c r="D10" s="24"/>
      <c r="E10" s="83">
        <v>1</v>
      </c>
      <c r="F10" s="41">
        <v>1</v>
      </c>
      <c r="G10" s="41">
        <v>5</v>
      </c>
      <c r="H10" s="26"/>
      <c r="I10" s="26">
        <v>9.4499999999999993</v>
      </c>
      <c r="J10" s="31">
        <f>I10-K10</f>
        <v>9.4499999999999993</v>
      </c>
      <c r="K10" s="33"/>
      <c r="L10" s="34">
        <f>IF(J10=0,0,IF(ISERROR(RANK(J10,$J$5:$J$26)),"",RANK(J10,$J$5:$J$26)))</f>
        <v>6</v>
      </c>
      <c r="M10" s="12" t="str">
        <f>IF(ISERROR(RANK(H10,$H$5:$H$25)),"",(RANK(H10,$H$5:$H$25)))</f>
        <v/>
      </c>
      <c r="N10" s="44">
        <f>+D10+J10+F10</f>
        <v>10.45</v>
      </c>
      <c r="O10" s="18"/>
      <c r="P10" s="18"/>
      <c r="Q10" s="18"/>
    </row>
    <row r="11" spans="1:17" ht="24.95" customHeight="1" thickBot="1" x14ac:dyDescent="0.3">
      <c r="A11" s="22">
        <v>18</v>
      </c>
      <c r="B11" s="220" t="str">
        <f>IF(ISERROR(VLOOKUP(A11,Teams!$A$2:$B$4697,2)),"",VLOOKUP(A11,Teams!$A$2:$B$4697,2))</f>
        <v>Rich Richarson</v>
      </c>
      <c r="C11" s="313">
        <v>1</v>
      </c>
      <c r="D11" s="24"/>
      <c r="E11" s="41">
        <v>1</v>
      </c>
      <c r="F11" s="41">
        <v>1</v>
      </c>
      <c r="G11" s="41">
        <v>3</v>
      </c>
      <c r="H11" s="26"/>
      <c r="I11" s="27">
        <v>6.53</v>
      </c>
      <c r="J11" s="31">
        <f>I11-K11</f>
        <v>6.53</v>
      </c>
      <c r="K11" s="33"/>
      <c r="L11" s="34">
        <f>IF(J11=0,0,IF(ISERROR(RANK(J11,$J$5:$J$26)),"",RANK(J11,$J$5:$J$26)))</f>
        <v>7</v>
      </c>
      <c r="M11" s="12" t="str">
        <f>IF(ISERROR(RANK(H11,$H$5:$H$25)),"",(RANK(H11,$H$5:$H$25)))</f>
        <v/>
      </c>
      <c r="N11" s="44">
        <f>+D11+J11+F11</f>
        <v>7.53</v>
      </c>
      <c r="O11" s="18"/>
      <c r="P11" s="18"/>
      <c r="Q11" s="18"/>
    </row>
    <row r="12" spans="1:17" ht="24.95" customHeight="1" thickBot="1" x14ac:dyDescent="0.3">
      <c r="A12" s="22">
        <v>7</v>
      </c>
      <c r="B12" s="220" t="str">
        <f>IF(ISERROR(VLOOKUP(A12,Teams!$A$2:$B$4697,2)),"",VLOOKUP(A12,Teams!$A$2:$B$4697,2))</f>
        <v>Don Westom</v>
      </c>
      <c r="C12" s="82">
        <v>1</v>
      </c>
      <c r="D12" s="24">
        <v>1</v>
      </c>
      <c r="E12" s="83">
        <v>1</v>
      </c>
      <c r="F12" s="41">
        <v>1</v>
      </c>
      <c r="G12" s="41">
        <v>2</v>
      </c>
      <c r="H12" s="26"/>
      <c r="I12" s="26">
        <v>4.72</v>
      </c>
      <c r="J12" s="31">
        <f>I12-K12</f>
        <v>4.72</v>
      </c>
      <c r="K12" s="33"/>
      <c r="L12" s="34">
        <f>IF(J12=0,0,IF(ISERROR(RANK(J12,$J$5:$J$26)),"",RANK(J12,$J$5:$J$26)))</f>
        <v>8</v>
      </c>
      <c r="M12" s="12" t="str">
        <f>IF(ISERROR(RANK(H12,$H$5:$H$25)),"",(RANK(H12,$H$5:$H$25)))</f>
        <v/>
      </c>
      <c r="N12" s="44">
        <f>+D12+J12+F12</f>
        <v>6.72</v>
      </c>
      <c r="O12" s="18"/>
      <c r="P12" s="18"/>
      <c r="Q12" s="18"/>
    </row>
    <row r="13" spans="1:17" ht="24.95" customHeight="1" thickBot="1" x14ac:dyDescent="0.3">
      <c r="A13" s="22">
        <v>8</v>
      </c>
      <c r="B13" s="220" t="str">
        <f>IF(ISERROR(VLOOKUP(A13,Teams!$A$2:$B$4697,2)),"",VLOOKUP(A13,Teams!$A$2:$B$4697,2))</f>
        <v>Dwayne Likens</v>
      </c>
      <c r="C13" s="314">
        <v>1</v>
      </c>
      <c r="D13" s="24">
        <v>1</v>
      </c>
      <c r="E13" s="315">
        <v>1</v>
      </c>
      <c r="F13" s="41">
        <v>1</v>
      </c>
      <c r="G13" s="41">
        <v>2</v>
      </c>
      <c r="H13" s="26"/>
      <c r="I13" s="26">
        <v>4.5</v>
      </c>
      <c r="J13" s="31">
        <f>I13-K13</f>
        <v>4.5</v>
      </c>
      <c r="K13" s="33"/>
      <c r="L13" s="34">
        <f>IF(J13=0,0,IF(ISERROR(RANK(J13,$J$5:$J$26)),"",RANK(J13,$J$5:$J$26)))</f>
        <v>9</v>
      </c>
      <c r="M13" s="12" t="str">
        <f>IF(ISERROR(RANK(H13,$H$5:$H$25)),"",(RANK(H13,$H$5:$H$25)))</f>
        <v/>
      </c>
      <c r="N13" s="44">
        <f>+D13+J13+F13</f>
        <v>6.5</v>
      </c>
      <c r="O13" s="18"/>
      <c r="P13" s="18"/>
      <c r="Q13" s="18"/>
    </row>
    <row r="14" spans="1:17" ht="24.95" customHeight="1" thickBot="1" x14ac:dyDescent="0.3">
      <c r="A14" s="22">
        <v>1</v>
      </c>
      <c r="B14" s="220" t="str">
        <f>IF(ISERROR(VLOOKUP(A14,Teams!$A$2:$B$4697,2)),"",VLOOKUP(A14,Teams!$A$2:$B$4697,2))</f>
        <v>Bill Ramsey</v>
      </c>
      <c r="C14" s="314">
        <v>1</v>
      </c>
      <c r="D14" s="24">
        <v>1</v>
      </c>
      <c r="E14" s="315">
        <v>1</v>
      </c>
      <c r="F14" s="41">
        <v>1</v>
      </c>
      <c r="G14" s="41">
        <v>0</v>
      </c>
      <c r="H14" s="26"/>
      <c r="I14" s="26">
        <v>0</v>
      </c>
      <c r="J14" s="31">
        <f>I14-K14</f>
        <v>0</v>
      </c>
      <c r="K14" s="33"/>
      <c r="L14" s="34">
        <v>10</v>
      </c>
      <c r="M14" s="12" t="str">
        <f>IF(ISERROR(RANK(H14,$H$5:$H$25)),"",(RANK(H14,$H$5:$H$25)))</f>
        <v/>
      </c>
      <c r="N14" s="44">
        <f>+D14+J14+F14</f>
        <v>2</v>
      </c>
      <c r="O14" s="18"/>
      <c r="P14" s="18"/>
      <c r="Q14" s="18">
        <f>+O14+P14</f>
        <v>0</v>
      </c>
    </row>
    <row r="15" spans="1:17" ht="24.95" customHeight="1" thickBot="1" x14ac:dyDescent="0.3">
      <c r="A15" s="22">
        <v>2</v>
      </c>
      <c r="B15" s="220" t="str">
        <f>IF(ISERROR(VLOOKUP(A15,Teams!$A$2:$B$4697,2)),"",VLOOKUP(A15,Teams!$A$2:$B$4697,2))</f>
        <v>Caleb Ramsey</v>
      </c>
      <c r="C15" s="314">
        <v>1</v>
      </c>
      <c r="D15" s="24"/>
      <c r="E15" s="315">
        <v>1</v>
      </c>
      <c r="F15" s="41">
        <v>1</v>
      </c>
      <c r="G15" s="41">
        <v>0</v>
      </c>
      <c r="H15" s="26"/>
      <c r="I15" s="26">
        <v>0</v>
      </c>
      <c r="J15" s="31">
        <f>I15-K15</f>
        <v>0</v>
      </c>
      <c r="K15" s="33"/>
      <c r="L15" s="34">
        <v>10</v>
      </c>
      <c r="M15" s="12" t="str">
        <f>IF(ISERROR(RANK(H15,$H$5:$H$25)),"",(RANK(H15,$H$5:$H$25)))</f>
        <v/>
      </c>
      <c r="N15" s="44">
        <f>+D15+J15+F15</f>
        <v>1</v>
      </c>
      <c r="O15" s="18"/>
      <c r="P15" s="18"/>
      <c r="Q15" s="18">
        <f>+O15+P15</f>
        <v>0</v>
      </c>
    </row>
    <row r="16" spans="1:17" ht="24.95" customHeight="1" thickBot="1" x14ac:dyDescent="0.3">
      <c r="A16" s="22">
        <v>22</v>
      </c>
      <c r="B16" s="220" t="str">
        <f>IF(ISERROR(VLOOKUP(A16,Teams!$A$2:$B$4697,2)),"",VLOOKUP(A16,Teams!$A$2:$B$4697,2))</f>
        <v>Willie Wooten</v>
      </c>
      <c r="C16" s="313">
        <v>1</v>
      </c>
      <c r="D16" s="24"/>
      <c r="E16" s="41">
        <v>1</v>
      </c>
      <c r="F16" s="41">
        <v>1</v>
      </c>
      <c r="G16" s="41">
        <v>1</v>
      </c>
      <c r="H16" s="26"/>
      <c r="I16" s="26">
        <v>0</v>
      </c>
      <c r="J16" s="31">
        <f>I16-K16</f>
        <v>0</v>
      </c>
      <c r="K16" s="33"/>
      <c r="L16" s="34">
        <v>10</v>
      </c>
      <c r="M16" s="12"/>
      <c r="N16" s="44">
        <f>+D16+J16+F16</f>
        <v>1</v>
      </c>
      <c r="O16" s="18"/>
      <c r="P16" s="18"/>
      <c r="Q16" s="18"/>
    </row>
    <row r="17" spans="1:17" ht="24.95" customHeight="1" thickBot="1" x14ac:dyDescent="0.3">
      <c r="A17" s="22">
        <v>12</v>
      </c>
      <c r="B17" s="220" t="str">
        <f>IF(ISERROR(VLOOKUP(A17,Teams!$A$2:$B$4697,2)),"",VLOOKUP(A17,Teams!$A$2:$B$4697,2))</f>
        <v>John Wojhan</v>
      </c>
      <c r="C17" s="314"/>
      <c r="D17" s="24">
        <v>1</v>
      </c>
      <c r="E17" s="315"/>
      <c r="F17" s="41"/>
      <c r="G17" s="41"/>
      <c r="H17" s="26"/>
      <c r="I17" s="26"/>
      <c r="J17" s="31">
        <f>I17-K17</f>
        <v>0</v>
      </c>
      <c r="K17" s="33"/>
      <c r="L17" s="34">
        <f>IF(J17=0,0,IF(ISERROR(RANK(J17,$J$5:$J$26)),"",RANK(J17,$J$5:$J$26)))</f>
        <v>0</v>
      </c>
      <c r="M17" s="12" t="str">
        <f>IF(ISERROR(RANK(H17,$H$5:$H$25)),"",(RANK(H17,$H$5:$H$25)))</f>
        <v/>
      </c>
      <c r="N17" s="44">
        <f>+D17+J17+F17</f>
        <v>1</v>
      </c>
      <c r="O17" s="18"/>
      <c r="P17" s="18"/>
      <c r="Q17" s="18"/>
    </row>
    <row r="18" spans="1:17" ht="24.95" customHeight="1" thickBot="1" x14ac:dyDescent="0.3">
      <c r="A18" s="22">
        <v>13</v>
      </c>
      <c r="B18" s="220" t="str">
        <f>IF(ISERROR(VLOOKUP(A18,Teams!$A$2:$B$4697,2)),"",VLOOKUP(A18,Teams!$A$2:$B$4697,2))</f>
        <v>Johnny Due</v>
      </c>
      <c r="C18" s="314"/>
      <c r="D18" s="24">
        <v>1</v>
      </c>
      <c r="E18" s="315"/>
      <c r="F18" s="41"/>
      <c r="G18" s="41"/>
      <c r="H18" s="26"/>
      <c r="I18" s="26"/>
      <c r="J18" s="31">
        <f>I18-K18</f>
        <v>0</v>
      </c>
      <c r="K18" s="33"/>
      <c r="L18" s="34">
        <f>IF(J18=0,0,IF(ISERROR(RANK(J18,$J$5:$J$26)),"",RANK(J18,$J$5:$J$26)))</f>
        <v>0</v>
      </c>
      <c r="M18" s="12" t="str">
        <f>IF(ISERROR(RANK(H18,$H$5:$H$25)),"",(RANK(H18,$H$5:$H$25)))</f>
        <v/>
      </c>
      <c r="N18" s="44">
        <f>+D18+J18+F18</f>
        <v>1</v>
      </c>
      <c r="O18" s="18"/>
      <c r="P18" s="18"/>
      <c r="Q18" s="18"/>
    </row>
    <row r="19" spans="1:17" ht="24.95" customHeight="1" thickBot="1" x14ac:dyDescent="0.3">
      <c r="A19" s="22">
        <v>14</v>
      </c>
      <c r="B19" s="220" t="str">
        <f>IF(ISERROR(VLOOKUP(A19,Teams!$A$2:$B$4697,2)),"",VLOOKUP(A19,Teams!$A$2:$B$4697,2))</f>
        <v>Kelvin Jones</v>
      </c>
      <c r="C19" s="82"/>
      <c r="D19" s="24">
        <v>1</v>
      </c>
      <c r="E19" s="83"/>
      <c r="F19" s="41"/>
      <c r="G19" s="41"/>
      <c r="H19" s="26"/>
      <c r="I19" s="26"/>
      <c r="J19" s="31">
        <f>I19-K19</f>
        <v>0</v>
      </c>
      <c r="K19" s="33"/>
      <c r="L19" s="34">
        <f>IF(J19=0,0,IF(ISERROR(RANK(J19,$J$5:$J$26)),"",RANK(J19,$J$5:$J$26)))</f>
        <v>0</v>
      </c>
      <c r="M19" s="12" t="str">
        <f>IF(ISERROR(RANK(H19,$H$5:$H$25)),"",(RANK(H19,$H$5:$H$25)))</f>
        <v/>
      </c>
      <c r="N19" s="44">
        <f>+D19+J19+F19</f>
        <v>1</v>
      </c>
      <c r="O19" s="18"/>
      <c r="P19" s="18"/>
      <c r="Q19" s="18"/>
    </row>
    <row r="20" spans="1:17" s="2" customFormat="1" ht="24.95" customHeight="1" thickBot="1" x14ac:dyDescent="0.3">
      <c r="A20" s="22">
        <v>17</v>
      </c>
      <c r="B20" s="220" t="str">
        <f>IF(ISERROR(VLOOKUP(A20,Teams!$A$2:$B$4697,2)),"",VLOOKUP(A20,Teams!$A$2:$B$4697,2))</f>
        <v>Paul Karow</v>
      </c>
      <c r="C20" s="313"/>
      <c r="D20" s="24">
        <v>1</v>
      </c>
      <c r="E20" s="41"/>
      <c r="F20" s="41"/>
      <c r="G20" s="41"/>
      <c r="H20" s="26"/>
      <c r="I20" s="27"/>
      <c r="J20" s="31">
        <f>I20-K20</f>
        <v>0</v>
      </c>
      <c r="K20" s="33"/>
      <c r="L20" s="34">
        <f>IF(J20=0,0,IF(ISERROR(RANK(J20,$J$5:$J$26)),"",RANK(J20,$J$5:$J$26)))</f>
        <v>0</v>
      </c>
      <c r="M20" s="12" t="str">
        <f>IF(ISERROR(RANK(H20,$H$5:$H$25)),"",(RANK(H20,$H$5:$H$25)))</f>
        <v/>
      </c>
      <c r="N20" s="44">
        <f>+D20+J20+F20</f>
        <v>1</v>
      </c>
      <c r="O20" s="18"/>
      <c r="P20" s="18"/>
      <c r="Q20" s="18"/>
    </row>
    <row r="21" spans="1:17" ht="24.95" customHeight="1" thickBot="1" x14ac:dyDescent="0.3">
      <c r="A21" s="22"/>
      <c r="B21" s="220"/>
      <c r="C21" s="24"/>
      <c r="D21" s="24"/>
      <c r="E21" s="24"/>
      <c r="F21" s="41"/>
      <c r="G21" s="41"/>
      <c r="H21" s="26"/>
      <c r="I21" s="27"/>
      <c r="J21" s="31"/>
      <c r="K21" s="33"/>
      <c r="L21" s="34"/>
      <c r="M21" s="12"/>
      <c r="N21" s="44"/>
      <c r="O21" s="18"/>
      <c r="P21" s="18"/>
      <c r="Q21" s="18"/>
    </row>
    <row r="22" spans="1:17" ht="24.95" customHeight="1" thickBot="1" x14ac:dyDescent="0.3">
      <c r="A22" s="22"/>
      <c r="B22" s="220"/>
      <c r="C22" s="24"/>
      <c r="D22" s="24"/>
      <c r="E22" s="24"/>
      <c r="F22" s="41"/>
      <c r="G22" s="41"/>
      <c r="H22" s="26"/>
      <c r="I22" s="27"/>
      <c r="J22" s="31"/>
      <c r="K22" s="33"/>
      <c r="L22" s="34"/>
      <c r="M22" s="12"/>
      <c r="N22" s="44"/>
      <c r="O22" s="18"/>
      <c r="P22" s="18"/>
      <c r="Q22" s="18"/>
    </row>
    <row r="23" spans="1:17" ht="24.95" customHeight="1" thickBot="1" x14ac:dyDescent="0.3">
      <c r="A23" s="22"/>
      <c r="B23" s="220"/>
      <c r="C23" s="24"/>
      <c r="D23" s="24"/>
      <c r="E23" s="24"/>
      <c r="F23" s="41"/>
      <c r="G23" s="41"/>
      <c r="H23" s="26"/>
      <c r="I23" s="27"/>
      <c r="J23" s="31"/>
      <c r="K23" s="33"/>
      <c r="L23" s="34"/>
      <c r="M23" s="12"/>
      <c r="N23" s="44"/>
      <c r="O23" s="18"/>
      <c r="P23" s="18"/>
      <c r="Q23" s="18"/>
    </row>
    <row r="24" spans="1:17" ht="24.95" customHeight="1" thickBot="1" x14ac:dyDescent="0.3">
      <c r="A24" s="22"/>
      <c r="B24" s="311"/>
      <c r="C24" s="24"/>
      <c r="D24" s="24"/>
      <c r="E24" s="24"/>
      <c r="F24" s="41"/>
      <c r="G24" s="41"/>
      <c r="H24" s="26"/>
      <c r="I24" s="27"/>
      <c r="J24" s="31">
        <f t="shared" ref="J24:J28" si="0">I24-K24</f>
        <v>0</v>
      </c>
      <c r="K24" s="33"/>
      <c r="L24" s="34">
        <f>IF(J24=0,0,IF(ISERROR(RANK(J24,$J$5:$J$26)),"",RANK(J24,$J$5:$J$26)))</f>
        <v>0</v>
      </c>
      <c r="M24" s="12" t="str">
        <f>IF(ISERROR(RANK(H24,$H$5:$H$25)),"",(RANK(H24,$H$5:$H$25)))</f>
        <v/>
      </c>
      <c r="N24" s="44">
        <f t="shared" ref="N24:N26" si="1">+D24+J24+F24</f>
        <v>0</v>
      </c>
      <c r="O24" s="18"/>
      <c r="P24" s="18"/>
      <c r="Q24" s="18"/>
    </row>
    <row r="25" spans="1:17" ht="24.95" customHeight="1" thickBot="1" x14ac:dyDescent="0.3">
      <c r="A25" s="22"/>
      <c r="B25" s="311"/>
      <c r="C25" s="24"/>
      <c r="D25" s="24"/>
      <c r="E25" s="24"/>
      <c r="F25" s="41"/>
      <c r="G25" s="41"/>
      <c r="H25" s="26"/>
      <c r="I25" s="26"/>
      <c r="J25" s="31">
        <f t="shared" si="0"/>
        <v>0</v>
      </c>
      <c r="K25" s="33"/>
      <c r="L25" s="34">
        <f>IF(J25=0,0,IF(ISERROR(RANK(J25,$J$5:$J$26)),"",RANK(J25,$J$5:$J$26)))</f>
        <v>0</v>
      </c>
      <c r="M25" s="12" t="str">
        <f>IF(ISERROR(RANK(H25,$H$5:$H$25)),"",(RANK(H25,$H$5:$H$25)))</f>
        <v/>
      </c>
      <c r="N25" s="44">
        <f t="shared" si="1"/>
        <v>0</v>
      </c>
      <c r="O25" s="18"/>
      <c r="P25" s="18"/>
      <c r="Q25" s="18"/>
    </row>
    <row r="26" spans="1:17" ht="24.95" customHeight="1" thickBot="1" x14ac:dyDescent="0.3">
      <c r="A26" s="22"/>
      <c r="B26" s="311"/>
      <c r="C26" s="24"/>
      <c r="D26" s="24"/>
      <c r="E26" s="24"/>
      <c r="F26" s="41"/>
      <c r="G26" s="41"/>
      <c r="H26" s="26"/>
      <c r="I26" s="26"/>
      <c r="J26" s="31">
        <f t="shared" si="0"/>
        <v>0</v>
      </c>
      <c r="K26" s="33"/>
      <c r="L26" s="34">
        <f>IF(J26=0,0,IF(ISERROR(RANK(J26,$J$5:$J$26)),"",RANK(J26,$J$5:$J$26)))</f>
        <v>0</v>
      </c>
      <c r="M26" s="12"/>
      <c r="N26" s="44">
        <f t="shared" si="1"/>
        <v>0</v>
      </c>
      <c r="O26" s="18"/>
      <c r="P26" s="18"/>
      <c r="Q26" s="18"/>
    </row>
    <row r="27" spans="1:17" ht="24.95" customHeight="1" thickBot="1" x14ac:dyDescent="0.3">
      <c r="A27" s="22"/>
      <c r="B27" s="220" t="str">
        <f>IF(ISERROR(VLOOKUP(A27,Teams!$A$2:$B$4697,2)),"",VLOOKUP(A27,Teams!$A$2:$B$4697,2))</f>
        <v/>
      </c>
      <c r="C27" s="24"/>
      <c r="D27" s="24"/>
      <c r="E27" s="24"/>
      <c r="F27" s="41"/>
      <c r="G27" s="41"/>
      <c r="H27" s="26"/>
      <c r="I27" s="26"/>
      <c r="J27" s="31">
        <f t="shared" si="0"/>
        <v>0</v>
      </c>
      <c r="K27" s="33"/>
      <c r="L27" s="34"/>
      <c r="M27" s="12"/>
      <c r="N27" s="28"/>
      <c r="O27" s="18"/>
      <c r="P27" s="18"/>
      <c r="Q27" s="18"/>
    </row>
    <row r="28" spans="1:17" ht="24.95" customHeight="1" thickBot="1" x14ac:dyDescent="0.3">
      <c r="A28" s="22"/>
      <c r="B28" s="220" t="s">
        <v>30</v>
      </c>
      <c r="C28" s="24">
        <f t="shared" ref="C28:I28" si="2">SUM(C5:C27)</f>
        <v>11</v>
      </c>
      <c r="D28" s="24">
        <f t="shared" si="2"/>
        <v>10</v>
      </c>
      <c r="E28" s="24">
        <f t="shared" si="2"/>
        <v>11</v>
      </c>
      <c r="F28" s="24">
        <f t="shared" si="2"/>
        <v>11</v>
      </c>
      <c r="G28" s="24">
        <f t="shared" si="2"/>
        <v>33</v>
      </c>
      <c r="H28" s="24">
        <f t="shared" si="2"/>
        <v>3.97</v>
      </c>
      <c r="I28" s="24">
        <f t="shared" si="2"/>
        <v>83.06</v>
      </c>
      <c r="J28" s="31">
        <f t="shared" si="0"/>
        <v>82.81</v>
      </c>
      <c r="K28" s="24">
        <f>SUM(K5:K27)</f>
        <v>0.25</v>
      </c>
      <c r="L28" s="34"/>
      <c r="M28" s="12"/>
      <c r="N28" s="24">
        <f>SUM(N5:N27)</f>
        <v>103.81</v>
      </c>
      <c r="O28" s="18">
        <f>SUM(O5:O27)</f>
        <v>3</v>
      </c>
      <c r="P28" s="18">
        <f>SUM(P5:P27)</f>
        <v>1</v>
      </c>
      <c r="Q28" s="18">
        <f>SUM(Q5:Q27)</f>
        <v>0</v>
      </c>
    </row>
    <row r="29" spans="1:17" ht="24.95" customHeight="1" x14ac:dyDescent="0.2"/>
  </sheetData>
  <sortState xmlns:xlrd2="http://schemas.microsoft.com/office/spreadsheetml/2017/richdata2" ref="A5:Q20">
    <sortCondition descending="1" ref="J5:J20"/>
  </sortState>
  <pageMargins left="0" right="0" top="0" bottom="0" header="0" footer="0"/>
  <pageSetup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E1D9-CF89-4A7B-B0F1-A66CC68AFE9E}">
  <dimension ref="A1:Q26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5" customHeight="1" x14ac:dyDescent="0.2"/>
  <cols>
    <col min="1" max="1" width="8.85546875" customWidth="1"/>
    <col min="2" max="2" width="26.42578125" style="11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bestFit="1" customWidth="1"/>
    <col min="16" max="16" width="11.140625" bestFit="1" customWidth="1"/>
    <col min="17" max="17" width="11.140625" customWidth="1"/>
  </cols>
  <sheetData>
    <row r="1" spans="1:17" ht="15" customHeight="1" x14ac:dyDescent="0.2">
      <c r="A1" s="1"/>
      <c r="B1" s="9"/>
      <c r="D1" s="3"/>
    </row>
    <row r="2" spans="1:17" ht="30" customHeight="1" thickBot="1" x14ac:dyDescent="0.55000000000000004">
      <c r="A2" s="8" t="s">
        <v>68</v>
      </c>
      <c r="B2" s="10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64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thickBot="1" x14ac:dyDescent="0.3">
      <c r="A4" s="15"/>
      <c r="B4" s="15">
        <f>COUNT($E$5:$E$23)</f>
        <v>0</v>
      </c>
      <c r="C4" s="38" t="s">
        <v>58</v>
      </c>
      <c r="D4" s="15"/>
      <c r="E4" s="38"/>
      <c r="F4" s="17" t="s">
        <v>6</v>
      </c>
      <c r="G4" s="17" t="s">
        <v>3</v>
      </c>
      <c r="H4" s="17" t="s">
        <v>4</v>
      </c>
      <c r="I4" s="30" t="s">
        <v>20</v>
      </c>
      <c r="J4" s="30" t="s">
        <v>21</v>
      </c>
      <c r="K4" s="32" t="s">
        <v>31</v>
      </c>
      <c r="L4" s="17" t="s">
        <v>11</v>
      </c>
      <c r="M4" s="17" t="s">
        <v>12</v>
      </c>
      <c r="N4" s="19"/>
      <c r="O4" s="21" t="s">
        <v>15</v>
      </c>
      <c r="P4" s="21" t="s">
        <v>14</v>
      </c>
      <c r="Q4" s="21" t="s">
        <v>13</v>
      </c>
    </row>
    <row r="5" spans="1:17" ht="27" customHeight="1" thickTop="1" thickBot="1" x14ac:dyDescent="0.3">
      <c r="A5" s="22"/>
      <c r="B5" s="39" t="str">
        <f>IF(ISERROR(VLOOKUP(A5,Teams!$A$2:$B$4697,2)),"",VLOOKUP(A5,Teams!$A$2:$B$4697,2))</f>
        <v/>
      </c>
      <c r="C5" s="82"/>
      <c r="D5" s="40"/>
      <c r="E5" s="41"/>
      <c r="F5" s="24"/>
      <c r="G5" s="41"/>
      <c r="H5" s="24"/>
      <c r="I5" s="27"/>
      <c r="J5" s="31">
        <f t="shared" ref="J5:J25" si="0">I5-K5</f>
        <v>0</v>
      </c>
      <c r="K5" s="33"/>
      <c r="L5" s="34">
        <f t="shared" ref="L5:L23" si="1">IF(J5=0,0,IF(ISERROR(RANK(J5,$J$5:$J$23)),"",RANK(J5,$J$5:$J$23)))</f>
        <v>0</v>
      </c>
      <c r="M5" s="12" t="str">
        <f t="shared" ref="M5:M22" si="2">IF(ISERROR(RANK(H5,$H$5:$H$22)),"",(RANK(H5,$H$5:$H$22)))</f>
        <v/>
      </c>
      <c r="N5" s="44">
        <f>+D5+J5+F5</f>
        <v>0</v>
      </c>
      <c r="O5" s="18"/>
      <c r="P5" s="18"/>
      <c r="Q5" s="18">
        <f>+O5+P5</f>
        <v>0</v>
      </c>
    </row>
    <row r="6" spans="1:17" ht="24.95" customHeight="1" thickTop="1" thickBot="1" x14ac:dyDescent="0.3">
      <c r="A6" s="22"/>
      <c r="B6" s="39" t="str">
        <f>IF(ISERROR(VLOOKUP(A6,Teams!$A$2:$B$4697,2)),"",VLOOKUP(A6,Teams!$A$2:$B$4697,2))</f>
        <v/>
      </c>
      <c r="C6" s="82"/>
      <c r="D6" s="40"/>
      <c r="E6" s="41"/>
      <c r="F6" s="24"/>
      <c r="G6" s="41"/>
      <c r="H6" s="24"/>
      <c r="I6" s="27"/>
      <c r="J6" s="31">
        <f t="shared" si="0"/>
        <v>0</v>
      </c>
      <c r="K6" s="33"/>
      <c r="L6" s="34">
        <f t="shared" si="1"/>
        <v>0</v>
      </c>
      <c r="M6" s="12" t="str">
        <f t="shared" si="2"/>
        <v/>
      </c>
      <c r="N6" s="44">
        <f t="shared" ref="N6:N23" si="3">+D6+J6+F6</f>
        <v>0</v>
      </c>
      <c r="O6" s="18"/>
      <c r="P6" s="18"/>
      <c r="Q6" s="18">
        <f>+O6+P6</f>
        <v>0</v>
      </c>
    </row>
    <row r="7" spans="1:17" ht="24.95" customHeight="1" thickTop="1" thickBot="1" x14ac:dyDescent="0.3">
      <c r="A7" s="22"/>
      <c r="B7" s="39" t="str">
        <f>IF(ISERROR(VLOOKUP(A7,Teams!$A$2:$B$4697,2)),"",VLOOKUP(A7,Teams!$A$2:$B$4697,2))</f>
        <v/>
      </c>
      <c r="C7" s="82"/>
      <c r="D7" s="40"/>
      <c r="E7" s="41"/>
      <c r="F7" s="24"/>
      <c r="G7" s="41"/>
      <c r="H7" s="24"/>
      <c r="I7" s="27"/>
      <c r="J7" s="31">
        <f t="shared" si="0"/>
        <v>0</v>
      </c>
      <c r="K7" s="33"/>
      <c r="L7" s="34">
        <f t="shared" si="1"/>
        <v>0</v>
      </c>
      <c r="M7" s="12" t="str">
        <f t="shared" si="2"/>
        <v/>
      </c>
      <c r="N7" s="44">
        <f t="shared" si="3"/>
        <v>0</v>
      </c>
      <c r="O7" s="18"/>
      <c r="P7" s="18"/>
      <c r="Q7" s="18">
        <f>+O7+P7</f>
        <v>0</v>
      </c>
    </row>
    <row r="8" spans="1:17" s="2" customFormat="1" ht="24.95" customHeight="1" thickTop="1" thickBot="1" x14ac:dyDescent="0.3">
      <c r="A8" s="22"/>
      <c r="B8" s="39" t="str">
        <f>IF(ISERROR(VLOOKUP(A8,Teams!$A$2:$B$4697,2)),"",VLOOKUP(A8,Teams!$A$2:$B$4697,2))</f>
        <v/>
      </c>
      <c r="C8" s="82"/>
      <c r="D8" s="40"/>
      <c r="E8" s="41"/>
      <c r="F8" s="24"/>
      <c r="G8" s="41"/>
      <c r="H8" s="24"/>
      <c r="I8" s="27"/>
      <c r="J8" s="31">
        <f t="shared" si="0"/>
        <v>0</v>
      </c>
      <c r="K8" s="33"/>
      <c r="L8" s="34">
        <f t="shared" si="1"/>
        <v>0</v>
      </c>
      <c r="M8" s="12" t="str">
        <f t="shared" si="2"/>
        <v/>
      </c>
      <c r="N8" s="44">
        <f t="shared" si="3"/>
        <v>0</v>
      </c>
      <c r="O8" s="18"/>
      <c r="P8" s="18"/>
      <c r="Q8" s="18"/>
    </row>
    <row r="9" spans="1:17" ht="24.95" customHeight="1" thickTop="1" thickBot="1" x14ac:dyDescent="0.3">
      <c r="A9" s="22"/>
      <c r="B9" s="39" t="str">
        <f>IF(ISERROR(VLOOKUP(A9,Teams!$A$2:$B$4697,2)),"",VLOOKUP(A9,Teams!$A$2:$B$4697,2))</f>
        <v/>
      </c>
      <c r="C9" s="82"/>
      <c r="D9" s="40"/>
      <c r="E9" s="41"/>
      <c r="F9" s="24"/>
      <c r="G9" s="41"/>
      <c r="H9" s="24"/>
      <c r="I9" s="27"/>
      <c r="J9" s="31">
        <f t="shared" si="0"/>
        <v>0</v>
      </c>
      <c r="K9" s="33"/>
      <c r="L9" s="34">
        <f t="shared" si="1"/>
        <v>0</v>
      </c>
      <c r="M9" s="12" t="str">
        <f t="shared" si="2"/>
        <v/>
      </c>
      <c r="N9" s="44">
        <f t="shared" si="3"/>
        <v>0</v>
      </c>
      <c r="O9" s="18"/>
      <c r="P9" s="18"/>
      <c r="Q9" s="18"/>
    </row>
    <row r="10" spans="1:17" ht="24.95" customHeight="1" thickTop="1" thickBot="1" x14ac:dyDescent="0.3">
      <c r="A10" s="22"/>
      <c r="B10" s="39" t="str">
        <f>IF(ISERROR(VLOOKUP(A10,Teams!$A$2:$B$4697,2)),"",VLOOKUP(A10,Teams!$A$2:$B$4697,2))</f>
        <v/>
      </c>
      <c r="C10" s="82"/>
      <c r="D10" s="40"/>
      <c r="E10" s="41"/>
      <c r="F10" s="24"/>
      <c r="G10" s="41"/>
      <c r="H10" s="24"/>
      <c r="I10" s="27"/>
      <c r="J10" s="31">
        <f t="shared" si="0"/>
        <v>0</v>
      </c>
      <c r="K10" s="33"/>
      <c r="L10" s="34">
        <f t="shared" si="1"/>
        <v>0</v>
      </c>
      <c r="M10" s="12" t="str">
        <f t="shared" si="2"/>
        <v/>
      </c>
      <c r="N10" s="44">
        <f t="shared" si="3"/>
        <v>0</v>
      </c>
      <c r="O10" s="18"/>
      <c r="P10" s="18"/>
      <c r="Q10" s="18"/>
    </row>
    <row r="11" spans="1:17" ht="24.95" customHeight="1" thickTop="1" thickBot="1" x14ac:dyDescent="0.3">
      <c r="A11" s="22"/>
      <c r="B11" s="39" t="str">
        <f>IF(ISERROR(VLOOKUP(A11,Teams!$A$2:$B$4697,2)),"",VLOOKUP(A11,Teams!$A$2:$B$4697,2))</f>
        <v/>
      </c>
      <c r="C11" s="82"/>
      <c r="D11" s="40"/>
      <c r="E11" s="41"/>
      <c r="F11" s="24"/>
      <c r="G11" s="41"/>
      <c r="H11" s="24"/>
      <c r="I11" s="27"/>
      <c r="J11" s="31">
        <f t="shared" si="0"/>
        <v>0</v>
      </c>
      <c r="K11" s="33"/>
      <c r="L11" s="34">
        <f t="shared" si="1"/>
        <v>0</v>
      </c>
      <c r="M11" s="12" t="str">
        <f t="shared" si="2"/>
        <v/>
      </c>
      <c r="N11" s="44">
        <f t="shared" si="3"/>
        <v>0</v>
      </c>
      <c r="O11" s="18"/>
      <c r="P11" s="18"/>
      <c r="Q11" s="18"/>
    </row>
    <row r="12" spans="1:17" ht="24.95" customHeight="1" thickTop="1" thickBot="1" x14ac:dyDescent="0.3">
      <c r="A12" s="22"/>
      <c r="B12" s="39" t="str">
        <f>IF(ISERROR(VLOOKUP(A12,Teams!$A$2:$B$4697,2)),"",VLOOKUP(A12,Teams!$A$2:$B$4697,2))</f>
        <v/>
      </c>
      <c r="C12" s="82"/>
      <c r="D12" s="40"/>
      <c r="E12" s="41"/>
      <c r="F12" s="24"/>
      <c r="G12" s="41"/>
      <c r="H12" s="24"/>
      <c r="I12" s="27"/>
      <c r="J12" s="31">
        <f t="shared" si="0"/>
        <v>0</v>
      </c>
      <c r="K12" s="33"/>
      <c r="L12" s="34">
        <f t="shared" si="1"/>
        <v>0</v>
      </c>
      <c r="M12" s="12" t="str">
        <f t="shared" si="2"/>
        <v/>
      </c>
      <c r="N12" s="44">
        <f t="shared" si="3"/>
        <v>0</v>
      </c>
      <c r="O12" s="18"/>
      <c r="P12" s="18"/>
      <c r="Q12" s="18"/>
    </row>
    <row r="13" spans="1:17" ht="24.95" customHeight="1" thickTop="1" thickBot="1" x14ac:dyDescent="0.3">
      <c r="A13" s="22"/>
      <c r="B13" s="39" t="str">
        <f>IF(ISERROR(VLOOKUP(A13,Teams!$A$2:$B$4697,2)),"",VLOOKUP(A13,Teams!$A$2:$B$4697,2))</f>
        <v/>
      </c>
      <c r="C13" s="82"/>
      <c r="D13" s="40"/>
      <c r="E13" s="41"/>
      <c r="F13" s="24"/>
      <c r="G13" s="41"/>
      <c r="H13" s="24"/>
      <c r="I13" s="27"/>
      <c r="J13" s="31">
        <f t="shared" si="0"/>
        <v>0</v>
      </c>
      <c r="K13" s="33"/>
      <c r="L13" s="34">
        <f t="shared" si="1"/>
        <v>0</v>
      </c>
      <c r="M13" s="12" t="str">
        <f t="shared" si="2"/>
        <v/>
      </c>
      <c r="N13" s="44">
        <f t="shared" si="3"/>
        <v>0</v>
      </c>
      <c r="O13" s="18"/>
      <c r="P13" s="18"/>
      <c r="Q13" s="18"/>
    </row>
    <row r="14" spans="1:17" ht="24.95" customHeight="1" thickTop="1" thickBot="1" x14ac:dyDescent="0.3">
      <c r="A14" s="22"/>
      <c r="B14" s="39" t="str">
        <f>IF(ISERROR(VLOOKUP(A14,Teams!$A$2:$B$4697,2)),"",VLOOKUP(A14,Teams!$A$2:$B$4697,2))</f>
        <v/>
      </c>
      <c r="C14" s="82"/>
      <c r="D14" s="40"/>
      <c r="E14" s="41"/>
      <c r="F14" s="24"/>
      <c r="G14" s="41"/>
      <c r="H14" s="24"/>
      <c r="I14" s="27"/>
      <c r="J14" s="31">
        <f t="shared" si="0"/>
        <v>0</v>
      </c>
      <c r="K14" s="33"/>
      <c r="L14" s="34">
        <f t="shared" si="1"/>
        <v>0</v>
      </c>
      <c r="M14" s="12" t="str">
        <f t="shared" si="2"/>
        <v/>
      </c>
      <c r="N14" s="44">
        <f t="shared" si="3"/>
        <v>0</v>
      </c>
      <c r="O14" s="18"/>
      <c r="P14" s="18"/>
      <c r="Q14" s="18"/>
    </row>
    <row r="15" spans="1:17" ht="24.95" customHeight="1" thickTop="1" thickBot="1" x14ac:dyDescent="0.3">
      <c r="A15" s="22"/>
      <c r="B15" s="39" t="str">
        <f>IF(ISERROR(VLOOKUP(A15,Teams!$A$2:$B$4697,2)),"",VLOOKUP(A15,Teams!$A$2:$B$4697,2))</f>
        <v/>
      </c>
      <c r="C15" s="82"/>
      <c r="D15" s="40"/>
      <c r="E15" s="41"/>
      <c r="F15" s="24"/>
      <c r="G15" s="41"/>
      <c r="H15" s="24"/>
      <c r="I15" s="27"/>
      <c r="J15" s="31">
        <f t="shared" si="0"/>
        <v>0</v>
      </c>
      <c r="K15" s="33"/>
      <c r="L15" s="34">
        <f t="shared" si="1"/>
        <v>0</v>
      </c>
      <c r="M15" s="12" t="str">
        <f t="shared" si="2"/>
        <v/>
      </c>
      <c r="N15" s="44">
        <f t="shared" si="3"/>
        <v>0</v>
      </c>
      <c r="O15" s="18"/>
      <c r="P15" s="18"/>
      <c r="Q15" s="18"/>
    </row>
    <row r="16" spans="1:17" ht="24.95" customHeight="1" thickTop="1" thickBot="1" x14ac:dyDescent="0.3">
      <c r="A16" s="22"/>
      <c r="B16" s="39" t="str">
        <f>IF(ISERROR(VLOOKUP(A16,Teams!$A$2:$B$4697,2)),"",VLOOKUP(A16,Teams!$A$2:$B$4697,2))</f>
        <v/>
      </c>
      <c r="C16" s="24"/>
      <c r="D16" s="40"/>
      <c r="E16" s="24"/>
      <c r="F16" s="24"/>
      <c r="G16" s="41"/>
      <c r="H16" s="24"/>
      <c r="I16" s="26"/>
      <c r="J16" s="31">
        <f t="shared" si="0"/>
        <v>0</v>
      </c>
      <c r="K16" s="33"/>
      <c r="L16" s="34">
        <f t="shared" si="1"/>
        <v>0</v>
      </c>
      <c r="M16" s="12" t="str">
        <f t="shared" si="2"/>
        <v/>
      </c>
      <c r="N16" s="44">
        <f t="shared" si="3"/>
        <v>0</v>
      </c>
      <c r="O16" s="18"/>
      <c r="P16" s="18"/>
      <c r="Q16" s="18"/>
    </row>
    <row r="17" spans="1:17" ht="24.95" customHeight="1" thickTop="1" thickBot="1" x14ac:dyDescent="0.3">
      <c r="A17" s="22"/>
      <c r="B17" s="39" t="str">
        <f>IF(ISERROR(VLOOKUP(A17,Teams!$A$2:$B$4697,2)),"",VLOOKUP(A17,Teams!$A$2:$B$4697,2))</f>
        <v/>
      </c>
      <c r="C17" s="24"/>
      <c r="D17" s="40"/>
      <c r="E17" s="24"/>
      <c r="F17" s="24"/>
      <c r="G17" s="41"/>
      <c r="H17" s="24"/>
      <c r="I17" s="26"/>
      <c r="J17" s="31">
        <f t="shared" si="0"/>
        <v>0</v>
      </c>
      <c r="K17" s="33"/>
      <c r="L17" s="34">
        <f t="shared" si="1"/>
        <v>0</v>
      </c>
      <c r="M17" s="12" t="str">
        <f t="shared" si="2"/>
        <v/>
      </c>
      <c r="N17" s="44">
        <f t="shared" si="3"/>
        <v>0</v>
      </c>
      <c r="O17" s="18"/>
      <c r="P17" s="18"/>
      <c r="Q17" s="18"/>
    </row>
    <row r="18" spans="1:17" ht="24.95" customHeight="1" thickTop="1" thickBot="1" x14ac:dyDescent="0.3">
      <c r="A18" s="22"/>
      <c r="B18" s="39" t="str">
        <f>IF(ISERROR(VLOOKUP(A18,Teams!$A$2:$B$4697,2)),"",VLOOKUP(A18,Teams!$A$2:$B$4697,2))</f>
        <v/>
      </c>
      <c r="C18" s="24"/>
      <c r="D18" s="40"/>
      <c r="E18" s="24"/>
      <c r="F18" s="24"/>
      <c r="G18" s="41"/>
      <c r="H18" s="24"/>
      <c r="I18" s="26"/>
      <c r="J18" s="31">
        <f t="shared" si="0"/>
        <v>0</v>
      </c>
      <c r="K18" s="33"/>
      <c r="L18" s="34">
        <f t="shared" si="1"/>
        <v>0</v>
      </c>
      <c r="M18" s="12" t="str">
        <f t="shared" si="2"/>
        <v/>
      </c>
      <c r="N18" s="44">
        <f t="shared" si="3"/>
        <v>0</v>
      </c>
      <c r="O18" s="18"/>
      <c r="P18" s="18"/>
      <c r="Q18" s="18"/>
    </row>
    <row r="19" spans="1:17" ht="24.95" customHeight="1" thickBot="1" x14ac:dyDescent="0.3">
      <c r="A19" s="22"/>
      <c r="B19" s="39" t="str">
        <f>IF(ISERROR(VLOOKUP(A19,Teams!$A$2:$B$4697,2)),"",VLOOKUP(A19,Teams!$A$2:$B$4697,2))</f>
        <v/>
      </c>
      <c r="C19" s="24"/>
      <c r="D19" s="24"/>
      <c r="E19" s="24"/>
      <c r="F19" s="41"/>
      <c r="G19" s="41"/>
      <c r="H19" s="24"/>
      <c r="I19" s="26"/>
      <c r="J19" s="31">
        <f t="shared" si="0"/>
        <v>0</v>
      </c>
      <c r="K19" s="33"/>
      <c r="L19" s="34">
        <f t="shared" si="1"/>
        <v>0</v>
      </c>
      <c r="M19" s="12" t="str">
        <f t="shared" si="2"/>
        <v/>
      </c>
      <c r="N19" s="44">
        <f t="shared" si="3"/>
        <v>0</v>
      </c>
      <c r="O19" s="18"/>
      <c r="P19" s="18"/>
      <c r="Q19" s="18"/>
    </row>
    <row r="20" spans="1:17" ht="24.95" customHeight="1" thickBot="1" x14ac:dyDescent="0.3">
      <c r="A20" s="22"/>
      <c r="B20" s="39" t="str">
        <f>IF(ISERROR(VLOOKUP(A20,Teams!$A$2:$B$4697,2)),"",VLOOKUP(A20,Teams!$A$2:$B$4697,2))</f>
        <v/>
      </c>
      <c r="C20" s="24"/>
      <c r="D20" s="24"/>
      <c r="E20" s="24"/>
      <c r="F20" s="41"/>
      <c r="G20" s="41"/>
      <c r="H20" s="26"/>
      <c r="I20" s="27"/>
      <c r="J20" s="31">
        <f t="shared" si="0"/>
        <v>0</v>
      </c>
      <c r="K20" s="33"/>
      <c r="L20" s="34">
        <f t="shared" si="1"/>
        <v>0</v>
      </c>
      <c r="M20" s="12" t="str">
        <f t="shared" si="2"/>
        <v/>
      </c>
      <c r="N20" s="44">
        <f t="shared" si="3"/>
        <v>0</v>
      </c>
      <c r="O20" s="18"/>
      <c r="P20" s="18"/>
      <c r="Q20" s="18"/>
    </row>
    <row r="21" spans="1:17" ht="24.95" customHeight="1" thickBot="1" x14ac:dyDescent="0.3">
      <c r="A21" s="22"/>
      <c r="B21" s="43" t="s">
        <v>29</v>
      </c>
      <c r="C21" s="24"/>
      <c r="D21" s="24"/>
      <c r="E21" s="24"/>
      <c r="F21" s="41"/>
      <c r="G21" s="41"/>
      <c r="H21" s="26"/>
      <c r="I21" s="27"/>
      <c r="J21" s="31">
        <f t="shared" si="0"/>
        <v>0</v>
      </c>
      <c r="K21" s="33"/>
      <c r="L21" s="34">
        <f t="shared" si="1"/>
        <v>0</v>
      </c>
      <c r="M21" s="12" t="str">
        <f t="shared" si="2"/>
        <v/>
      </c>
      <c r="N21" s="44">
        <f t="shared" si="3"/>
        <v>0</v>
      </c>
      <c r="O21" s="18"/>
      <c r="P21" s="18"/>
      <c r="Q21" s="18"/>
    </row>
    <row r="22" spans="1:17" ht="24.95" customHeight="1" thickBot="1" x14ac:dyDescent="0.3">
      <c r="A22" s="22"/>
      <c r="B22" s="43"/>
      <c r="C22" s="24"/>
      <c r="D22" s="24"/>
      <c r="E22" s="24"/>
      <c r="F22" s="41"/>
      <c r="G22" s="41"/>
      <c r="H22" s="26"/>
      <c r="I22" s="26"/>
      <c r="J22" s="31">
        <f t="shared" si="0"/>
        <v>0</v>
      </c>
      <c r="K22" s="33"/>
      <c r="L22" s="34">
        <f t="shared" si="1"/>
        <v>0</v>
      </c>
      <c r="M22" s="12" t="str">
        <f t="shared" si="2"/>
        <v/>
      </c>
      <c r="N22" s="44">
        <f t="shared" si="3"/>
        <v>0</v>
      </c>
      <c r="O22" s="18"/>
      <c r="P22" s="18"/>
      <c r="Q22" s="18"/>
    </row>
    <row r="23" spans="1:17" ht="24.95" customHeight="1" thickBot="1" x14ac:dyDescent="0.3">
      <c r="A23" s="22"/>
      <c r="B23" s="43"/>
      <c r="C23" s="24"/>
      <c r="D23" s="24"/>
      <c r="E23" s="24"/>
      <c r="F23" s="41"/>
      <c r="G23" s="41"/>
      <c r="H23" s="26"/>
      <c r="I23" s="26"/>
      <c r="J23" s="31">
        <f t="shared" si="0"/>
        <v>0</v>
      </c>
      <c r="K23" s="33"/>
      <c r="L23" s="34">
        <f t="shared" si="1"/>
        <v>0</v>
      </c>
      <c r="M23" s="12"/>
      <c r="N23" s="44">
        <f t="shared" si="3"/>
        <v>0</v>
      </c>
      <c r="O23" s="18"/>
      <c r="P23" s="18"/>
      <c r="Q23" s="18"/>
    </row>
    <row r="24" spans="1:17" ht="24.95" customHeight="1" thickBot="1" x14ac:dyDescent="0.3">
      <c r="A24" s="22"/>
      <c r="B24" s="39" t="str">
        <f>IF(ISERROR(VLOOKUP(A24,Teams!$A$2:$B$4697,2)),"",VLOOKUP(A24,Teams!$A$2:$B$4697,2))</f>
        <v/>
      </c>
      <c r="C24" s="24"/>
      <c r="D24" s="24"/>
      <c r="E24" s="24"/>
      <c r="F24" s="41"/>
      <c r="G24" s="41"/>
      <c r="H24" s="26"/>
      <c r="I24" s="26"/>
      <c r="J24" s="31">
        <f t="shared" si="0"/>
        <v>0</v>
      </c>
      <c r="K24" s="33"/>
      <c r="L24" s="34"/>
      <c r="M24" s="12"/>
      <c r="N24" s="28"/>
      <c r="O24" s="18"/>
      <c r="P24" s="18"/>
      <c r="Q24" s="18"/>
    </row>
    <row r="25" spans="1:17" ht="24.95" customHeight="1" thickBot="1" x14ac:dyDescent="0.3">
      <c r="A25" s="22"/>
      <c r="B25" s="39" t="s">
        <v>30</v>
      </c>
      <c r="C25" s="24">
        <f t="shared" ref="C25:I25" si="4">SUM(C5:C24)</f>
        <v>0</v>
      </c>
      <c r="D25" s="24">
        <f t="shared" si="4"/>
        <v>0</v>
      </c>
      <c r="E25" s="24">
        <f t="shared" si="4"/>
        <v>0</v>
      </c>
      <c r="F25" s="24">
        <f t="shared" si="4"/>
        <v>0</v>
      </c>
      <c r="G25" s="24">
        <f t="shared" si="4"/>
        <v>0</v>
      </c>
      <c r="H25" s="24">
        <f t="shared" si="4"/>
        <v>0</v>
      </c>
      <c r="I25" s="24">
        <f t="shared" si="4"/>
        <v>0</v>
      </c>
      <c r="J25" s="31">
        <f t="shared" si="0"/>
        <v>0</v>
      </c>
      <c r="K25" s="24">
        <f>SUM(K5:K24)</f>
        <v>0</v>
      </c>
      <c r="L25" s="34"/>
      <c r="M25" s="12"/>
      <c r="N25" s="24">
        <f>SUM(N5:N24)</f>
        <v>0</v>
      </c>
      <c r="O25" s="18">
        <f>SUM(O5:O24)</f>
        <v>0</v>
      </c>
      <c r="P25" s="18">
        <f>SUM(P5:P24)</f>
        <v>0</v>
      </c>
      <c r="Q25" s="18">
        <f>SUM(Q5:Q24)</f>
        <v>0</v>
      </c>
    </row>
    <row r="26" spans="1:17" ht="24.95" customHeight="1" x14ac:dyDescent="0.2"/>
  </sheetData>
  <pageMargins left="0" right="0" top="0" bottom="0" header="0" footer="0"/>
  <pageSetup scale="65"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E8DAC-3767-4826-B218-0E67BB617549}">
  <dimension ref="A1:P30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RowHeight="15" customHeight="1" x14ac:dyDescent="0.2"/>
  <cols>
    <col min="2" max="2" width="25.140625" style="11" customWidth="1"/>
    <col min="3" max="3" width="8.28515625" style="11" customWidth="1"/>
    <col min="4" max="4" width="9.42578125" style="11" customWidth="1"/>
    <col min="5" max="5" width="11.5703125" style="13" customWidth="1"/>
    <col min="6" max="6" width="12.42578125" style="13" customWidth="1"/>
    <col min="7" max="7" width="16.42578125" style="11" customWidth="1"/>
    <col min="8" max="8" width="12.7109375" customWidth="1"/>
    <col min="9" max="9" width="20.28515625" customWidth="1"/>
    <col min="10" max="10" width="16.85546875" customWidth="1"/>
    <col min="11" max="11" width="10" customWidth="1"/>
    <col min="12" max="12" width="14.7109375" customWidth="1"/>
    <col min="13" max="13" width="13" customWidth="1"/>
    <col min="14" max="14" width="12" bestFit="1" customWidth="1"/>
    <col min="16" max="16" width="10" bestFit="1" customWidth="1"/>
  </cols>
  <sheetData>
    <row r="1" spans="1:16" ht="15" customHeight="1" x14ac:dyDescent="0.2">
      <c r="A1" s="1"/>
      <c r="B1" s="9"/>
    </row>
    <row r="2" spans="1:16" ht="30" customHeight="1" thickBot="1" x14ac:dyDescent="0.55000000000000004">
      <c r="A2" s="8" t="s">
        <v>69</v>
      </c>
      <c r="B2" s="10"/>
      <c r="C2" s="10"/>
      <c r="D2" s="10"/>
      <c r="E2" s="14"/>
      <c r="F2" s="14"/>
      <c r="G2" s="10"/>
      <c r="H2" s="8"/>
      <c r="I2" s="8"/>
      <c r="J2" s="8"/>
      <c r="K2" s="8"/>
      <c r="L2" s="8"/>
    </row>
    <row r="3" spans="1:16" ht="24.95" customHeight="1" thickBot="1" x14ac:dyDescent="0.3">
      <c r="A3" s="15"/>
      <c r="B3" s="15" t="s">
        <v>1</v>
      </c>
      <c r="C3" s="16" t="s">
        <v>28</v>
      </c>
      <c r="D3" s="16" t="s">
        <v>8</v>
      </c>
      <c r="E3" s="16" t="s">
        <v>9</v>
      </c>
      <c r="F3" s="35" t="s">
        <v>5</v>
      </c>
      <c r="G3" s="36"/>
      <c r="H3" s="16" t="s">
        <v>2</v>
      </c>
      <c r="I3" s="16" t="s">
        <v>18</v>
      </c>
      <c r="J3" s="20" t="s">
        <v>17</v>
      </c>
      <c r="K3" s="37"/>
      <c r="L3" s="16" t="s">
        <v>16</v>
      </c>
      <c r="M3" s="16"/>
      <c r="N3" s="16"/>
      <c r="O3" s="4"/>
    </row>
    <row r="4" spans="1:16" ht="34.5" customHeight="1" thickBot="1" x14ac:dyDescent="0.3">
      <c r="A4" s="15"/>
      <c r="B4" s="15">
        <f>COUNT($C$4:$C$28)</f>
        <v>0</v>
      </c>
      <c r="C4" s="38"/>
      <c r="D4" s="17" t="s">
        <v>3</v>
      </c>
      <c r="E4" s="17" t="s">
        <v>4</v>
      </c>
      <c r="F4" s="30" t="s">
        <v>20</v>
      </c>
      <c r="G4" s="30" t="s">
        <v>21</v>
      </c>
      <c r="H4" s="17" t="s">
        <v>6</v>
      </c>
      <c r="I4" s="32" t="s">
        <v>31</v>
      </c>
      <c r="J4" s="17" t="s">
        <v>11</v>
      </c>
      <c r="K4" s="17" t="s">
        <v>12</v>
      </c>
      <c r="L4" s="21" t="s">
        <v>15</v>
      </c>
      <c r="M4" s="21" t="s">
        <v>14</v>
      </c>
      <c r="N4" s="21" t="s">
        <v>13</v>
      </c>
      <c r="O4" s="4"/>
    </row>
    <row r="5" spans="1:16" ht="27" customHeight="1" thickBot="1" x14ac:dyDescent="0.3">
      <c r="A5" s="22"/>
      <c r="B5" s="39" t="str">
        <f>IF(ISERROR(VLOOKUP(A5,Teams!$A$2:$B$4697,2)),"",VLOOKUP(A5,Teams!$A$2:$B$4697,2))</f>
        <v/>
      </c>
      <c r="C5" s="24"/>
      <c r="D5" s="41"/>
      <c r="E5" s="25"/>
      <c r="F5" s="27"/>
      <c r="G5" s="31">
        <f t="shared" ref="G5:G11" si="0">F5-I5</f>
        <v>0</v>
      </c>
      <c r="H5" s="23"/>
      <c r="I5" s="33"/>
      <c r="J5" s="34">
        <f t="shared" ref="J5:J27" si="1">IF(G5=0,0,IF(ISERROR(RANK(G5,$G$4:$G$28)),"",RANK(G5,$G$4:$G$28)))</f>
        <v>0</v>
      </c>
      <c r="K5" s="12"/>
      <c r="L5" s="18"/>
      <c r="M5" s="18"/>
      <c r="N5" s="18">
        <f>+L5+M5</f>
        <v>0</v>
      </c>
    </row>
    <row r="6" spans="1:16" ht="24.95" customHeight="1" thickBot="1" x14ac:dyDescent="0.3">
      <c r="A6" s="22"/>
      <c r="B6" s="39" t="str">
        <f>IF(ISERROR(VLOOKUP(A6,Teams!$A$2:$B$4697,2)),"",VLOOKUP(A6,Teams!$A$2:$B$4697,2))</f>
        <v/>
      </c>
      <c r="C6" s="24"/>
      <c r="D6" s="41"/>
      <c r="E6" s="26"/>
      <c r="F6" s="27"/>
      <c r="G6" s="31">
        <f t="shared" si="0"/>
        <v>0</v>
      </c>
      <c r="H6" s="24"/>
      <c r="I6" s="33"/>
      <c r="J6" s="34">
        <f t="shared" si="1"/>
        <v>0</v>
      </c>
      <c r="K6" s="12"/>
      <c r="L6" s="18"/>
      <c r="M6" s="18"/>
      <c r="N6" s="18">
        <f>+L6+M6</f>
        <v>0</v>
      </c>
    </row>
    <row r="7" spans="1:16" ht="24.95" customHeight="1" thickBot="1" x14ac:dyDescent="0.3">
      <c r="A7" s="22"/>
      <c r="B7" s="39" t="str">
        <f>IF(ISERROR(VLOOKUP(A7,Teams!$A$2:$B$4697,2)),"",VLOOKUP(A7,Teams!$A$2:$B$4697,2))</f>
        <v/>
      </c>
      <c r="C7" s="24"/>
      <c r="D7" s="41"/>
      <c r="E7" s="26"/>
      <c r="F7" s="27"/>
      <c r="G7" s="31">
        <f t="shared" si="0"/>
        <v>0</v>
      </c>
      <c r="H7" s="24"/>
      <c r="I7" s="33"/>
      <c r="J7" s="34">
        <f t="shared" si="1"/>
        <v>0</v>
      </c>
      <c r="K7" s="12"/>
      <c r="L7" s="18"/>
      <c r="M7" s="18"/>
      <c r="N7" s="18">
        <f>+L7+M7</f>
        <v>0</v>
      </c>
      <c r="O7" s="2"/>
    </row>
    <row r="8" spans="1:16" s="2" customFormat="1" ht="24.95" customHeight="1" thickBot="1" x14ac:dyDescent="0.3">
      <c r="A8" s="22"/>
      <c r="B8" s="39" t="str">
        <f>IF(ISERROR(VLOOKUP(A8,Teams!$A$2:$B$4697,2)),"",VLOOKUP(A8,Teams!$A$2:$B$4697,2))</f>
        <v/>
      </c>
      <c r="C8" s="24"/>
      <c r="D8" s="41"/>
      <c r="E8" s="26"/>
      <c r="F8" s="27"/>
      <c r="G8" s="31">
        <f t="shared" si="0"/>
        <v>0</v>
      </c>
      <c r="H8" s="24"/>
      <c r="I8" s="33"/>
      <c r="J8" s="34">
        <f t="shared" si="1"/>
        <v>0</v>
      </c>
      <c r="K8" s="12"/>
      <c r="L8" s="18"/>
      <c r="M8" s="18"/>
      <c r="N8" s="18">
        <f>+L8+M8</f>
        <v>0</v>
      </c>
      <c r="O8" s="6"/>
      <c r="P8" s="71"/>
    </row>
    <row r="9" spans="1:16" ht="24.95" customHeight="1" thickBot="1" x14ac:dyDescent="0.3">
      <c r="A9" s="22"/>
      <c r="B9" s="39" t="str">
        <f>IF(ISERROR(VLOOKUP(A9,Teams!$A$2:$B$4697,2)),"",VLOOKUP(A9,Teams!$A$2:$B$4697,2))</f>
        <v/>
      </c>
      <c r="C9" s="24"/>
      <c r="D9" s="41"/>
      <c r="E9" s="26"/>
      <c r="F9" s="26"/>
      <c r="G9" s="31">
        <f t="shared" si="0"/>
        <v>0</v>
      </c>
      <c r="H9" s="24"/>
      <c r="I9" s="33"/>
      <c r="J9" s="34">
        <f t="shared" si="1"/>
        <v>0</v>
      </c>
      <c r="K9" s="12"/>
      <c r="L9" s="18"/>
      <c r="M9" s="18"/>
      <c r="N9" s="18"/>
      <c r="O9" s="7"/>
    </row>
    <row r="10" spans="1:16" ht="24.95" customHeight="1" thickBot="1" x14ac:dyDescent="0.3">
      <c r="A10" s="22"/>
      <c r="B10" s="39" t="str">
        <f>IF(ISERROR(VLOOKUP(A10,Teams!$A$2:$B$4697,2)),"",VLOOKUP(A10,Teams!$A$2:$B$4697,2))</f>
        <v/>
      </c>
      <c r="C10" s="24"/>
      <c r="D10" s="41"/>
      <c r="E10" s="26"/>
      <c r="F10" s="27"/>
      <c r="G10" s="31">
        <f t="shared" si="0"/>
        <v>0</v>
      </c>
      <c r="H10" s="24"/>
      <c r="I10" s="33"/>
      <c r="J10" s="34">
        <f t="shared" si="1"/>
        <v>0</v>
      </c>
      <c r="K10" s="12" t="str">
        <f>IF(ISERROR(RANK(E10,$E$5:$E$13)),"",(RANK(E10,$E$5:$E$13)))</f>
        <v/>
      </c>
      <c r="L10" s="18"/>
      <c r="M10" s="18"/>
      <c r="N10" s="18"/>
      <c r="O10" s="5"/>
      <c r="P10" s="52"/>
    </row>
    <row r="11" spans="1:16" ht="24.95" customHeight="1" thickBot="1" x14ac:dyDescent="0.3">
      <c r="A11" s="22"/>
      <c r="B11" s="39" t="str">
        <f>IF(ISERROR(VLOOKUP(A11,Teams!$A$2:$B$4697,2)),"",VLOOKUP(A11,Teams!$A$2:$B$4697,2))</f>
        <v/>
      </c>
      <c r="C11" s="24"/>
      <c r="D11" s="41"/>
      <c r="E11" s="24"/>
      <c r="F11" s="27"/>
      <c r="G11" s="31">
        <f t="shared" si="0"/>
        <v>0</v>
      </c>
      <c r="H11" s="24"/>
      <c r="I11" s="33"/>
      <c r="J11" s="34">
        <f t="shared" si="1"/>
        <v>0</v>
      </c>
      <c r="K11" s="12"/>
      <c r="L11" s="18"/>
      <c r="M11" s="18"/>
      <c r="N11" s="18"/>
      <c r="O11" s="4"/>
    </row>
    <row r="12" spans="1:16" ht="24.95" customHeight="1" thickBot="1" x14ac:dyDescent="0.3">
      <c r="A12" s="22"/>
      <c r="B12" s="39" t="str">
        <f>IF(ISERROR(VLOOKUP(A12,Teams!$A$2:$B$4697,2)),"",VLOOKUP(A12,Teams!$A$2:$B$4697,2))</f>
        <v/>
      </c>
      <c r="C12" s="24"/>
      <c r="D12" s="41"/>
      <c r="E12" s="26"/>
      <c r="F12" s="26"/>
      <c r="G12" s="31">
        <f t="shared" ref="G12:G27" si="2">F12-I12</f>
        <v>0</v>
      </c>
      <c r="H12" s="24"/>
      <c r="I12" s="33"/>
      <c r="J12" s="34">
        <f t="shared" si="1"/>
        <v>0</v>
      </c>
      <c r="K12" s="34"/>
      <c r="L12" s="18"/>
      <c r="M12" s="18"/>
      <c r="N12" s="18">
        <f>+L12+M12</f>
        <v>0</v>
      </c>
      <c r="O12" s="4"/>
    </row>
    <row r="13" spans="1:16" ht="24.95" customHeight="1" thickBot="1" x14ac:dyDescent="0.3">
      <c r="A13" s="22"/>
      <c r="B13" s="39" t="str">
        <f>IF(ISERROR(VLOOKUP(A13,Teams!$A$2:$B$4697,2)),"",VLOOKUP(A13,Teams!$A$2:$B$4697,2))</f>
        <v/>
      </c>
      <c r="C13" s="24"/>
      <c r="D13" s="41"/>
      <c r="E13" s="26"/>
      <c r="F13" s="27"/>
      <c r="G13" s="31">
        <f t="shared" si="2"/>
        <v>0</v>
      </c>
      <c r="H13" s="24"/>
      <c r="I13" s="33"/>
      <c r="J13" s="34">
        <f t="shared" si="1"/>
        <v>0</v>
      </c>
      <c r="K13" s="12"/>
      <c r="L13" s="18"/>
      <c r="M13" s="18"/>
      <c r="N13" s="18"/>
      <c r="O13" s="4"/>
    </row>
    <row r="14" spans="1:16" ht="24.95" customHeight="1" thickBot="1" x14ac:dyDescent="0.3">
      <c r="A14" s="22"/>
      <c r="B14" s="39" t="str">
        <f>IF(ISERROR(VLOOKUP(A14,Teams!$A$2:$B$4697,2)),"",VLOOKUP(A14,Teams!$A$2:$B$4697,2))</f>
        <v/>
      </c>
      <c r="C14" s="24"/>
      <c r="D14" s="41"/>
      <c r="E14" s="26"/>
      <c r="F14" s="27"/>
      <c r="G14" s="31">
        <f t="shared" si="2"/>
        <v>0</v>
      </c>
      <c r="H14" s="24"/>
      <c r="I14" s="33"/>
      <c r="J14" s="34">
        <f t="shared" si="1"/>
        <v>0</v>
      </c>
      <c r="K14" s="12"/>
      <c r="L14" s="18"/>
      <c r="M14" s="18"/>
      <c r="N14" s="18"/>
      <c r="O14" s="4"/>
    </row>
    <row r="15" spans="1:16" ht="24.95" customHeight="1" thickBot="1" x14ac:dyDescent="0.3">
      <c r="A15" s="22"/>
      <c r="B15" s="39" t="str">
        <f>IF(ISERROR(VLOOKUP(A15,Teams!$A$2:$B$4697,2)),"",VLOOKUP(A15,Teams!$A$2:$B$4697,2))</f>
        <v/>
      </c>
      <c r="C15" s="24"/>
      <c r="D15" s="41"/>
      <c r="E15" s="26"/>
      <c r="F15" s="27"/>
      <c r="G15" s="31">
        <f t="shared" si="2"/>
        <v>0</v>
      </c>
      <c r="H15" s="24"/>
      <c r="I15" s="33"/>
      <c r="J15" s="34">
        <f t="shared" si="1"/>
        <v>0</v>
      </c>
      <c r="K15" s="12"/>
      <c r="L15" s="18"/>
      <c r="M15" s="18"/>
      <c r="N15" s="18"/>
    </row>
    <row r="16" spans="1:16" ht="24.95" customHeight="1" thickBot="1" x14ac:dyDescent="0.3">
      <c r="A16" s="22"/>
      <c r="B16" s="39" t="str">
        <f>IF(ISERROR(VLOOKUP(A16,Teams!$A$2:$B$4697,2)),"",VLOOKUP(A16,Teams!$A$2:$B$4697,2))</f>
        <v/>
      </c>
      <c r="C16" s="24"/>
      <c r="D16" s="41"/>
      <c r="E16" s="26"/>
      <c r="F16" s="27"/>
      <c r="G16" s="31">
        <f t="shared" si="2"/>
        <v>0</v>
      </c>
      <c r="H16" s="24"/>
      <c r="I16" s="33"/>
      <c r="J16" s="34">
        <f t="shared" si="1"/>
        <v>0</v>
      </c>
      <c r="K16" s="12"/>
      <c r="L16" s="18"/>
      <c r="M16" s="18"/>
      <c r="N16" s="18">
        <f>+L16+M16</f>
        <v>0</v>
      </c>
      <c r="O16" s="2"/>
    </row>
    <row r="17" spans="1:15" s="2" customFormat="1" ht="24.95" customHeight="1" thickBot="1" x14ac:dyDescent="0.3">
      <c r="A17" s="22"/>
      <c r="B17" s="39" t="str">
        <f>IF(ISERROR(VLOOKUP(A17,Teams!$A$2:$B$4697,2)),"",VLOOKUP(A17,Teams!$A$2:$B$4697,2))</f>
        <v/>
      </c>
      <c r="C17" s="24"/>
      <c r="D17" s="41"/>
      <c r="E17" s="26"/>
      <c r="F17" s="27"/>
      <c r="G17" s="31">
        <f t="shared" si="2"/>
        <v>0</v>
      </c>
      <c r="H17" s="24"/>
      <c r="I17" s="33"/>
      <c r="J17" s="34">
        <f t="shared" si="1"/>
        <v>0</v>
      </c>
      <c r="K17" s="12"/>
      <c r="L17" s="18"/>
      <c r="M17" s="18"/>
      <c r="N17" s="18">
        <f>+L17+M17</f>
        <v>0</v>
      </c>
      <c r="O17" s="6"/>
    </row>
    <row r="18" spans="1:15" ht="24.95" customHeight="1" thickBot="1" x14ac:dyDescent="0.3">
      <c r="A18" s="22"/>
      <c r="B18" s="39" t="str">
        <f>IF(ISERROR(VLOOKUP(A18,Teams!$A$2:$B$4697,2)),"",VLOOKUP(A18,Teams!$A$2:$B$4697,2))</f>
        <v/>
      </c>
      <c r="C18" s="24"/>
      <c r="D18" s="41"/>
      <c r="E18" s="42"/>
      <c r="F18" s="27"/>
      <c r="G18" s="31">
        <f t="shared" si="2"/>
        <v>0</v>
      </c>
      <c r="H18" s="24"/>
      <c r="I18" s="33"/>
      <c r="J18" s="34">
        <f t="shared" si="1"/>
        <v>0</v>
      </c>
      <c r="K18" s="12"/>
      <c r="L18" s="18"/>
      <c r="M18" s="18"/>
      <c r="N18" s="18">
        <f>+L18+M18</f>
        <v>0</v>
      </c>
      <c r="O18" s="5"/>
    </row>
    <row r="19" spans="1:15" ht="24.95" customHeight="1" thickBot="1" x14ac:dyDescent="0.3">
      <c r="A19" s="22"/>
      <c r="B19" s="39" t="str">
        <f>IF(ISERROR(VLOOKUP(A19,Teams!$A$2:$B$4697,2)),"",VLOOKUP(A19,Teams!$A$2:$B$4697,2))</f>
        <v/>
      </c>
      <c r="C19" s="24"/>
      <c r="D19" s="41"/>
      <c r="E19" s="26"/>
      <c r="F19" s="26"/>
      <c r="G19" s="31">
        <f t="shared" si="2"/>
        <v>0</v>
      </c>
      <c r="H19" s="24"/>
      <c r="I19" s="33"/>
      <c r="J19" s="34">
        <f t="shared" si="1"/>
        <v>0</v>
      </c>
      <c r="K19" s="12"/>
      <c r="L19" s="18"/>
      <c r="M19" s="18"/>
      <c r="N19" s="18"/>
      <c r="O19" s="4"/>
    </row>
    <row r="20" spans="1:15" ht="24.95" customHeight="1" thickBot="1" x14ac:dyDescent="0.3">
      <c r="A20" s="22"/>
      <c r="B20" s="39" t="str">
        <f>IF(ISERROR(VLOOKUP(A20,Teams!$A$2:$B$4697,2)),"",VLOOKUP(A20,Teams!$A$2:$B$4697,2))</f>
        <v/>
      </c>
      <c r="C20" s="24"/>
      <c r="D20" s="24"/>
      <c r="E20" s="70"/>
      <c r="F20" s="27"/>
      <c r="G20" s="31">
        <f t="shared" si="2"/>
        <v>0</v>
      </c>
      <c r="H20" s="24"/>
      <c r="I20" s="33"/>
      <c r="J20" s="34">
        <f t="shared" si="1"/>
        <v>0</v>
      </c>
      <c r="K20" s="12"/>
      <c r="L20" s="18"/>
      <c r="M20" s="18"/>
      <c r="N20" s="18"/>
      <c r="O20" s="4"/>
    </row>
    <row r="21" spans="1:15" ht="24.95" customHeight="1" thickBot="1" x14ac:dyDescent="0.3">
      <c r="A21" s="22"/>
      <c r="B21" s="39" t="str">
        <f>IF(ISERROR(VLOOKUP(A21,Teams!$A$2:$B$4697,2)),"",VLOOKUP(A21,Teams!$A$2:$B$4697,2))</f>
        <v/>
      </c>
      <c r="C21" s="24"/>
      <c r="D21" s="41"/>
      <c r="E21" s="24"/>
      <c r="F21" s="26"/>
      <c r="G21" s="31">
        <f t="shared" si="2"/>
        <v>0</v>
      </c>
      <c r="H21" s="24"/>
      <c r="I21" s="33"/>
      <c r="J21" s="34">
        <f t="shared" si="1"/>
        <v>0</v>
      </c>
      <c r="K21" s="12"/>
      <c r="L21" s="18"/>
      <c r="M21" s="18"/>
      <c r="N21" s="18"/>
      <c r="O21" s="4"/>
    </row>
    <row r="22" spans="1:15" ht="24.95" customHeight="1" thickBot="1" x14ac:dyDescent="0.3">
      <c r="A22" s="22"/>
      <c r="B22" s="39" t="str">
        <f>IF(ISERROR(VLOOKUP(A22,Teams!$A$2:$B$4697,2)),"",VLOOKUP(A22,Teams!$A$2:$B$4697,2))</f>
        <v/>
      </c>
      <c r="C22" s="24"/>
      <c r="D22" s="41"/>
      <c r="E22" s="24"/>
      <c r="F22" s="26"/>
      <c r="G22" s="31">
        <f t="shared" si="2"/>
        <v>0</v>
      </c>
      <c r="H22" s="24"/>
      <c r="I22" s="33"/>
      <c r="J22" s="34">
        <f t="shared" si="1"/>
        <v>0</v>
      </c>
      <c r="K22" s="12"/>
      <c r="L22" s="18"/>
      <c r="M22" s="18"/>
      <c r="N22" s="18"/>
      <c r="O22" s="4"/>
    </row>
    <row r="23" spans="1:15" ht="24.95" customHeight="1" thickBot="1" x14ac:dyDescent="0.3">
      <c r="A23" s="22"/>
      <c r="B23" s="39" t="str">
        <f>IF(ISERROR(VLOOKUP(A23,Teams!$A$2:$B$4697,2)),"",VLOOKUP(A23,Teams!$A$2:$B$4697,2))</f>
        <v/>
      </c>
      <c r="C23" s="24"/>
      <c r="D23" s="41"/>
      <c r="E23" s="26"/>
      <c r="F23" s="27"/>
      <c r="G23" s="31">
        <f t="shared" si="2"/>
        <v>0</v>
      </c>
      <c r="H23" s="24"/>
      <c r="I23" s="33"/>
      <c r="J23" s="34">
        <f t="shared" si="1"/>
        <v>0</v>
      </c>
      <c r="K23" s="12"/>
      <c r="L23" s="18"/>
      <c r="M23" s="18"/>
      <c r="N23" s="18"/>
      <c r="O23" s="5"/>
    </row>
    <row r="24" spans="1:15" ht="24.95" customHeight="1" thickBot="1" x14ac:dyDescent="0.3">
      <c r="A24" s="22"/>
      <c r="B24" s="39" t="str">
        <f>IF(ISERROR(VLOOKUP(A24,Teams!$A$2:$B$4697,2)),"",VLOOKUP(A24,Teams!$A$2:$B$4697,2))</f>
        <v/>
      </c>
      <c r="C24" s="24"/>
      <c r="D24" s="41"/>
      <c r="E24" s="26"/>
      <c r="F24" s="26"/>
      <c r="G24" s="31">
        <f t="shared" si="2"/>
        <v>0</v>
      </c>
      <c r="H24" s="24"/>
      <c r="I24" s="33"/>
      <c r="J24" s="34">
        <f t="shared" si="1"/>
        <v>0</v>
      </c>
      <c r="K24" s="12"/>
      <c r="L24" s="18"/>
      <c r="M24" s="18"/>
      <c r="N24" s="18"/>
      <c r="O24" s="4"/>
    </row>
    <row r="25" spans="1:15" ht="24.95" customHeight="1" thickBot="1" x14ac:dyDescent="0.3">
      <c r="A25" s="22"/>
      <c r="B25" s="39" t="str">
        <f>IF(ISERROR(VLOOKUP(A25,Teams!$A$2:$B$4697,2)),"",VLOOKUP(A25,Teams!$A$2:$B$4697,2))</f>
        <v/>
      </c>
      <c r="C25" s="24"/>
      <c r="D25" s="24"/>
      <c r="E25" s="41"/>
      <c r="F25" s="26"/>
      <c r="G25" s="31">
        <f t="shared" si="2"/>
        <v>0</v>
      </c>
      <c r="H25" s="24"/>
      <c r="I25" s="33"/>
      <c r="J25" s="34">
        <f t="shared" si="1"/>
        <v>0</v>
      </c>
      <c r="K25" s="12" t="str">
        <f>IF(ISERROR(RANK(E25,$E$5:$E$13)),"",(RANK(E25,$E$5:$E$13)))</f>
        <v/>
      </c>
      <c r="L25" s="18"/>
      <c r="M25" s="18"/>
      <c r="N25" s="18"/>
      <c r="O25" s="4"/>
    </row>
    <row r="26" spans="1:15" ht="24.95" customHeight="1" thickBot="1" x14ac:dyDescent="0.3">
      <c r="A26" s="22"/>
      <c r="B26" s="39" t="str">
        <f>IF(ISERROR(VLOOKUP(A26,Teams!$A$2:$B$4697,2)),"",VLOOKUP(A26,Teams!$A$2:$B$4697,2))</f>
        <v/>
      </c>
      <c r="C26" s="24"/>
      <c r="D26" s="41"/>
      <c r="E26" s="26"/>
      <c r="F26" s="27"/>
      <c r="G26" s="31">
        <f t="shared" si="2"/>
        <v>0</v>
      </c>
      <c r="H26" s="24"/>
      <c r="I26" s="33"/>
      <c r="J26" s="34">
        <f t="shared" si="1"/>
        <v>0</v>
      </c>
      <c r="K26" s="12"/>
      <c r="L26" s="18"/>
      <c r="M26" s="18"/>
      <c r="N26" s="18"/>
      <c r="O26" s="4"/>
    </row>
    <row r="27" spans="1:15" ht="24.95" customHeight="1" thickBot="1" x14ac:dyDescent="0.3">
      <c r="A27" s="22"/>
      <c r="B27" s="39" t="str">
        <f>IF(ISERROR(VLOOKUP(A27,Teams!$A$2:$B$4697,2)),"",VLOOKUP(A27,Teams!$A$2:$B$4697,2))</f>
        <v/>
      </c>
      <c r="C27" s="24"/>
      <c r="D27" s="41"/>
      <c r="E27" s="26"/>
      <c r="F27" s="26"/>
      <c r="G27" s="31">
        <f t="shared" si="2"/>
        <v>0</v>
      </c>
      <c r="H27" s="24"/>
      <c r="I27" s="33"/>
      <c r="J27" s="34">
        <f t="shared" si="1"/>
        <v>0</v>
      </c>
      <c r="K27" s="12"/>
      <c r="L27" s="18"/>
      <c r="M27" s="18"/>
      <c r="N27" s="18"/>
      <c r="O27" s="4"/>
    </row>
    <row r="28" spans="1:15" ht="24.95" customHeight="1" thickBot="1" x14ac:dyDescent="0.3">
      <c r="A28" s="22"/>
      <c r="B28" s="39" t="str">
        <f>IF(ISERROR(VLOOKUP(A28,Teams!$A$2:$B$4697,2)),"",VLOOKUP(A28,Teams!$A$2:$B$4697,2))</f>
        <v/>
      </c>
      <c r="C28" s="24"/>
      <c r="D28" s="41"/>
      <c r="E28" s="26"/>
      <c r="F28" s="26"/>
      <c r="G28" s="31"/>
      <c r="H28" s="24"/>
      <c r="I28" s="33"/>
      <c r="J28" s="34"/>
      <c r="K28" s="12"/>
      <c r="L28" s="18"/>
      <c r="M28" s="18"/>
      <c r="N28" s="18"/>
      <c r="O28" s="4"/>
    </row>
    <row r="29" spans="1:15" ht="24.95" customHeight="1" thickBot="1" x14ac:dyDescent="0.3">
      <c r="A29" s="22"/>
      <c r="B29" s="39"/>
      <c r="C29" s="24"/>
      <c r="D29" s="41"/>
      <c r="E29" s="26"/>
      <c r="F29" s="26"/>
      <c r="G29" s="31"/>
      <c r="H29" s="24"/>
      <c r="I29" s="33"/>
      <c r="J29" s="34"/>
      <c r="K29" s="12"/>
      <c r="L29" s="18"/>
      <c r="M29" s="18"/>
      <c r="N29" s="18"/>
      <c r="O29" s="4"/>
    </row>
    <row r="30" spans="1:15" ht="24.95" customHeight="1" thickBot="1" x14ac:dyDescent="0.3">
      <c r="A30" s="22"/>
      <c r="B30" s="39"/>
      <c r="C30" s="24">
        <f>SUM(C5:C28)</f>
        <v>0</v>
      </c>
      <c r="D30" s="24">
        <f>SUM(D5:D22)</f>
        <v>0</v>
      </c>
      <c r="E30" s="24">
        <f>SUM(E5:E22)</f>
        <v>0</v>
      </c>
      <c r="F30" s="24">
        <f>SUM(F5:F22)</f>
        <v>0</v>
      </c>
      <c r="G30" s="31">
        <f>SUM(G5:G22)</f>
        <v>0</v>
      </c>
      <c r="H30" s="24">
        <f>SUM(H5:H22)</f>
        <v>0</v>
      </c>
      <c r="I30" s="33"/>
      <c r="J30" s="34"/>
      <c r="K30" s="12"/>
      <c r="L30" s="18">
        <f>SUM(L5:L28)</f>
        <v>0</v>
      </c>
      <c r="M30" s="18">
        <f>SUM(M5:M28)</f>
        <v>0</v>
      </c>
      <c r="N30" s="18">
        <f>SUM(N5:N28)</f>
        <v>0</v>
      </c>
      <c r="O30" s="4"/>
    </row>
  </sheetData>
  <phoneticPr fontId="0" type="noConversion"/>
  <pageMargins left="0" right="0" top="0" bottom="0" header="0" footer="0"/>
  <pageSetup scale="70" orientation="landscape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7E434-6B9E-4603-A972-830294E97E17}">
  <dimension ref="A1:D47"/>
  <sheetViews>
    <sheetView topLeftCell="A18" zoomScaleNormal="100" workbookViewId="0">
      <selection activeCell="B39" sqref="B39"/>
    </sheetView>
  </sheetViews>
  <sheetFormatPr defaultRowHeight="18" x14ac:dyDescent="0.25"/>
  <cols>
    <col min="1" max="1" width="9.140625" style="79"/>
    <col min="2" max="2" width="26.5703125" style="73" customWidth="1"/>
    <col min="3" max="3" width="12.140625" style="79" customWidth="1"/>
    <col min="4" max="4" width="13" style="79" customWidth="1"/>
    <col min="5" max="16384" width="9.140625" style="72"/>
  </cols>
  <sheetData>
    <row r="1" spans="1:4" ht="18.75" thickBot="1" x14ac:dyDescent="0.3">
      <c r="A1" s="76" t="s">
        <v>0</v>
      </c>
      <c r="B1" s="75" t="s">
        <v>1</v>
      </c>
      <c r="C1" s="80" t="s">
        <v>59</v>
      </c>
      <c r="D1" s="81" t="s">
        <v>82</v>
      </c>
    </row>
    <row r="2" spans="1:4" x14ac:dyDescent="0.25">
      <c r="A2" s="78">
        <v>1</v>
      </c>
      <c r="B2" s="74" t="s">
        <v>23</v>
      </c>
      <c r="C2" s="78" t="s">
        <v>83</v>
      </c>
      <c r="D2" s="78" t="s">
        <v>83</v>
      </c>
    </row>
    <row r="3" spans="1:4" x14ac:dyDescent="0.25">
      <c r="A3" s="77">
        <v>2</v>
      </c>
      <c r="B3" s="74" t="s">
        <v>62</v>
      </c>
      <c r="C3" s="78"/>
      <c r="D3" s="78"/>
    </row>
    <row r="4" spans="1:4" x14ac:dyDescent="0.25">
      <c r="A4" s="78">
        <v>3</v>
      </c>
      <c r="B4" s="74" t="s">
        <v>71</v>
      </c>
      <c r="C4" s="78" t="s">
        <v>83</v>
      </c>
      <c r="D4" s="78" t="s">
        <v>83</v>
      </c>
    </row>
    <row r="5" spans="1:4" x14ac:dyDescent="0.25">
      <c r="A5" s="77">
        <v>4</v>
      </c>
      <c r="B5" s="74" t="s">
        <v>75</v>
      </c>
      <c r="C5" s="78" t="s">
        <v>83</v>
      </c>
      <c r="D5" s="78" t="s">
        <v>83</v>
      </c>
    </row>
    <row r="6" spans="1:4" x14ac:dyDescent="0.25">
      <c r="A6" s="78">
        <v>5</v>
      </c>
      <c r="B6" s="74" t="s">
        <v>63</v>
      </c>
      <c r="C6" s="78"/>
      <c r="D6" s="78"/>
    </row>
    <row r="7" spans="1:4" x14ac:dyDescent="0.25">
      <c r="A7" s="77">
        <v>6</v>
      </c>
      <c r="B7" s="74" t="s">
        <v>24</v>
      </c>
      <c r="C7" s="78" t="s">
        <v>83</v>
      </c>
      <c r="D7" s="78" t="s">
        <v>83</v>
      </c>
    </row>
    <row r="8" spans="1:4" x14ac:dyDescent="0.25">
      <c r="A8" s="78">
        <v>7</v>
      </c>
      <c r="B8" s="74" t="s">
        <v>73</v>
      </c>
      <c r="C8" s="78" t="s">
        <v>83</v>
      </c>
      <c r="D8" s="78" t="s">
        <v>83</v>
      </c>
    </row>
    <row r="9" spans="1:4" x14ac:dyDescent="0.25">
      <c r="A9" s="78">
        <v>8</v>
      </c>
      <c r="B9" s="74" t="s">
        <v>79</v>
      </c>
      <c r="C9" s="78" t="s">
        <v>83</v>
      </c>
      <c r="D9" s="78" t="s">
        <v>83</v>
      </c>
    </row>
    <row r="10" spans="1:4" x14ac:dyDescent="0.25">
      <c r="A10" s="77">
        <v>9</v>
      </c>
      <c r="B10" s="74" t="s">
        <v>53</v>
      </c>
      <c r="C10" s="78" t="s">
        <v>83</v>
      </c>
      <c r="D10" s="78" t="s">
        <v>83</v>
      </c>
    </row>
    <row r="11" spans="1:4" x14ac:dyDescent="0.25">
      <c r="A11" s="78">
        <v>10</v>
      </c>
      <c r="B11" s="74" t="s">
        <v>25</v>
      </c>
      <c r="C11" s="78" t="s">
        <v>83</v>
      </c>
      <c r="D11" s="78" t="s">
        <v>83</v>
      </c>
    </row>
    <row r="12" spans="1:4" x14ac:dyDescent="0.25">
      <c r="A12" s="78">
        <v>11</v>
      </c>
      <c r="B12" s="74" t="s">
        <v>55</v>
      </c>
      <c r="C12" s="78"/>
      <c r="D12" s="78"/>
    </row>
    <row r="13" spans="1:4" x14ac:dyDescent="0.25">
      <c r="A13" s="77">
        <v>12</v>
      </c>
      <c r="B13" s="74" t="s">
        <v>60</v>
      </c>
      <c r="C13" s="78" t="s">
        <v>83</v>
      </c>
      <c r="D13" s="78" t="s">
        <v>83</v>
      </c>
    </row>
    <row r="14" spans="1:4" x14ac:dyDescent="0.25">
      <c r="A14" s="78">
        <v>13</v>
      </c>
      <c r="B14" s="74" t="s">
        <v>26</v>
      </c>
      <c r="C14" s="78" t="s">
        <v>83</v>
      </c>
      <c r="D14" s="78" t="s">
        <v>83</v>
      </c>
    </row>
    <row r="15" spans="1:4" x14ac:dyDescent="0.25">
      <c r="A15" s="78">
        <v>14</v>
      </c>
      <c r="B15" s="74" t="s">
        <v>74</v>
      </c>
      <c r="C15" s="78" t="s">
        <v>83</v>
      </c>
      <c r="D15" s="78" t="s">
        <v>83</v>
      </c>
    </row>
    <row r="16" spans="1:4" x14ac:dyDescent="0.25">
      <c r="A16" s="77">
        <v>15</v>
      </c>
      <c r="B16" s="74" t="s">
        <v>76</v>
      </c>
      <c r="C16" s="78" t="s">
        <v>83</v>
      </c>
      <c r="D16" s="78" t="s">
        <v>83</v>
      </c>
    </row>
    <row r="17" spans="1:4" x14ac:dyDescent="0.25">
      <c r="A17" s="78">
        <v>16</v>
      </c>
      <c r="B17" s="74" t="s">
        <v>61</v>
      </c>
      <c r="C17" s="78" t="s">
        <v>83</v>
      </c>
      <c r="D17" s="78" t="s">
        <v>83</v>
      </c>
    </row>
    <row r="18" spans="1:4" x14ac:dyDescent="0.25">
      <c r="A18" s="78">
        <v>17</v>
      </c>
      <c r="B18" s="74" t="s">
        <v>77</v>
      </c>
      <c r="C18" s="78"/>
      <c r="D18" s="78"/>
    </row>
    <row r="19" spans="1:4" x14ac:dyDescent="0.25">
      <c r="A19" s="77">
        <v>18</v>
      </c>
      <c r="B19" s="74" t="s">
        <v>56</v>
      </c>
      <c r="C19" s="78"/>
      <c r="D19" s="78"/>
    </row>
    <row r="20" spans="1:4" x14ac:dyDescent="0.25">
      <c r="A20" s="78">
        <v>19</v>
      </c>
      <c r="B20" s="74" t="s">
        <v>80</v>
      </c>
      <c r="C20" s="78"/>
      <c r="D20" s="78"/>
    </row>
    <row r="21" spans="1:4" x14ac:dyDescent="0.25">
      <c r="A21" s="77">
        <v>20</v>
      </c>
      <c r="B21" s="74" t="s">
        <v>78</v>
      </c>
      <c r="C21" s="78"/>
      <c r="D21" s="78"/>
    </row>
    <row r="22" spans="1:4" x14ac:dyDescent="0.25">
      <c r="A22" s="78">
        <v>21</v>
      </c>
      <c r="B22" s="74" t="s">
        <v>72</v>
      </c>
      <c r="C22" s="78" t="s">
        <v>83</v>
      </c>
      <c r="D22" s="78" t="s">
        <v>83</v>
      </c>
    </row>
    <row r="23" spans="1:4" x14ac:dyDescent="0.25">
      <c r="A23" s="77">
        <v>22</v>
      </c>
      <c r="B23" s="74" t="s">
        <v>57</v>
      </c>
      <c r="C23" s="78" t="s">
        <v>83</v>
      </c>
      <c r="D23" s="78" t="s">
        <v>83</v>
      </c>
    </row>
    <row r="24" spans="1:4" x14ac:dyDescent="0.25">
      <c r="A24" s="78">
        <v>23</v>
      </c>
      <c r="B24" s="74" t="s">
        <v>81</v>
      </c>
      <c r="C24" s="78"/>
      <c r="D24" s="78"/>
    </row>
    <row r="25" spans="1:4" x14ac:dyDescent="0.25">
      <c r="A25" s="78">
        <v>24</v>
      </c>
      <c r="B25" s="74" t="s">
        <v>85</v>
      </c>
      <c r="C25" s="78"/>
      <c r="D25" s="78"/>
    </row>
    <row r="26" spans="1:4" x14ac:dyDescent="0.25">
      <c r="A26" s="77">
        <v>25</v>
      </c>
      <c r="B26" s="74" t="s">
        <v>86</v>
      </c>
      <c r="C26" s="78"/>
      <c r="D26" s="78"/>
    </row>
    <row r="27" spans="1:4" x14ac:dyDescent="0.25">
      <c r="A27" s="78">
        <v>26</v>
      </c>
      <c r="B27" s="74" t="s">
        <v>87</v>
      </c>
      <c r="C27" s="78"/>
      <c r="D27" s="78"/>
    </row>
    <row r="28" spans="1:4" x14ac:dyDescent="0.25">
      <c r="A28" s="78">
        <v>27</v>
      </c>
      <c r="B28" s="74" t="s">
        <v>89</v>
      </c>
      <c r="C28" s="78"/>
      <c r="D28" s="78"/>
    </row>
    <row r="29" spans="1:4" x14ac:dyDescent="0.25">
      <c r="A29" s="77">
        <v>28</v>
      </c>
      <c r="B29" s="74" t="s">
        <v>92</v>
      </c>
      <c r="C29" s="78"/>
      <c r="D29" s="78"/>
    </row>
    <row r="30" spans="1:4" x14ac:dyDescent="0.25">
      <c r="A30" s="78">
        <v>29</v>
      </c>
      <c r="B30" s="74" t="s">
        <v>93</v>
      </c>
      <c r="C30" s="78"/>
      <c r="D30" s="78"/>
    </row>
    <row r="31" spans="1:4" x14ac:dyDescent="0.25">
      <c r="A31" s="78">
        <v>30</v>
      </c>
      <c r="B31" s="74" t="s">
        <v>94</v>
      </c>
      <c r="C31" s="78"/>
      <c r="D31" s="78"/>
    </row>
    <row r="32" spans="1:4" x14ac:dyDescent="0.25">
      <c r="A32" s="77">
        <v>31</v>
      </c>
      <c r="B32" s="74" t="s">
        <v>97</v>
      </c>
      <c r="C32" s="78"/>
      <c r="D32" s="78"/>
    </row>
    <row r="33" spans="1:4" x14ac:dyDescent="0.25">
      <c r="A33" s="78">
        <v>32</v>
      </c>
      <c r="B33" s="74" t="s">
        <v>98</v>
      </c>
      <c r="C33" s="78"/>
      <c r="D33" s="78"/>
    </row>
    <row r="34" spans="1:4" x14ac:dyDescent="0.25">
      <c r="A34" s="78">
        <v>33</v>
      </c>
      <c r="B34" s="74" t="s">
        <v>99</v>
      </c>
      <c r="C34" s="78"/>
      <c r="D34" s="78"/>
    </row>
    <row r="35" spans="1:4" x14ac:dyDescent="0.25">
      <c r="A35" s="77">
        <v>34</v>
      </c>
      <c r="B35" s="74" t="s">
        <v>102</v>
      </c>
      <c r="C35" s="78"/>
      <c r="D35" s="78"/>
    </row>
    <row r="36" spans="1:4" x14ac:dyDescent="0.25">
      <c r="A36" s="78">
        <v>35</v>
      </c>
      <c r="B36" s="74" t="s">
        <v>103</v>
      </c>
      <c r="C36" s="78"/>
      <c r="D36" s="78"/>
    </row>
    <row r="37" spans="1:4" x14ac:dyDescent="0.25">
      <c r="A37" s="78">
        <v>36</v>
      </c>
      <c r="B37" s="74" t="s">
        <v>105</v>
      </c>
      <c r="C37" s="78"/>
      <c r="D37" s="78"/>
    </row>
    <row r="38" spans="1:4" x14ac:dyDescent="0.25">
      <c r="A38" s="77">
        <v>37</v>
      </c>
      <c r="B38" s="74" t="s">
        <v>106</v>
      </c>
      <c r="C38" s="78"/>
      <c r="D38" s="78"/>
    </row>
    <row r="39" spans="1:4" x14ac:dyDescent="0.25">
      <c r="A39" s="78">
        <v>38</v>
      </c>
      <c r="B39" s="74" t="s">
        <v>109</v>
      </c>
      <c r="C39" s="78"/>
      <c r="D39" s="78"/>
    </row>
    <row r="40" spans="1:4" x14ac:dyDescent="0.25">
      <c r="A40" s="78">
        <v>39</v>
      </c>
      <c r="B40" s="74"/>
      <c r="C40" s="78"/>
      <c r="D40" s="78"/>
    </row>
    <row r="41" spans="1:4" x14ac:dyDescent="0.25">
      <c r="A41" s="77">
        <v>40</v>
      </c>
      <c r="B41" s="74"/>
      <c r="C41" s="78"/>
      <c r="D41" s="78"/>
    </row>
    <row r="42" spans="1:4" x14ac:dyDescent="0.25">
      <c r="A42" s="78">
        <v>41</v>
      </c>
      <c r="B42" s="74"/>
      <c r="C42" s="78"/>
      <c r="D42" s="78"/>
    </row>
    <row r="43" spans="1:4" x14ac:dyDescent="0.25">
      <c r="A43" s="78">
        <v>42</v>
      </c>
      <c r="B43" s="74"/>
      <c r="C43" s="78"/>
      <c r="D43" s="78"/>
    </row>
    <row r="44" spans="1:4" x14ac:dyDescent="0.25">
      <c r="A44" s="77">
        <v>43</v>
      </c>
      <c r="B44" s="74"/>
      <c r="C44" s="78"/>
      <c r="D44" s="78"/>
    </row>
    <row r="45" spans="1:4" x14ac:dyDescent="0.25">
      <c r="A45" s="78">
        <v>44</v>
      </c>
      <c r="B45" s="74"/>
      <c r="C45" s="78"/>
      <c r="D45" s="78"/>
    </row>
    <row r="46" spans="1:4" x14ac:dyDescent="0.25">
      <c r="A46" s="78">
        <v>45</v>
      </c>
      <c r="B46" s="74"/>
      <c r="C46" s="78"/>
      <c r="D46" s="78"/>
    </row>
    <row r="47" spans="1:4" x14ac:dyDescent="0.25">
      <c r="A47" s="77">
        <v>46</v>
      </c>
      <c r="B47" s="74"/>
      <c r="C47" s="78"/>
      <c r="D47" s="78"/>
    </row>
  </sheetData>
  <phoneticPr fontId="0" type="noConversion"/>
  <pageMargins left="0.75" right="0.75" top="1" bottom="1" header="0.5" footer="0.5"/>
  <pageSetup scale="11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9DBD4-2D5C-4CC6-B61E-2F6C0807F8DB}">
  <dimension ref="A1:K46"/>
  <sheetViews>
    <sheetView zoomScale="160" zoomScaleNormal="160" workbookViewId="0">
      <pane ySplit="11" topLeftCell="A22" activePane="bottomLeft" state="frozen"/>
      <selection pane="bottomLeft" activeCell="J7" sqref="J7"/>
    </sheetView>
  </sheetViews>
  <sheetFormatPr defaultColWidth="10.140625" defaultRowHeight="14.25" x14ac:dyDescent="0.2"/>
  <cols>
    <col min="1" max="5" width="10.140625" style="62" customWidth="1"/>
    <col min="6" max="6" width="3.5703125" style="62" customWidth="1"/>
    <col min="7" max="7" width="10.140625" style="62" customWidth="1"/>
    <col min="8" max="8" width="4" style="62" customWidth="1"/>
    <col min="9" max="16384" width="10.140625" style="62"/>
  </cols>
  <sheetData>
    <row r="1" spans="1:9" ht="15" x14ac:dyDescent="0.25">
      <c r="A1" s="312" t="s">
        <v>43</v>
      </c>
      <c r="B1" s="312"/>
      <c r="C1" s="312"/>
      <c r="D1" s="312"/>
      <c r="E1" s="312"/>
      <c r="F1" s="312"/>
      <c r="G1" s="312"/>
      <c r="H1" s="312"/>
      <c r="I1" s="312"/>
    </row>
    <row r="4" spans="1:9" x14ac:dyDescent="0.2">
      <c r="A4" s="62" t="s">
        <v>44</v>
      </c>
      <c r="C4" s="63">
        <v>30</v>
      </c>
      <c r="E4" s="62" t="s">
        <v>45</v>
      </c>
      <c r="G4" s="63">
        <v>1</v>
      </c>
    </row>
    <row r="5" spans="1:9" x14ac:dyDescent="0.2">
      <c r="A5" s="62" t="s">
        <v>46</v>
      </c>
      <c r="C5" s="63">
        <v>11</v>
      </c>
      <c r="E5" s="62" t="s">
        <v>12</v>
      </c>
      <c r="G5" s="63">
        <v>5</v>
      </c>
    </row>
    <row r="6" spans="1:9" x14ac:dyDescent="0.2">
      <c r="A6" s="62" t="s">
        <v>47</v>
      </c>
      <c r="C6" s="64">
        <v>1</v>
      </c>
      <c r="E6" s="62" t="s">
        <v>48</v>
      </c>
      <c r="G6" s="63">
        <v>5</v>
      </c>
    </row>
    <row r="7" spans="1:9" x14ac:dyDescent="0.2">
      <c r="B7" s="64"/>
      <c r="E7" s="62" t="s">
        <v>49</v>
      </c>
      <c r="G7" s="63">
        <v>8</v>
      </c>
    </row>
    <row r="8" spans="1:9" x14ac:dyDescent="0.2">
      <c r="E8" s="65"/>
    </row>
    <row r="9" spans="1:9" x14ac:dyDescent="0.2">
      <c r="A9" s="62" t="s">
        <v>50</v>
      </c>
      <c r="B9" s="66">
        <v>1</v>
      </c>
      <c r="C9" s="66">
        <v>2</v>
      </c>
      <c r="D9" s="66">
        <v>3</v>
      </c>
      <c r="E9" s="62" t="s">
        <v>51</v>
      </c>
      <c r="G9" s="62" t="s">
        <v>12</v>
      </c>
      <c r="I9" s="62" t="s">
        <v>52</v>
      </c>
    </row>
    <row r="10" spans="1:9" x14ac:dyDescent="0.2">
      <c r="A10" s="62" t="s">
        <v>51</v>
      </c>
      <c r="B10" s="67">
        <v>0.6</v>
      </c>
      <c r="C10" s="67">
        <v>0.4</v>
      </c>
      <c r="D10" s="66"/>
      <c r="E10" s="67">
        <f>SUM(B10:D10)</f>
        <v>1</v>
      </c>
      <c r="G10" s="66"/>
    </row>
    <row r="11" spans="1:9" x14ac:dyDescent="0.2">
      <c r="B11" s="67">
        <v>0.5</v>
      </c>
      <c r="C11" s="67">
        <v>0.3</v>
      </c>
      <c r="D11" s="67">
        <v>0.2</v>
      </c>
      <c r="E11" s="67">
        <f>SUM(B11:D11)</f>
        <v>1</v>
      </c>
      <c r="G11" s="68">
        <v>1</v>
      </c>
      <c r="H11" s="67"/>
    </row>
    <row r="12" spans="1:9" x14ac:dyDescent="0.2">
      <c r="A12" s="62">
        <v>1</v>
      </c>
      <c r="B12" s="65">
        <f t="shared" ref="B12:B20" si="0">(A12*$C$5)*$G$11</f>
        <v>11</v>
      </c>
      <c r="C12" s="65">
        <v>0</v>
      </c>
      <c r="D12" s="65">
        <v>0</v>
      </c>
      <c r="E12" s="65">
        <f t="shared" ref="E12:E46" si="1">$C$5*$C$6*A12</f>
        <v>11</v>
      </c>
      <c r="G12" s="65">
        <f t="shared" ref="G12:G46" si="2">(A12*$G$5)*$G$11</f>
        <v>5</v>
      </c>
      <c r="H12" s="67"/>
      <c r="I12" s="65">
        <f>+E12+G12</f>
        <v>16</v>
      </c>
    </row>
    <row r="13" spans="1:9" x14ac:dyDescent="0.2">
      <c r="A13" s="62">
        <v>2</v>
      </c>
      <c r="B13" s="65">
        <f t="shared" si="0"/>
        <v>22</v>
      </c>
      <c r="C13" s="65">
        <v>0</v>
      </c>
      <c r="D13" s="65">
        <v>0</v>
      </c>
      <c r="E13" s="65">
        <f t="shared" si="1"/>
        <v>22</v>
      </c>
      <c r="G13" s="65">
        <f t="shared" si="2"/>
        <v>10</v>
      </c>
      <c r="H13" s="67"/>
      <c r="I13" s="65">
        <f t="shared" ref="I13:I46" si="3">+E13+G13</f>
        <v>32</v>
      </c>
    </row>
    <row r="14" spans="1:9" x14ac:dyDescent="0.2">
      <c r="A14" s="62">
        <v>3</v>
      </c>
      <c r="B14" s="65">
        <f t="shared" si="0"/>
        <v>33</v>
      </c>
      <c r="C14" s="65">
        <v>0</v>
      </c>
      <c r="D14" s="65">
        <v>0</v>
      </c>
      <c r="E14" s="65">
        <f t="shared" si="1"/>
        <v>33</v>
      </c>
      <c r="G14" s="65">
        <f t="shared" si="2"/>
        <v>15</v>
      </c>
      <c r="H14" s="67"/>
      <c r="I14" s="65">
        <f t="shared" si="3"/>
        <v>48</v>
      </c>
    </row>
    <row r="15" spans="1:9" x14ac:dyDescent="0.2">
      <c r="A15" s="62">
        <v>4</v>
      </c>
      <c r="B15" s="65">
        <f t="shared" si="0"/>
        <v>44</v>
      </c>
      <c r="C15" s="65">
        <v>0</v>
      </c>
      <c r="D15" s="65">
        <v>0</v>
      </c>
      <c r="E15" s="65">
        <f t="shared" si="1"/>
        <v>44</v>
      </c>
      <c r="G15" s="65">
        <f t="shared" si="2"/>
        <v>20</v>
      </c>
      <c r="H15" s="67"/>
      <c r="I15" s="65">
        <f t="shared" si="3"/>
        <v>64</v>
      </c>
    </row>
    <row r="16" spans="1:9" x14ac:dyDescent="0.2">
      <c r="A16" s="62">
        <v>5</v>
      </c>
      <c r="B16" s="65">
        <f t="shared" si="0"/>
        <v>55</v>
      </c>
      <c r="C16" s="65">
        <v>0</v>
      </c>
      <c r="D16" s="65">
        <v>0</v>
      </c>
      <c r="E16" s="65">
        <f t="shared" si="1"/>
        <v>55</v>
      </c>
      <c r="G16" s="65">
        <f t="shared" si="2"/>
        <v>25</v>
      </c>
      <c r="H16" s="67"/>
      <c r="I16" s="65">
        <f t="shared" si="3"/>
        <v>80</v>
      </c>
    </row>
    <row r="17" spans="1:11" x14ac:dyDescent="0.2">
      <c r="A17" s="62">
        <v>6</v>
      </c>
      <c r="B17" s="65">
        <f t="shared" si="0"/>
        <v>66</v>
      </c>
      <c r="C17" s="65">
        <v>0</v>
      </c>
      <c r="D17" s="65">
        <v>0</v>
      </c>
      <c r="E17" s="65">
        <f t="shared" si="1"/>
        <v>66</v>
      </c>
      <c r="G17" s="65">
        <f t="shared" si="2"/>
        <v>30</v>
      </c>
      <c r="H17" s="67"/>
      <c r="I17" s="65">
        <f t="shared" si="3"/>
        <v>96</v>
      </c>
    </row>
    <row r="18" spans="1:11" x14ac:dyDescent="0.2">
      <c r="A18" s="62">
        <v>7</v>
      </c>
      <c r="B18" s="65">
        <f t="shared" si="0"/>
        <v>77</v>
      </c>
      <c r="C18" s="65">
        <v>0</v>
      </c>
      <c r="D18" s="65">
        <v>0</v>
      </c>
      <c r="E18" s="65">
        <f t="shared" si="1"/>
        <v>77</v>
      </c>
      <c r="G18" s="65">
        <f t="shared" si="2"/>
        <v>35</v>
      </c>
      <c r="H18" s="67"/>
      <c r="I18" s="65">
        <f t="shared" si="3"/>
        <v>112</v>
      </c>
    </row>
    <row r="19" spans="1:11" x14ac:dyDescent="0.2">
      <c r="A19" s="62">
        <v>8</v>
      </c>
      <c r="B19" s="65">
        <f t="shared" si="0"/>
        <v>88</v>
      </c>
      <c r="C19" s="65">
        <v>0</v>
      </c>
      <c r="D19" s="65">
        <v>0</v>
      </c>
      <c r="E19" s="65">
        <f t="shared" si="1"/>
        <v>88</v>
      </c>
      <c r="G19" s="65">
        <f t="shared" si="2"/>
        <v>40</v>
      </c>
      <c r="H19" s="67"/>
      <c r="I19" s="65">
        <f t="shared" si="3"/>
        <v>128</v>
      </c>
    </row>
    <row r="20" spans="1:11" x14ac:dyDescent="0.2">
      <c r="A20" s="62">
        <v>9</v>
      </c>
      <c r="B20" s="65">
        <f t="shared" si="0"/>
        <v>99</v>
      </c>
      <c r="C20" s="65">
        <v>0</v>
      </c>
      <c r="D20" s="65">
        <v>0</v>
      </c>
      <c r="E20" s="65">
        <f t="shared" si="1"/>
        <v>99</v>
      </c>
      <c r="G20" s="65">
        <f t="shared" si="2"/>
        <v>45</v>
      </c>
      <c r="H20" s="67"/>
      <c r="I20" s="65">
        <f t="shared" si="3"/>
        <v>144</v>
      </c>
    </row>
    <row r="21" spans="1:11" x14ac:dyDescent="0.2">
      <c r="A21" s="62">
        <v>10</v>
      </c>
      <c r="B21" s="65">
        <f>+(A21*$C$5)*$B$10</f>
        <v>66</v>
      </c>
      <c r="C21" s="65">
        <f>+(A21*$C$5)*$C$10</f>
        <v>44</v>
      </c>
      <c r="D21" s="65">
        <v>0</v>
      </c>
      <c r="E21" s="65">
        <f t="shared" si="1"/>
        <v>110</v>
      </c>
      <c r="F21" s="69"/>
      <c r="G21" s="65">
        <f t="shared" si="2"/>
        <v>50</v>
      </c>
      <c r="H21" s="67"/>
      <c r="I21" s="65">
        <f t="shared" si="3"/>
        <v>160</v>
      </c>
      <c r="K21" s="65"/>
    </row>
    <row r="22" spans="1:11" x14ac:dyDescent="0.2">
      <c r="A22" s="62">
        <v>11</v>
      </c>
      <c r="B22" s="65">
        <v>73</v>
      </c>
      <c r="C22" s="65">
        <v>48</v>
      </c>
      <c r="D22" s="65">
        <v>0</v>
      </c>
      <c r="E22" s="65">
        <f t="shared" si="1"/>
        <v>121</v>
      </c>
      <c r="F22" s="69"/>
      <c r="G22" s="65">
        <f t="shared" si="2"/>
        <v>55</v>
      </c>
      <c r="H22" s="67"/>
      <c r="I22" s="65">
        <f t="shared" si="3"/>
        <v>176</v>
      </c>
    </row>
    <row r="23" spans="1:11" x14ac:dyDescent="0.2">
      <c r="A23" s="62">
        <v>12</v>
      </c>
      <c r="B23" s="65">
        <v>79</v>
      </c>
      <c r="C23" s="65">
        <v>53</v>
      </c>
      <c r="D23" s="65">
        <v>0</v>
      </c>
      <c r="E23" s="65">
        <f t="shared" si="1"/>
        <v>132</v>
      </c>
      <c r="F23" s="69"/>
      <c r="G23" s="65">
        <f t="shared" si="2"/>
        <v>60</v>
      </c>
      <c r="H23" s="67"/>
      <c r="I23" s="65">
        <f t="shared" si="3"/>
        <v>192</v>
      </c>
    </row>
    <row r="24" spans="1:11" x14ac:dyDescent="0.2">
      <c r="A24" s="62">
        <v>13</v>
      </c>
      <c r="B24" s="65">
        <v>86</v>
      </c>
      <c r="C24" s="65">
        <v>57</v>
      </c>
      <c r="D24" s="65">
        <v>0</v>
      </c>
      <c r="E24" s="65">
        <f t="shared" si="1"/>
        <v>143</v>
      </c>
      <c r="F24" s="69"/>
      <c r="G24" s="65">
        <f t="shared" si="2"/>
        <v>65</v>
      </c>
      <c r="H24" s="67"/>
      <c r="I24" s="65">
        <f t="shared" si="3"/>
        <v>208</v>
      </c>
    </row>
    <row r="25" spans="1:11" x14ac:dyDescent="0.2">
      <c r="A25" s="62">
        <v>14</v>
      </c>
      <c r="B25" s="65">
        <v>92</v>
      </c>
      <c r="C25" s="65">
        <v>62</v>
      </c>
      <c r="D25" s="65">
        <v>0</v>
      </c>
      <c r="E25" s="65">
        <f t="shared" si="1"/>
        <v>154</v>
      </c>
      <c r="F25" s="69"/>
      <c r="G25" s="65">
        <f t="shared" si="2"/>
        <v>70</v>
      </c>
      <c r="H25" s="67"/>
      <c r="I25" s="65">
        <f t="shared" si="3"/>
        <v>224</v>
      </c>
    </row>
    <row r="26" spans="1:11" x14ac:dyDescent="0.2">
      <c r="A26" s="62">
        <v>15</v>
      </c>
      <c r="B26" s="65">
        <v>83</v>
      </c>
      <c r="C26" s="65">
        <v>50</v>
      </c>
      <c r="D26" s="65">
        <f>+(A26*$C$5)*$D$11</f>
        <v>33</v>
      </c>
      <c r="E26" s="65">
        <f t="shared" si="1"/>
        <v>165</v>
      </c>
      <c r="G26" s="65">
        <f t="shared" si="2"/>
        <v>75</v>
      </c>
      <c r="I26" s="65">
        <f t="shared" si="3"/>
        <v>240</v>
      </c>
    </row>
    <row r="27" spans="1:11" x14ac:dyDescent="0.2">
      <c r="A27" s="62">
        <v>16</v>
      </c>
      <c r="B27" s="65">
        <f t="shared" ref="B27:B45" si="4">+(A27*$C$5)*$B$11</f>
        <v>88</v>
      </c>
      <c r="C27" s="65">
        <v>53</v>
      </c>
      <c r="D27" s="65">
        <v>35</v>
      </c>
      <c r="E27" s="65">
        <f t="shared" si="1"/>
        <v>176</v>
      </c>
      <c r="G27" s="65">
        <f t="shared" si="2"/>
        <v>80</v>
      </c>
      <c r="I27" s="65">
        <f t="shared" si="3"/>
        <v>256</v>
      </c>
      <c r="K27" s="65"/>
    </row>
    <row r="28" spans="1:11" x14ac:dyDescent="0.2">
      <c r="A28" s="62">
        <v>17</v>
      </c>
      <c r="B28" s="65">
        <v>94</v>
      </c>
      <c r="C28" s="65">
        <v>56</v>
      </c>
      <c r="D28" s="65">
        <v>37</v>
      </c>
      <c r="E28" s="65">
        <f t="shared" si="1"/>
        <v>187</v>
      </c>
      <c r="G28" s="65">
        <f t="shared" si="2"/>
        <v>85</v>
      </c>
      <c r="I28" s="65">
        <f t="shared" si="3"/>
        <v>272</v>
      </c>
    </row>
    <row r="29" spans="1:11" x14ac:dyDescent="0.2">
      <c r="A29" s="62">
        <v>18</v>
      </c>
      <c r="B29" s="65">
        <f t="shared" si="4"/>
        <v>99</v>
      </c>
      <c r="C29" s="65">
        <v>59</v>
      </c>
      <c r="D29" s="65">
        <v>40</v>
      </c>
      <c r="E29" s="65">
        <f t="shared" si="1"/>
        <v>198</v>
      </c>
      <c r="G29" s="65">
        <f t="shared" si="2"/>
        <v>90</v>
      </c>
      <c r="I29" s="65">
        <f t="shared" si="3"/>
        <v>288</v>
      </c>
    </row>
    <row r="30" spans="1:11" x14ac:dyDescent="0.2">
      <c r="A30" s="62">
        <v>19</v>
      </c>
      <c r="B30" s="65">
        <v>105</v>
      </c>
      <c r="C30" s="65">
        <v>63</v>
      </c>
      <c r="D30" s="65">
        <v>42</v>
      </c>
      <c r="E30" s="65">
        <f t="shared" si="1"/>
        <v>209</v>
      </c>
      <c r="G30" s="65">
        <f t="shared" si="2"/>
        <v>95</v>
      </c>
      <c r="I30" s="65">
        <f t="shared" si="3"/>
        <v>304</v>
      </c>
    </row>
    <row r="31" spans="1:11" x14ac:dyDescent="0.2">
      <c r="A31" s="62">
        <v>20</v>
      </c>
      <c r="B31" s="65">
        <f t="shared" si="4"/>
        <v>110</v>
      </c>
      <c r="C31" s="65">
        <f>+(A31*$C$5)*$C$11</f>
        <v>66</v>
      </c>
      <c r="D31" s="65">
        <f>+(A31*$C$5)*$D$11</f>
        <v>44</v>
      </c>
      <c r="E31" s="65">
        <f t="shared" si="1"/>
        <v>220</v>
      </c>
      <c r="G31" s="65">
        <f t="shared" si="2"/>
        <v>100</v>
      </c>
      <c r="I31" s="65">
        <f t="shared" si="3"/>
        <v>320</v>
      </c>
    </row>
    <row r="32" spans="1:11" x14ac:dyDescent="0.2">
      <c r="A32" s="62">
        <v>21</v>
      </c>
      <c r="B32" s="65">
        <v>116</v>
      </c>
      <c r="C32" s="65">
        <v>69</v>
      </c>
      <c r="D32" s="65">
        <v>46</v>
      </c>
      <c r="E32" s="65">
        <f t="shared" si="1"/>
        <v>231</v>
      </c>
      <c r="G32" s="65">
        <f t="shared" si="2"/>
        <v>105</v>
      </c>
      <c r="I32" s="65">
        <f t="shared" si="3"/>
        <v>336</v>
      </c>
    </row>
    <row r="33" spans="1:11" x14ac:dyDescent="0.2">
      <c r="A33" s="62">
        <v>22</v>
      </c>
      <c r="B33" s="65">
        <f t="shared" si="4"/>
        <v>121</v>
      </c>
      <c r="C33" s="65">
        <v>73</v>
      </c>
      <c r="D33" s="65">
        <v>48</v>
      </c>
      <c r="E33" s="65">
        <f t="shared" si="1"/>
        <v>242</v>
      </c>
      <c r="G33" s="65">
        <f t="shared" si="2"/>
        <v>110</v>
      </c>
      <c r="I33" s="65">
        <f t="shared" si="3"/>
        <v>352</v>
      </c>
      <c r="K33" s="65"/>
    </row>
    <row r="34" spans="1:11" x14ac:dyDescent="0.2">
      <c r="A34" s="62">
        <v>23</v>
      </c>
      <c r="B34" s="65">
        <v>127</v>
      </c>
      <c r="C34" s="65">
        <v>76</v>
      </c>
      <c r="D34" s="65">
        <v>51</v>
      </c>
      <c r="E34" s="65">
        <f>+B34+C34+D34</f>
        <v>254</v>
      </c>
      <c r="G34" s="65">
        <f t="shared" si="2"/>
        <v>115</v>
      </c>
      <c r="I34" s="65">
        <f t="shared" si="3"/>
        <v>369</v>
      </c>
    </row>
    <row r="35" spans="1:11" x14ac:dyDescent="0.2">
      <c r="A35" s="62">
        <v>24</v>
      </c>
      <c r="B35" s="65">
        <f t="shared" si="4"/>
        <v>132</v>
      </c>
      <c r="C35" s="65">
        <v>79</v>
      </c>
      <c r="D35" s="65">
        <v>53</v>
      </c>
      <c r="E35" s="65">
        <f t="shared" si="1"/>
        <v>264</v>
      </c>
      <c r="G35" s="65">
        <f t="shared" si="2"/>
        <v>120</v>
      </c>
      <c r="I35" s="65">
        <f t="shared" si="3"/>
        <v>384</v>
      </c>
      <c r="J35" s="65"/>
    </row>
    <row r="36" spans="1:11" x14ac:dyDescent="0.2">
      <c r="A36" s="62">
        <v>25</v>
      </c>
      <c r="B36" s="65">
        <v>138</v>
      </c>
      <c r="C36" s="65">
        <v>83</v>
      </c>
      <c r="D36" s="65">
        <f>+(A36*$C$5)*$D$11</f>
        <v>55</v>
      </c>
      <c r="E36" s="65">
        <f t="shared" si="1"/>
        <v>275</v>
      </c>
      <c r="G36" s="65">
        <f t="shared" si="2"/>
        <v>125</v>
      </c>
      <c r="I36" s="65">
        <f t="shared" si="3"/>
        <v>400</v>
      </c>
      <c r="J36" s="65"/>
    </row>
    <row r="37" spans="1:11" x14ac:dyDescent="0.2">
      <c r="A37" s="62">
        <v>26</v>
      </c>
      <c r="B37" s="65">
        <f t="shared" si="4"/>
        <v>143</v>
      </c>
      <c r="C37" s="65">
        <v>86</v>
      </c>
      <c r="D37" s="65">
        <v>57</v>
      </c>
      <c r="E37" s="65">
        <f t="shared" si="1"/>
        <v>286</v>
      </c>
      <c r="G37" s="65">
        <f t="shared" si="2"/>
        <v>130</v>
      </c>
      <c r="I37" s="65">
        <f t="shared" si="3"/>
        <v>416</v>
      </c>
      <c r="J37" s="65"/>
    </row>
    <row r="38" spans="1:11" x14ac:dyDescent="0.2">
      <c r="A38" s="62">
        <v>27</v>
      </c>
      <c r="B38" s="65">
        <v>149</v>
      </c>
      <c r="C38" s="65">
        <v>89</v>
      </c>
      <c r="D38" s="65">
        <v>59</v>
      </c>
      <c r="E38" s="65">
        <f>SUM(B38:D38)</f>
        <v>297</v>
      </c>
      <c r="G38" s="65">
        <f t="shared" si="2"/>
        <v>135</v>
      </c>
      <c r="I38" s="65">
        <f t="shared" si="3"/>
        <v>432</v>
      </c>
      <c r="J38" s="65"/>
    </row>
    <row r="39" spans="1:11" x14ac:dyDescent="0.2">
      <c r="A39" s="62">
        <v>28</v>
      </c>
      <c r="B39" s="65">
        <f t="shared" si="4"/>
        <v>154</v>
      </c>
      <c r="C39" s="65">
        <v>92</v>
      </c>
      <c r="D39" s="65">
        <v>62</v>
      </c>
      <c r="E39" s="65">
        <f>SUM(B39:D39)</f>
        <v>308</v>
      </c>
      <c r="G39" s="65">
        <f t="shared" si="2"/>
        <v>140</v>
      </c>
      <c r="I39" s="65">
        <f t="shared" si="3"/>
        <v>448</v>
      </c>
    </row>
    <row r="40" spans="1:11" x14ac:dyDescent="0.2">
      <c r="A40" s="62">
        <v>29</v>
      </c>
      <c r="B40" s="65">
        <v>160</v>
      </c>
      <c r="C40" s="65">
        <v>96</v>
      </c>
      <c r="D40" s="65">
        <v>64</v>
      </c>
      <c r="E40" s="65">
        <f>SUM(B40:D40)</f>
        <v>320</v>
      </c>
      <c r="G40" s="65">
        <f t="shared" si="2"/>
        <v>145</v>
      </c>
      <c r="I40" s="65">
        <f t="shared" si="3"/>
        <v>465</v>
      </c>
    </row>
    <row r="41" spans="1:11" x14ac:dyDescent="0.2">
      <c r="A41" s="62">
        <v>30</v>
      </c>
      <c r="B41" s="65">
        <f t="shared" si="4"/>
        <v>165</v>
      </c>
      <c r="C41" s="65">
        <f>+(A41*$C$5)*$C$11</f>
        <v>99</v>
      </c>
      <c r="D41" s="65">
        <f>+(A41*$C$5)*$D$11</f>
        <v>66</v>
      </c>
      <c r="E41" s="65">
        <f t="shared" si="1"/>
        <v>330</v>
      </c>
      <c r="G41" s="65">
        <f t="shared" si="2"/>
        <v>150</v>
      </c>
      <c r="I41" s="65">
        <f t="shared" si="3"/>
        <v>480</v>
      </c>
      <c r="K41" s="65"/>
    </row>
    <row r="42" spans="1:11" x14ac:dyDescent="0.2">
      <c r="A42" s="62">
        <v>31</v>
      </c>
      <c r="B42" s="65">
        <v>171</v>
      </c>
      <c r="C42" s="65">
        <v>102</v>
      </c>
      <c r="D42" s="65">
        <v>68</v>
      </c>
      <c r="E42" s="65">
        <f t="shared" si="1"/>
        <v>341</v>
      </c>
      <c r="G42" s="65">
        <f t="shared" si="2"/>
        <v>155</v>
      </c>
      <c r="I42" s="65">
        <f t="shared" si="3"/>
        <v>496</v>
      </c>
    </row>
    <row r="43" spans="1:11" x14ac:dyDescent="0.2">
      <c r="A43" s="62">
        <v>32</v>
      </c>
      <c r="B43" s="65">
        <f t="shared" si="4"/>
        <v>176</v>
      </c>
      <c r="C43" s="65">
        <v>106</v>
      </c>
      <c r="D43" s="65">
        <v>70</v>
      </c>
      <c r="E43" s="65">
        <f t="shared" si="1"/>
        <v>352</v>
      </c>
      <c r="G43" s="65">
        <f t="shared" si="2"/>
        <v>160</v>
      </c>
      <c r="I43" s="65">
        <f t="shared" si="3"/>
        <v>512</v>
      </c>
    </row>
    <row r="44" spans="1:11" x14ac:dyDescent="0.2">
      <c r="A44" s="62">
        <v>33</v>
      </c>
      <c r="B44" s="65">
        <v>182</v>
      </c>
      <c r="C44" s="65">
        <v>109</v>
      </c>
      <c r="D44" s="65">
        <v>73</v>
      </c>
      <c r="E44" s="65">
        <f t="shared" si="1"/>
        <v>363</v>
      </c>
      <c r="G44" s="65">
        <f t="shared" si="2"/>
        <v>165</v>
      </c>
      <c r="I44" s="65">
        <f t="shared" si="3"/>
        <v>528</v>
      </c>
    </row>
    <row r="45" spans="1:11" x14ac:dyDescent="0.2">
      <c r="A45" s="62">
        <v>34</v>
      </c>
      <c r="B45" s="65">
        <f t="shared" si="4"/>
        <v>187</v>
      </c>
      <c r="C45" s="65">
        <v>112</v>
      </c>
      <c r="D45" s="65">
        <f>+(A45*$C$5)*$D$11</f>
        <v>74.8</v>
      </c>
      <c r="E45" s="65">
        <f t="shared" si="1"/>
        <v>374</v>
      </c>
      <c r="G45" s="65">
        <f t="shared" si="2"/>
        <v>170</v>
      </c>
      <c r="I45" s="65">
        <f t="shared" si="3"/>
        <v>544</v>
      </c>
    </row>
    <row r="46" spans="1:11" x14ac:dyDescent="0.2">
      <c r="A46" s="62">
        <v>35</v>
      </c>
      <c r="B46" s="65">
        <v>193</v>
      </c>
      <c r="C46" s="65">
        <v>116</v>
      </c>
      <c r="D46" s="65">
        <f>+(A46*$C$5)*$D$11</f>
        <v>77</v>
      </c>
      <c r="E46" s="65">
        <f t="shared" si="1"/>
        <v>385</v>
      </c>
      <c r="G46" s="65">
        <f t="shared" si="2"/>
        <v>175</v>
      </c>
      <c r="I46" s="65">
        <f t="shared" si="3"/>
        <v>560</v>
      </c>
    </row>
  </sheetData>
  <mergeCells count="1">
    <mergeCell ref="A1:I1"/>
  </mergeCells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A3B6-1C3A-4659-9E67-7DD6BDED1CBD}">
  <dimension ref="A1:K46"/>
  <sheetViews>
    <sheetView zoomScale="160" zoomScaleNormal="160" workbookViewId="0">
      <pane ySplit="11" topLeftCell="A21" activePane="bottomLeft" state="frozen"/>
      <selection pane="bottomLeft" activeCell="B22" sqref="B22"/>
    </sheetView>
  </sheetViews>
  <sheetFormatPr defaultColWidth="10.140625" defaultRowHeight="14.25" x14ac:dyDescent="0.2"/>
  <cols>
    <col min="1" max="5" width="10.140625" style="62" customWidth="1"/>
    <col min="6" max="6" width="3.5703125" style="62" customWidth="1"/>
    <col min="7" max="7" width="10.140625" style="62" customWidth="1"/>
    <col min="8" max="8" width="4" style="62" customWidth="1"/>
    <col min="9" max="16384" width="10.140625" style="62"/>
  </cols>
  <sheetData>
    <row r="1" spans="1:9" ht="15" x14ac:dyDescent="0.25">
      <c r="A1" s="312" t="s">
        <v>43</v>
      </c>
      <c r="B1" s="312"/>
      <c r="C1" s="312"/>
      <c r="D1" s="312"/>
      <c r="E1" s="312"/>
      <c r="F1" s="312"/>
      <c r="G1" s="312"/>
      <c r="H1" s="312"/>
      <c r="I1" s="312"/>
    </row>
    <row r="4" spans="1:9" x14ac:dyDescent="0.2">
      <c r="A4" s="62" t="s">
        <v>44</v>
      </c>
      <c r="C4" s="63">
        <v>30</v>
      </c>
      <c r="E4" s="62" t="s">
        <v>45</v>
      </c>
      <c r="G4" s="63">
        <v>1</v>
      </c>
    </row>
    <row r="5" spans="1:9" x14ac:dyDescent="0.2">
      <c r="A5" s="62" t="s">
        <v>46</v>
      </c>
      <c r="C5" s="63">
        <v>11</v>
      </c>
      <c r="E5" s="62" t="s">
        <v>12</v>
      </c>
      <c r="G5" s="63">
        <v>5</v>
      </c>
    </row>
    <row r="6" spans="1:9" x14ac:dyDescent="0.2">
      <c r="A6" s="62" t="s">
        <v>47</v>
      </c>
      <c r="C6" s="64">
        <v>1</v>
      </c>
      <c r="E6" s="62" t="s">
        <v>48</v>
      </c>
      <c r="G6" s="63">
        <v>5</v>
      </c>
    </row>
    <row r="7" spans="1:9" x14ac:dyDescent="0.2">
      <c r="B7" s="64"/>
      <c r="E7" s="62" t="s">
        <v>49</v>
      </c>
      <c r="G7" s="63">
        <v>8</v>
      </c>
    </row>
    <row r="8" spans="1:9" x14ac:dyDescent="0.2">
      <c r="E8" s="65"/>
    </row>
    <row r="9" spans="1:9" x14ac:dyDescent="0.2">
      <c r="A9" s="62" t="s">
        <v>50</v>
      </c>
      <c r="B9" s="66">
        <v>1</v>
      </c>
      <c r="C9" s="66">
        <v>2</v>
      </c>
      <c r="D9" s="66">
        <v>3</v>
      </c>
      <c r="E9" s="62" t="s">
        <v>51</v>
      </c>
      <c r="G9" s="62" t="s">
        <v>12</v>
      </c>
      <c r="I9" s="62" t="s">
        <v>52</v>
      </c>
    </row>
    <row r="10" spans="1:9" x14ac:dyDescent="0.2">
      <c r="A10" s="62" t="s">
        <v>51</v>
      </c>
      <c r="B10" s="67">
        <v>0.6</v>
      </c>
      <c r="C10" s="67">
        <v>0.4</v>
      </c>
      <c r="D10" s="66"/>
      <c r="E10" s="67">
        <f>SUM(B10:D10)</f>
        <v>1</v>
      </c>
      <c r="G10" s="66"/>
    </row>
    <row r="11" spans="1:9" x14ac:dyDescent="0.2">
      <c r="B11" s="67">
        <v>0.5</v>
      </c>
      <c r="C11" s="67">
        <v>0.3</v>
      </c>
      <c r="D11" s="67">
        <v>0.2</v>
      </c>
      <c r="E11" s="67">
        <f>SUM(B11:D11)</f>
        <v>1</v>
      </c>
      <c r="G11" s="68">
        <v>1</v>
      </c>
      <c r="H11" s="67"/>
    </row>
    <row r="12" spans="1:9" x14ac:dyDescent="0.2">
      <c r="A12" s="62">
        <v>1</v>
      </c>
      <c r="B12" s="65">
        <v>22</v>
      </c>
      <c r="C12" s="65">
        <v>0</v>
      </c>
      <c r="D12" s="65">
        <v>0</v>
      </c>
      <c r="E12" s="65">
        <f t="shared" ref="E12:E46" si="0">$C$5*$C$6*A12</f>
        <v>11</v>
      </c>
      <c r="G12" s="65">
        <v>10</v>
      </c>
      <c r="H12" s="67"/>
      <c r="I12" s="65">
        <f>+B12+G12</f>
        <v>32</v>
      </c>
    </row>
    <row r="13" spans="1:9" x14ac:dyDescent="0.2">
      <c r="A13" s="62">
        <v>2</v>
      </c>
      <c r="B13" s="65">
        <v>44</v>
      </c>
      <c r="C13" s="65">
        <v>0</v>
      </c>
      <c r="D13" s="65">
        <v>0</v>
      </c>
      <c r="E13" s="65">
        <f t="shared" si="0"/>
        <v>22</v>
      </c>
      <c r="G13" s="65">
        <v>20</v>
      </c>
      <c r="H13" s="67"/>
      <c r="I13" s="65">
        <f t="shared" ref="I13:I46" si="1">+B13+G13</f>
        <v>64</v>
      </c>
    </row>
    <row r="14" spans="1:9" x14ac:dyDescent="0.2">
      <c r="A14" s="62">
        <v>3</v>
      </c>
      <c r="B14" s="65">
        <v>66</v>
      </c>
      <c r="C14" s="65">
        <v>0</v>
      </c>
      <c r="D14" s="65">
        <v>0</v>
      </c>
      <c r="E14" s="65">
        <f t="shared" si="0"/>
        <v>33</v>
      </c>
      <c r="G14" s="65">
        <v>30</v>
      </c>
      <c r="H14" s="67"/>
      <c r="I14" s="65">
        <f t="shared" si="1"/>
        <v>96</v>
      </c>
    </row>
    <row r="15" spans="1:9" x14ac:dyDescent="0.2">
      <c r="A15" s="62">
        <v>4</v>
      </c>
      <c r="B15" s="65">
        <v>88</v>
      </c>
      <c r="C15" s="65">
        <v>0</v>
      </c>
      <c r="D15" s="65">
        <v>0</v>
      </c>
      <c r="E15" s="65">
        <f t="shared" si="0"/>
        <v>44</v>
      </c>
      <c r="G15" s="65">
        <v>40</v>
      </c>
      <c r="H15" s="67"/>
      <c r="I15" s="65">
        <f t="shared" si="1"/>
        <v>128</v>
      </c>
    </row>
    <row r="16" spans="1:9" x14ac:dyDescent="0.2">
      <c r="A16" s="62">
        <v>5</v>
      </c>
      <c r="B16" s="65">
        <f>55*2</f>
        <v>110</v>
      </c>
      <c r="C16" s="65">
        <v>0</v>
      </c>
      <c r="D16" s="65">
        <v>0</v>
      </c>
      <c r="E16" s="65">
        <f t="shared" si="0"/>
        <v>55</v>
      </c>
      <c r="G16" s="65">
        <v>50</v>
      </c>
      <c r="H16" s="67"/>
      <c r="I16" s="65">
        <f t="shared" si="1"/>
        <v>160</v>
      </c>
    </row>
    <row r="17" spans="1:11" x14ac:dyDescent="0.2">
      <c r="A17" s="62">
        <v>6</v>
      </c>
      <c r="B17" s="65">
        <f>66*2</f>
        <v>132</v>
      </c>
      <c r="C17" s="65">
        <v>0</v>
      </c>
      <c r="D17" s="65">
        <v>0</v>
      </c>
      <c r="E17" s="65">
        <f t="shared" si="0"/>
        <v>66</v>
      </c>
      <c r="G17" s="65">
        <v>60</v>
      </c>
      <c r="H17" s="67"/>
      <c r="I17" s="65">
        <f t="shared" si="1"/>
        <v>192</v>
      </c>
    </row>
    <row r="18" spans="1:11" x14ac:dyDescent="0.2">
      <c r="A18" s="62">
        <v>7</v>
      </c>
      <c r="B18" s="65">
        <f>77*2</f>
        <v>154</v>
      </c>
      <c r="C18" s="65">
        <v>0</v>
      </c>
      <c r="D18" s="65">
        <v>0</v>
      </c>
      <c r="E18" s="65">
        <f t="shared" si="0"/>
        <v>77</v>
      </c>
      <c r="G18" s="65">
        <v>70</v>
      </c>
      <c r="H18" s="67"/>
      <c r="I18" s="65">
        <f t="shared" si="1"/>
        <v>224</v>
      </c>
    </row>
    <row r="19" spans="1:11" x14ac:dyDescent="0.2">
      <c r="A19" s="62">
        <v>8</v>
      </c>
      <c r="B19" s="65">
        <f>88*2</f>
        <v>176</v>
      </c>
      <c r="C19" s="65">
        <v>0</v>
      </c>
      <c r="D19" s="65">
        <v>0</v>
      </c>
      <c r="E19" s="65">
        <f t="shared" si="0"/>
        <v>88</v>
      </c>
      <c r="G19" s="65">
        <v>80</v>
      </c>
      <c r="H19" s="67"/>
      <c r="I19" s="65">
        <f t="shared" si="1"/>
        <v>256</v>
      </c>
    </row>
    <row r="20" spans="1:11" x14ac:dyDescent="0.2">
      <c r="A20" s="62">
        <v>9</v>
      </c>
      <c r="B20" s="65">
        <f>99*2</f>
        <v>198</v>
      </c>
      <c r="C20" s="65">
        <v>0</v>
      </c>
      <c r="D20" s="65">
        <v>0</v>
      </c>
      <c r="E20" s="65">
        <f t="shared" si="0"/>
        <v>99</v>
      </c>
      <c r="G20" s="65">
        <v>90</v>
      </c>
      <c r="H20" s="67"/>
      <c r="I20" s="65">
        <f t="shared" si="1"/>
        <v>288</v>
      </c>
    </row>
    <row r="21" spans="1:11" x14ac:dyDescent="0.2">
      <c r="A21" s="62">
        <v>10</v>
      </c>
      <c r="B21" s="65">
        <f>66*2</f>
        <v>132</v>
      </c>
      <c r="C21" s="65">
        <f>44*2</f>
        <v>88</v>
      </c>
      <c r="D21" s="65">
        <v>0</v>
      </c>
      <c r="E21" s="65">
        <f t="shared" si="0"/>
        <v>110</v>
      </c>
      <c r="F21" s="69"/>
      <c r="G21" s="65">
        <v>100</v>
      </c>
      <c r="H21" s="67"/>
      <c r="I21" s="65">
        <f t="shared" si="1"/>
        <v>232</v>
      </c>
    </row>
    <row r="22" spans="1:11" x14ac:dyDescent="0.2">
      <c r="A22" s="62">
        <v>11</v>
      </c>
      <c r="B22" s="65">
        <f>73*2</f>
        <v>146</v>
      </c>
      <c r="C22" s="65">
        <f>48*2</f>
        <v>96</v>
      </c>
      <c r="D22" s="65">
        <v>0</v>
      </c>
      <c r="E22" s="65">
        <f t="shared" si="0"/>
        <v>121</v>
      </c>
      <c r="F22" s="69"/>
      <c r="G22" s="65">
        <v>110</v>
      </c>
      <c r="H22" s="67"/>
      <c r="I22" s="65">
        <f t="shared" si="1"/>
        <v>256</v>
      </c>
    </row>
    <row r="23" spans="1:11" x14ac:dyDescent="0.2">
      <c r="A23" s="62">
        <v>12</v>
      </c>
      <c r="B23" s="65">
        <f>79*2</f>
        <v>158</v>
      </c>
      <c r="C23" s="65">
        <f>53*2</f>
        <v>106</v>
      </c>
      <c r="D23" s="65">
        <v>0</v>
      </c>
      <c r="E23" s="65">
        <f t="shared" si="0"/>
        <v>132</v>
      </c>
      <c r="F23" s="69"/>
      <c r="G23" s="65">
        <v>120</v>
      </c>
      <c r="H23" s="67"/>
      <c r="I23" s="65">
        <f t="shared" si="1"/>
        <v>278</v>
      </c>
    </row>
    <row r="24" spans="1:11" x14ac:dyDescent="0.2">
      <c r="A24" s="62">
        <v>13</v>
      </c>
      <c r="B24" s="65">
        <v>86</v>
      </c>
      <c r="C24" s="65">
        <v>57</v>
      </c>
      <c r="D24" s="65">
        <v>0</v>
      </c>
      <c r="E24" s="65">
        <f t="shared" si="0"/>
        <v>143</v>
      </c>
      <c r="F24" s="69"/>
      <c r="G24" s="65">
        <f t="shared" ref="G24:G46" si="2">(A24*$G$5)*$G$11</f>
        <v>65</v>
      </c>
      <c r="H24" s="67"/>
      <c r="I24" s="65">
        <f t="shared" si="1"/>
        <v>151</v>
      </c>
    </row>
    <row r="25" spans="1:11" x14ac:dyDescent="0.2">
      <c r="A25" s="62">
        <v>14</v>
      </c>
      <c r="B25" s="65">
        <v>92</v>
      </c>
      <c r="C25" s="65">
        <v>62</v>
      </c>
      <c r="D25" s="65">
        <v>0</v>
      </c>
      <c r="E25" s="65">
        <f t="shared" si="0"/>
        <v>154</v>
      </c>
      <c r="F25" s="69"/>
      <c r="G25" s="65">
        <f t="shared" si="2"/>
        <v>70</v>
      </c>
      <c r="H25" s="67"/>
      <c r="I25" s="65">
        <f t="shared" si="1"/>
        <v>162</v>
      </c>
    </row>
    <row r="26" spans="1:11" x14ac:dyDescent="0.2">
      <c r="A26" s="62">
        <v>15</v>
      </c>
      <c r="B26" s="65">
        <v>83</v>
      </c>
      <c r="C26" s="65">
        <v>50</v>
      </c>
      <c r="D26" s="65">
        <f>+(A26*$C$5)*$D$11</f>
        <v>33</v>
      </c>
      <c r="E26" s="65">
        <f t="shared" si="0"/>
        <v>165</v>
      </c>
      <c r="G26" s="65">
        <f t="shared" si="2"/>
        <v>75</v>
      </c>
      <c r="I26" s="65">
        <f t="shared" si="1"/>
        <v>158</v>
      </c>
    </row>
    <row r="27" spans="1:11" x14ac:dyDescent="0.2">
      <c r="A27" s="62">
        <v>16</v>
      </c>
      <c r="B27" s="65">
        <f t="shared" ref="B27:B45" si="3">+(A27*$C$5)*$B$11</f>
        <v>88</v>
      </c>
      <c r="C27" s="65">
        <v>53</v>
      </c>
      <c r="D27" s="65">
        <v>35</v>
      </c>
      <c r="E27" s="65">
        <f t="shared" si="0"/>
        <v>176</v>
      </c>
      <c r="G27" s="65">
        <f t="shared" si="2"/>
        <v>80</v>
      </c>
      <c r="I27" s="65">
        <f t="shared" si="1"/>
        <v>168</v>
      </c>
      <c r="K27" s="65"/>
    </row>
    <row r="28" spans="1:11" x14ac:dyDescent="0.2">
      <c r="A28" s="62">
        <v>17</v>
      </c>
      <c r="B28" s="65">
        <v>94</v>
      </c>
      <c r="C28" s="65">
        <v>56</v>
      </c>
      <c r="D28" s="65">
        <v>37</v>
      </c>
      <c r="E28" s="65">
        <f t="shared" si="0"/>
        <v>187</v>
      </c>
      <c r="G28" s="65">
        <f t="shared" si="2"/>
        <v>85</v>
      </c>
      <c r="I28" s="65">
        <f t="shared" si="1"/>
        <v>179</v>
      </c>
    </row>
    <row r="29" spans="1:11" x14ac:dyDescent="0.2">
      <c r="A29" s="62">
        <v>18</v>
      </c>
      <c r="B29" s="65">
        <f t="shared" si="3"/>
        <v>99</v>
      </c>
      <c r="C29" s="65">
        <v>59</v>
      </c>
      <c r="D29" s="65">
        <v>40</v>
      </c>
      <c r="E29" s="65">
        <f t="shared" si="0"/>
        <v>198</v>
      </c>
      <c r="G29" s="65">
        <f t="shared" si="2"/>
        <v>90</v>
      </c>
      <c r="I29" s="65">
        <f t="shared" si="1"/>
        <v>189</v>
      </c>
    </row>
    <row r="30" spans="1:11" x14ac:dyDescent="0.2">
      <c r="A30" s="62">
        <v>19</v>
      </c>
      <c r="B30" s="65">
        <v>105</v>
      </c>
      <c r="C30" s="65">
        <v>63</v>
      </c>
      <c r="D30" s="65">
        <v>42</v>
      </c>
      <c r="E30" s="65">
        <f t="shared" si="0"/>
        <v>209</v>
      </c>
      <c r="G30" s="65">
        <f t="shared" si="2"/>
        <v>95</v>
      </c>
      <c r="I30" s="65">
        <f t="shared" si="1"/>
        <v>200</v>
      </c>
    </row>
    <row r="31" spans="1:11" x14ac:dyDescent="0.2">
      <c r="A31" s="62">
        <v>20</v>
      </c>
      <c r="B31" s="65">
        <f t="shared" si="3"/>
        <v>110</v>
      </c>
      <c r="C31" s="65">
        <f>+(A31*$C$5)*$C$11</f>
        <v>66</v>
      </c>
      <c r="D31" s="65">
        <f>+(A31*$C$5)*$D$11</f>
        <v>44</v>
      </c>
      <c r="E31" s="65">
        <f t="shared" si="0"/>
        <v>220</v>
      </c>
      <c r="G31" s="65">
        <f t="shared" si="2"/>
        <v>100</v>
      </c>
      <c r="I31" s="65">
        <f t="shared" si="1"/>
        <v>210</v>
      </c>
    </row>
    <row r="32" spans="1:11" x14ac:dyDescent="0.2">
      <c r="A32" s="62">
        <v>21</v>
      </c>
      <c r="B32" s="65">
        <v>116</v>
      </c>
      <c r="C32" s="65">
        <v>69</v>
      </c>
      <c r="D32" s="65">
        <v>46</v>
      </c>
      <c r="E32" s="65">
        <f t="shared" si="0"/>
        <v>231</v>
      </c>
      <c r="G32" s="65">
        <f t="shared" si="2"/>
        <v>105</v>
      </c>
      <c r="I32" s="65">
        <f t="shared" si="1"/>
        <v>221</v>
      </c>
    </row>
    <row r="33" spans="1:9" x14ac:dyDescent="0.2">
      <c r="A33" s="62">
        <v>22</v>
      </c>
      <c r="B33" s="65">
        <f t="shared" si="3"/>
        <v>121</v>
      </c>
      <c r="C33" s="65">
        <v>73</v>
      </c>
      <c r="D33" s="65">
        <v>48</v>
      </c>
      <c r="E33" s="65">
        <f t="shared" si="0"/>
        <v>242</v>
      </c>
      <c r="G33" s="65">
        <f t="shared" si="2"/>
        <v>110</v>
      </c>
      <c r="I33" s="65">
        <f t="shared" si="1"/>
        <v>231</v>
      </c>
    </row>
    <row r="34" spans="1:9" x14ac:dyDescent="0.2">
      <c r="A34" s="62">
        <v>23</v>
      </c>
      <c r="B34" s="65">
        <v>127</v>
      </c>
      <c r="C34" s="65">
        <v>76</v>
      </c>
      <c r="D34" s="65">
        <v>51</v>
      </c>
      <c r="E34" s="65">
        <f>+B34+C34+D34</f>
        <v>254</v>
      </c>
      <c r="G34" s="65">
        <f t="shared" si="2"/>
        <v>115</v>
      </c>
      <c r="I34" s="65">
        <f t="shared" si="1"/>
        <v>242</v>
      </c>
    </row>
    <row r="35" spans="1:9" x14ac:dyDescent="0.2">
      <c r="A35" s="62">
        <v>24</v>
      </c>
      <c r="B35" s="65">
        <f t="shared" si="3"/>
        <v>132</v>
      </c>
      <c r="C35" s="65">
        <v>79</v>
      </c>
      <c r="D35" s="65">
        <v>53</v>
      </c>
      <c r="E35" s="65">
        <f t="shared" si="0"/>
        <v>264</v>
      </c>
      <c r="G35" s="65">
        <f t="shared" si="2"/>
        <v>120</v>
      </c>
      <c r="I35" s="65">
        <f t="shared" si="1"/>
        <v>252</v>
      </c>
    </row>
    <row r="36" spans="1:9" x14ac:dyDescent="0.2">
      <c r="A36" s="62">
        <v>25</v>
      </c>
      <c r="B36" s="65">
        <v>138</v>
      </c>
      <c r="C36" s="65">
        <v>83</v>
      </c>
      <c r="D36" s="65">
        <f>+(A36*$C$5)*$D$11</f>
        <v>55</v>
      </c>
      <c r="E36" s="65">
        <f t="shared" si="0"/>
        <v>275</v>
      </c>
      <c r="G36" s="65">
        <f t="shared" si="2"/>
        <v>125</v>
      </c>
      <c r="I36" s="65">
        <f t="shared" si="1"/>
        <v>263</v>
      </c>
    </row>
    <row r="37" spans="1:9" x14ac:dyDescent="0.2">
      <c r="A37" s="62">
        <v>26</v>
      </c>
      <c r="B37" s="65">
        <f t="shared" si="3"/>
        <v>143</v>
      </c>
      <c r="C37" s="65">
        <v>86</v>
      </c>
      <c r="D37" s="65">
        <v>57</v>
      </c>
      <c r="E37" s="65">
        <f t="shared" si="0"/>
        <v>286</v>
      </c>
      <c r="G37" s="65">
        <f t="shared" si="2"/>
        <v>130</v>
      </c>
      <c r="I37" s="65">
        <f t="shared" si="1"/>
        <v>273</v>
      </c>
    </row>
    <row r="38" spans="1:9" x14ac:dyDescent="0.2">
      <c r="A38" s="62">
        <v>27</v>
      </c>
      <c r="B38" s="65">
        <v>149</v>
      </c>
      <c r="C38" s="65">
        <v>89</v>
      </c>
      <c r="D38" s="65">
        <v>59</v>
      </c>
      <c r="E38" s="65">
        <f>SUM(B38:D38)</f>
        <v>297</v>
      </c>
      <c r="G38" s="65">
        <f t="shared" si="2"/>
        <v>135</v>
      </c>
      <c r="I38" s="65">
        <f t="shared" si="1"/>
        <v>284</v>
      </c>
    </row>
    <row r="39" spans="1:9" x14ac:dyDescent="0.2">
      <c r="A39" s="62">
        <v>28</v>
      </c>
      <c r="B39" s="65">
        <f t="shared" si="3"/>
        <v>154</v>
      </c>
      <c r="C39" s="65">
        <v>92</v>
      </c>
      <c r="D39" s="65">
        <v>62</v>
      </c>
      <c r="E39" s="65">
        <f>SUM(B39:D39)</f>
        <v>308</v>
      </c>
      <c r="G39" s="65">
        <f t="shared" si="2"/>
        <v>140</v>
      </c>
      <c r="I39" s="65">
        <f t="shared" si="1"/>
        <v>294</v>
      </c>
    </row>
    <row r="40" spans="1:9" x14ac:dyDescent="0.2">
      <c r="A40" s="62">
        <v>29</v>
      </c>
      <c r="B40" s="65">
        <v>160</v>
      </c>
      <c r="C40" s="65">
        <v>96</v>
      </c>
      <c r="D40" s="65">
        <v>64</v>
      </c>
      <c r="E40" s="65">
        <f>SUM(B40:D40)</f>
        <v>320</v>
      </c>
      <c r="G40" s="65">
        <f t="shared" si="2"/>
        <v>145</v>
      </c>
      <c r="I40" s="65">
        <f t="shared" si="1"/>
        <v>305</v>
      </c>
    </row>
    <row r="41" spans="1:9" x14ac:dyDescent="0.2">
      <c r="A41" s="62">
        <v>30</v>
      </c>
      <c r="B41" s="65">
        <f t="shared" si="3"/>
        <v>165</v>
      </c>
      <c r="C41" s="65">
        <f>+(A41*$C$5)*$C$11</f>
        <v>99</v>
      </c>
      <c r="D41" s="65">
        <f>+(A41*$C$5)*$D$11</f>
        <v>66</v>
      </c>
      <c r="E41" s="65">
        <f t="shared" si="0"/>
        <v>330</v>
      </c>
      <c r="G41" s="65">
        <f t="shared" si="2"/>
        <v>150</v>
      </c>
      <c r="I41" s="65">
        <f t="shared" si="1"/>
        <v>315</v>
      </c>
    </row>
    <row r="42" spans="1:9" x14ac:dyDescent="0.2">
      <c r="A42" s="62">
        <v>31</v>
      </c>
      <c r="B42" s="65">
        <v>171</v>
      </c>
      <c r="C42" s="65">
        <v>102</v>
      </c>
      <c r="D42" s="65">
        <v>68</v>
      </c>
      <c r="E42" s="65">
        <f t="shared" si="0"/>
        <v>341</v>
      </c>
      <c r="G42" s="65">
        <f t="shared" si="2"/>
        <v>155</v>
      </c>
      <c r="I42" s="65">
        <f t="shared" si="1"/>
        <v>326</v>
      </c>
    </row>
    <row r="43" spans="1:9" x14ac:dyDescent="0.2">
      <c r="A43" s="62">
        <v>32</v>
      </c>
      <c r="B43" s="65">
        <f t="shared" si="3"/>
        <v>176</v>
      </c>
      <c r="C43" s="65">
        <v>106</v>
      </c>
      <c r="D43" s="65">
        <v>70</v>
      </c>
      <c r="E43" s="65">
        <f t="shared" si="0"/>
        <v>352</v>
      </c>
      <c r="G43" s="65">
        <f t="shared" si="2"/>
        <v>160</v>
      </c>
      <c r="I43" s="65">
        <f t="shared" si="1"/>
        <v>336</v>
      </c>
    </row>
    <row r="44" spans="1:9" x14ac:dyDescent="0.2">
      <c r="A44" s="62">
        <v>33</v>
      </c>
      <c r="B44" s="65">
        <v>182</v>
      </c>
      <c r="C44" s="65">
        <v>109</v>
      </c>
      <c r="D44" s="65">
        <v>73</v>
      </c>
      <c r="E44" s="65">
        <f t="shared" si="0"/>
        <v>363</v>
      </c>
      <c r="G44" s="65">
        <f t="shared" si="2"/>
        <v>165</v>
      </c>
      <c r="I44" s="65">
        <f t="shared" si="1"/>
        <v>347</v>
      </c>
    </row>
    <row r="45" spans="1:9" x14ac:dyDescent="0.2">
      <c r="A45" s="62">
        <v>34</v>
      </c>
      <c r="B45" s="65">
        <f t="shared" si="3"/>
        <v>187</v>
      </c>
      <c r="C45" s="65">
        <v>112</v>
      </c>
      <c r="D45" s="65">
        <f>+(A45*$C$5)*$D$11</f>
        <v>74.8</v>
      </c>
      <c r="E45" s="65">
        <f t="shared" si="0"/>
        <v>374</v>
      </c>
      <c r="G45" s="65">
        <f t="shared" si="2"/>
        <v>170</v>
      </c>
      <c r="I45" s="65">
        <f t="shared" si="1"/>
        <v>357</v>
      </c>
    </row>
    <row r="46" spans="1:9" x14ac:dyDescent="0.2">
      <c r="A46" s="62">
        <v>35</v>
      </c>
      <c r="B46" s="65">
        <v>193</v>
      </c>
      <c r="C46" s="65">
        <v>116</v>
      </c>
      <c r="D46" s="65">
        <f>+(A46*$C$5)*$D$11</f>
        <v>77</v>
      </c>
      <c r="E46" s="65">
        <f t="shared" si="0"/>
        <v>385</v>
      </c>
      <c r="G46" s="65">
        <f t="shared" si="2"/>
        <v>175</v>
      </c>
      <c r="I46" s="65">
        <f t="shared" si="1"/>
        <v>368</v>
      </c>
    </row>
  </sheetData>
  <mergeCells count="1">
    <mergeCell ref="A1:I1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D4298-FD67-4253-A7AB-EAA6E4B6BD10}">
  <dimension ref="A2:N46"/>
  <sheetViews>
    <sheetView topLeftCell="A15" workbookViewId="0">
      <selection activeCell="I42" sqref="I42"/>
    </sheetView>
  </sheetViews>
  <sheetFormatPr defaultRowHeight="12.75" x14ac:dyDescent="0.2"/>
  <cols>
    <col min="1" max="1" width="8.7109375" bestFit="1" customWidth="1"/>
    <col min="2" max="2" width="27.5703125" customWidth="1"/>
    <col min="5" max="5" width="10.5703125" customWidth="1"/>
    <col min="8" max="9" width="10" bestFit="1" customWidth="1"/>
    <col min="10" max="10" width="9.28515625" bestFit="1" customWidth="1"/>
    <col min="11" max="11" width="8.85546875" customWidth="1"/>
    <col min="12" max="13" width="10.85546875" customWidth="1"/>
    <col min="14" max="14" width="10.28515625" bestFit="1" customWidth="1"/>
  </cols>
  <sheetData>
    <row r="2" spans="1:14" ht="13.5" thickBot="1" x14ac:dyDescent="0.25"/>
    <row r="3" spans="1:14" ht="18.75" thickBot="1" x14ac:dyDescent="0.3">
      <c r="A3" s="45" t="s">
        <v>0</v>
      </c>
      <c r="B3" s="45" t="s">
        <v>1</v>
      </c>
      <c r="C3" s="46" t="s">
        <v>34</v>
      </c>
      <c r="D3" s="46" t="s">
        <v>35</v>
      </c>
      <c r="E3" s="46" t="s">
        <v>42</v>
      </c>
      <c r="F3" s="46" t="s">
        <v>36</v>
      </c>
      <c r="G3" s="46" t="s">
        <v>37</v>
      </c>
      <c r="H3" s="46" t="s">
        <v>38</v>
      </c>
      <c r="I3" s="46" t="s">
        <v>39</v>
      </c>
      <c r="J3" s="46" t="s">
        <v>40</v>
      </c>
      <c r="K3" s="47" t="s">
        <v>41</v>
      </c>
      <c r="L3" s="46" t="s">
        <v>32</v>
      </c>
      <c r="M3" s="48" t="s">
        <v>33</v>
      </c>
      <c r="N3" s="48" t="s">
        <v>7</v>
      </c>
    </row>
    <row r="4" spans="1:14" ht="16.5" customHeight="1" thickBot="1" x14ac:dyDescent="0.3">
      <c r="A4" s="49">
        <v>1</v>
      </c>
      <c r="B4" s="50" t="str">
        <f>VLOOKUP(A4,Teams!$A$2:$B$306,2,FALSE)</f>
        <v>Bill Ramsey</v>
      </c>
      <c r="C4" s="51">
        <f>IF(ISERROR(VLOOKUP(A4,Jan!$A$5:$E$44,5,FALSE))," ",VLOOKUP(A4,Jan!$A$5:$E$44,5,FALSE))</f>
        <v>1</v>
      </c>
      <c r="D4" s="51">
        <f>IF(ISERROR(VLOOKUP(A4,Feb!$A$5:$E$40,5,FALSE))," ",VLOOKUP(A4,Feb!$A$5:$E$40,5,FALSE))</f>
        <v>1</v>
      </c>
      <c r="E4" s="51">
        <f>IF(ISERROR(VLOOKUP(A4,March!$A$5:$E$40,5,FALSE))," ",VLOOKUP(A4,March!$A$5:$E$40,5,FALSE))</f>
        <v>1</v>
      </c>
      <c r="F4" s="51">
        <f>IF(ISERROR(VLOOKUP(A4,April!$A$5:$E$36,5,FALSE))," ",VLOOKUP(A4,April!$A$5:$E$36,5,FALSE))</f>
        <v>0</v>
      </c>
      <c r="G4" s="51">
        <f>IF(ISERROR(VLOOKUP(A4,May!$A$5:$E$37,5,FALSE))," ",VLOOKUP(A4,May!$A$5:$E$37,5,FALSE))</f>
        <v>1</v>
      </c>
      <c r="H4" s="51">
        <f>IF(ISERROR(VLOOKUP(A4,June!$A$5:$E$45,5,FALSE))," ",VLOOKUP(A4,June!$A$5:$E$45,5,FALSE))</f>
        <v>0</v>
      </c>
      <c r="I4" s="51">
        <v>1</v>
      </c>
      <c r="J4" s="51">
        <f>IF(ISERROR(VLOOKUP(A4,Aug!$A$5:$E$36,5,FALSE))," ",VLOOKUP(A4,Aug!$A$5:$E$36,5,FALSE))</f>
        <v>1</v>
      </c>
      <c r="K4" s="51" t="str">
        <f>IF(ISERROR(VLOOKUP(A4,'Sept '!$A$5:$E$16,5,FALSE))," ",VLOOKUP(A4,'Sept '!$A$5:$E$16,5,FALSE))</f>
        <v xml:space="preserve"> </v>
      </c>
      <c r="L4" s="51">
        <f>IF(ISERROR(VLOOKUP(A4,Oct!$A$5:$E$24,5,FALSE))," ",VLOOKUP(A4,Oct!$A$5:$E$24,5,FALSE))</f>
        <v>1</v>
      </c>
      <c r="M4" s="51" t="str">
        <f>IF(ISERROR(VLOOKUP(A4,Nov!$A$5:$E$24,5,FALSE))," ",VLOOKUP(A4,Nov!$A$5:$E$24,5,FALSE))</f>
        <v xml:space="preserve"> </v>
      </c>
      <c r="N4" s="51">
        <f>SUM(C4:M4)</f>
        <v>7</v>
      </c>
    </row>
    <row r="5" spans="1:14" ht="16.5" customHeight="1" thickBot="1" x14ac:dyDescent="0.3">
      <c r="A5" s="49">
        <v>2</v>
      </c>
      <c r="B5" s="50" t="str">
        <f>VLOOKUP(A5,Teams!$A$2:$B$306,2,FALSE)</f>
        <v>Caleb Ramsey</v>
      </c>
      <c r="C5" s="51">
        <f>IF(ISERROR(VLOOKUP(A5,Jan!$A$5:$E$44,5,FALSE))," ",VLOOKUP(A5,Jan!$A$5:$E$44,5,FALSE))</f>
        <v>1</v>
      </c>
      <c r="D5" s="51">
        <f>IF(ISERROR(VLOOKUP(A5,Feb!$A$5:$E$40,5,FALSE))," ",VLOOKUP(A5,Feb!$A$5:$E$40,5,FALSE))</f>
        <v>1</v>
      </c>
      <c r="E5" s="51">
        <f>IF(ISERROR(VLOOKUP(A5,March!$A$5:$E$40,5,FALSE))," ",VLOOKUP(A5,March!$A$5:$E$40,5,FALSE))</f>
        <v>0</v>
      </c>
      <c r="F5" s="51" t="str">
        <f>IF(ISERROR(VLOOKUP(A5,April!$A$5:$E$36,5,FALSE))," ",VLOOKUP(A5,April!$A$5:$E$36,5,FALSE))</f>
        <v xml:space="preserve"> </v>
      </c>
      <c r="G5" s="51">
        <f>IF(ISERROR(VLOOKUP(A5,May!$A$5:$E$37,5,FALSE))," ",VLOOKUP(A5,May!$A$5:$E$37,5,FALSE))</f>
        <v>1</v>
      </c>
      <c r="H5" s="51" t="str">
        <f>IF(ISERROR(VLOOKUP(A5,June!$A$5:$E$45,5,FALSE))," ",VLOOKUP(A5,June!$A$5:$E$45,5,FALSE))</f>
        <v xml:space="preserve"> </v>
      </c>
      <c r="I5" s="51">
        <v>1</v>
      </c>
      <c r="J5" s="51">
        <f>IF(ISERROR(VLOOKUP(A5,Aug!$A$5:$E$36,5,FALSE))," ",VLOOKUP(A5,Aug!$A$5:$E$36,5,FALSE))</f>
        <v>1</v>
      </c>
      <c r="K5" s="51" t="str">
        <f>IF(ISERROR(VLOOKUP(A5,'Sept '!$A$5:$E$16,5,FALSE))," ",VLOOKUP(A5,'Sept '!$A$5:$E$16,5,FALSE))</f>
        <v xml:space="preserve"> </v>
      </c>
      <c r="L5" s="51">
        <f>IF(ISERROR(VLOOKUP(A5,Oct!$A$5:$E$24,5,FALSE))," ",VLOOKUP(A5,Oct!$A$5:$E$24,5,FALSE))</f>
        <v>1</v>
      </c>
      <c r="M5" s="51" t="str">
        <f>IF(ISERROR(VLOOKUP(A5,Nov!$A$5:$E$24,5,FALSE))," ",VLOOKUP(A5,Nov!$A$5:$E$24,5,FALSE))</f>
        <v xml:space="preserve"> </v>
      </c>
      <c r="N5" s="51">
        <f t="shared" ref="N5:N43" si="0">SUM(C5:M5)</f>
        <v>6</v>
      </c>
    </row>
    <row r="6" spans="1:14" ht="16.5" customHeight="1" thickBot="1" x14ac:dyDescent="0.3">
      <c r="A6" s="49">
        <v>3</v>
      </c>
      <c r="B6" s="50" t="str">
        <f>VLOOKUP(A6,Teams!$A$2:$B$306,2,FALSE)</f>
        <v>Charlie Kruithof</v>
      </c>
      <c r="C6" s="51">
        <f>IF(ISERROR(VLOOKUP(A6,Jan!$A$5:$E$44,5,FALSE))," ",VLOOKUP(A6,Jan!$A$5:$E$44,5,FALSE))</f>
        <v>1</v>
      </c>
      <c r="D6" s="51">
        <f>IF(ISERROR(VLOOKUP(A6,Feb!$A$5:$E$40,5,FALSE))," ",VLOOKUP(A6,Feb!$A$5:$E$40,5,FALSE))</f>
        <v>1</v>
      </c>
      <c r="E6" s="51" t="str">
        <f>IF(ISERROR(VLOOKUP(A6,March!$A$5:$E$40,5,FALSE))," ",VLOOKUP(A6,March!$A$5:$E$40,5,FALSE))</f>
        <v xml:space="preserve"> </v>
      </c>
      <c r="F6" s="51" t="str">
        <f>IF(ISERROR(VLOOKUP(A6,April!$A$5:$E$36,5,FALSE))," ",VLOOKUP(A6,April!$A$5:$E$36,5,FALSE))</f>
        <v xml:space="preserve"> </v>
      </c>
      <c r="G6" s="51" t="str">
        <f>IF(ISERROR(VLOOKUP(A6,May!$A$5:$E$37,5,FALSE))," ",VLOOKUP(A6,May!$A$5:$E$37,5,FALSE))</f>
        <v xml:space="preserve"> </v>
      </c>
      <c r="H6" s="51">
        <f>IF(ISERROR(VLOOKUP(A6,June!$A$5:$E$45,5,FALSE))," ",VLOOKUP(A6,June!$A$5:$E$45,5,FALSE))</f>
        <v>1</v>
      </c>
      <c r="I6" s="51" t="str">
        <f>IF(ISERROR(VLOOKUP(A6,July!$A$24:$F$43,5,FALSE))," ",VLOOKUP(A6,July!$A$24:$F$43,5,FALSE))</f>
        <v xml:space="preserve"> </v>
      </c>
      <c r="J6" s="51" t="str">
        <f>IF(ISERROR(VLOOKUP(A6,Aug!$A$5:$E$36,5,FALSE))," ",VLOOKUP(A6,Aug!$A$5:$E$36,5,FALSE))</f>
        <v xml:space="preserve"> </v>
      </c>
      <c r="K6" s="51" t="str">
        <f>IF(ISERROR(VLOOKUP(A6,'Sept '!$A$5:$E$16,5,FALSE))," ",VLOOKUP(A6,'Sept '!$A$5:$E$16,5,FALSE))</f>
        <v xml:space="preserve"> </v>
      </c>
      <c r="L6" s="51" t="str">
        <f>IF(ISERROR(VLOOKUP(A6,Oct!$A$5:$E$24,5,FALSE))," ",VLOOKUP(A6,Oct!$A$5:$E$24,5,FALSE))</f>
        <v xml:space="preserve"> </v>
      </c>
      <c r="M6" s="51" t="str">
        <f>IF(ISERROR(VLOOKUP(A6,Nov!$A$5:$E$24,5,FALSE))," ",VLOOKUP(A6,Nov!$A$5:$E$24,5,FALSE))</f>
        <v xml:space="preserve"> </v>
      </c>
      <c r="N6" s="51">
        <f t="shared" si="0"/>
        <v>3</v>
      </c>
    </row>
    <row r="7" spans="1:14" ht="16.5" customHeight="1" thickBot="1" x14ac:dyDescent="0.3">
      <c r="A7" s="49">
        <v>4</v>
      </c>
      <c r="B7" s="50" t="str">
        <f>VLOOKUP(A7,Teams!$A$2:$B$306,2,FALSE)</f>
        <v>Chuck Sharpe</v>
      </c>
      <c r="C7" s="51">
        <f>IF(ISERROR(VLOOKUP(A7,Jan!$A$5:$E$44,5,FALSE))," ",VLOOKUP(A7,Jan!$A$5:$E$44,5,FALSE))</f>
        <v>1</v>
      </c>
      <c r="D7" s="51">
        <f>IF(ISERROR(VLOOKUP(A7,Feb!$A$5:$E$40,5,FALSE))," ",VLOOKUP(A7,Feb!$A$5:$E$40,5,FALSE))</f>
        <v>1</v>
      </c>
      <c r="E7" s="51">
        <f>IF(ISERROR(VLOOKUP(A7,March!$A$5:$E$40,5,FALSE))," ",VLOOKUP(A7,March!$A$5:$E$40,5,FALSE))</f>
        <v>1</v>
      </c>
      <c r="F7" s="51" t="str">
        <f>IF(ISERROR(VLOOKUP(A7,April!$A$5:$E$36,5,FALSE))," ",VLOOKUP(A7,April!$A$5:$E$36,5,FALSE))</f>
        <v xml:space="preserve"> </v>
      </c>
      <c r="G7" s="51" t="str">
        <f>IF(ISERROR(VLOOKUP(A7,May!$A$5:$E$37,5,FALSE))," ",VLOOKUP(A7,May!$A$5:$E$37,5,FALSE))</f>
        <v xml:space="preserve"> </v>
      </c>
      <c r="H7" s="51" t="str">
        <f>IF(ISERROR(VLOOKUP(A7,June!$A$5:$E$45,5,FALSE))," ",VLOOKUP(A7,June!$A$5:$E$45,5,FALSE))</f>
        <v xml:space="preserve"> </v>
      </c>
      <c r="I7" s="51" t="str">
        <f>IF(ISERROR(VLOOKUP(A7,July!$A$24:$F$43,5,FALSE))," ",VLOOKUP(A7,July!$A$24:$F$43,5,FALSE))</f>
        <v xml:space="preserve"> </v>
      </c>
      <c r="J7" s="51" t="str">
        <f>IF(ISERROR(VLOOKUP(A7,Aug!$A$5:$E$36,5,FALSE))," ",VLOOKUP(A7,Aug!$A$5:$E$36,5,FALSE))</f>
        <v xml:space="preserve"> </v>
      </c>
      <c r="K7" s="51" t="str">
        <f>IF(ISERROR(VLOOKUP(A7,'Sept '!$A$5:$E$16,5,FALSE))," ",VLOOKUP(A7,'Sept '!$A$5:$E$16,5,FALSE))</f>
        <v xml:space="preserve"> </v>
      </c>
      <c r="L7" s="51" t="str">
        <f>IF(ISERROR(VLOOKUP(A7,Oct!$A$5:$E$24,5,FALSE))," ",VLOOKUP(A7,Oct!$A$5:$E$24,5,FALSE))</f>
        <v xml:space="preserve"> </v>
      </c>
      <c r="M7" s="51" t="str">
        <f>IF(ISERROR(VLOOKUP(A7,Nov!$A$5:$E$24,5,FALSE))," ",VLOOKUP(A7,Nov!$A$5:$E$24,5,FALSE))</f>
        <v xml:space="preserve"> </v>
      </c>
      <c r="N7" s="51">
        <f t="shared" si="0"/>
        <v>3</v>
      </c>
    </row>
    <row r="8" spans="1:14" ht="16.5" customHeight="1" thickBot="1" x14ac:dyDescent="0.3">
      <c r="A8" s="49">
        <v>5</v>
      </c>
      <c r="B8" s="50" t="str">
        <f>VLOOKUP(A8,Teams!$A$2:$B$306,2,FALSE)</f>
        <v>Darrell Brashear</v>
      </c>
      <c r="C8" s="51">
        <f>IF(ISERROR(VLOOKUP(A8,Jan!$A$5:$E$44,5,FALSE))," ",VLOOKUP(A8,Jan!$A$5:$E$44,5,FALSE))</f>
        <v>1</v>
      </c>
      <c r="D8" s="51" t="str">
        <f>IF(ISERROR(VLOOKUP(A8,Feb!$A$5:$E$40,5,FALSE))," ",VLOOKUP(A8,Feb!$A$5:$E$40,5,FALSE))</f>
        <v xml:space="preserve"> </v>
      </c>
      <c r="E8" s="51">
        <f>IF(ISERROR(VLOOKUP(A8,March!$A$5:$E$40,5,FALSE))," ",VLOOKUP(A8,March!$A$5:$E$40,5,FALSE))</f>
        <v>1</v>
      </c>
      <c r="F8" s="51">
        <f>IF(ISERROR(VLOOKUP(A8,April!$A$5:$E$36,5,FALSE))," ",VLOOKUP(A8,April!$A$5:$E$36,5,FALSE))</f>
        <v>1</v>
      </c>
      <c r="G8" s="51" t="str">
        <f>IF(ISERROR(VLOOKUP(A8,May!$A$5:$E$37,5,FALSE))," ",VLOOKUP(A8,May!$A$5:$E$37,5,FALSE))</f>
        <v xml:space="preserve"> </v>
      </c>
      <c r="H8" s="51" t="str">
        <f>IF(ISERROR(VLOOKUP(A8,June!$A$5:$E$45,5,FALSE))," ",VLOOKUP(A8,June!$A$5:$E$45,5,FALSE))</f>
        <v xml:space="preserve"> </v>
      </c>
      <c r="I8" s="51">
        <v>1</v>
      </c>
      <c r="J8" s="51" t="str">
        <f>IF(ISERROR(VLOOKUP(A8,Aug!$A$5:$E$36,5,FALSE))," ",VLOOKUP(A8,Aug!$A$5:$E$36,5,FALSE))</f>
        <v xml:space="preserve"> </v>
      </c>
      <c r="K8" s="51" t="str">
        <f>IF(ISERROR(VLOOKUP(A8,'Sept '!$A$5:$E$16,5,FALSE))," ",VLOOKUP(A8,'Sept '!$A$5:$E$16,5,FALSE))</f>
        <v xml:space="preserve"> </v>
      </c>
      <c r="L8" s="51" t="str">
        <f>IF(ISERROR(VLOOKUP(A8,Oct!$A$5:$E$24,5,FALSE))," ",VLOOKUP(A8,Oct!$A$5:$E$24,5,FALSE))</f>
        <v xml:space="preserve"> </v>
      </c>
      <c r="M8" s="51" t="str">
        <f>IF(ISERROR(VLOOKUP(A8,Nov!$A$5:$E$24,5,FALSE))," ",VLOOKUP(A8,Nov!$A$5:$E$24,5,FALSE))</f>
        <v xml:space="preserve"> </v>
      </c>
      <c r="N8" s="51">
        <f t="shared" si="0"/>
        <v>4</v>
      </c>
    </row>
    <row r="9" spans="1:14" ht="16.5" customHeight="1" thickBot="1" x14ac:dyDescent="0.3">
      <c r="A9" s="49">
        <v>6</v>
      </c>
      <c r="B9" s="50" t="str">
        <f>VLOOKUP(A9,Teams!$A$2:$B$306,2,FALSE)</f>
        <v>Derrick Shoffitt</v>
      </c>
      <c r="C9" s="51">
        <f>IF(ISERROR(VLOOKUP(A9,Jan!$A$5:$E$44,5,FALSE))," ",VLOOKUP(A9,Jan!$A$5:$E$44,5,FALSE))</f>
        <v>1</v>
      </c>
      <c r="D9" s="51">
        <f>IF(ISERROR(VLOOKUP(A9,Feb!$A$5:$E$40,5,FALSE))," ",VLOOKUP(A9,Feb!$A$5:$E$40,5,FALSE))</f>
        <v>1</v>
      </c>
      <c r="E9" s="51">
        <f>IF(ISERROR(VLOOKUP(A9,March!$A$5:$E$40,5,FALSE))," ",VLOOKUP(A9,March!$A$5:$E$40,5,FALSE))</f>
        <v>1</v>
      </c>
      <c r="F9" s="51">
        <f>IF(ISERROR(VLOOKUP(A9,April!$A$5:$E$36,5,FALSE))," ",VLOOKUP(A9,April!$A$5:$E$36,5,FALSE))</f>
        <v>1</v>
      </c>
      <c r="G9" s="51">
        <f>IF(ISERROR(VLOOKUP(A9,May!$A$5:$E$37,5,FALSE))," ",VLOOKUP(A9,May!$A$5:$E$37,5,FALSE))</f>
        <v>1</v>
      </c>
      <c r="H9" s="51">
        <f>IF(ISERROR(VLOOKUP(A9,June!$A$5:$E$45,5,FALSE))," ",VLOOKUP(A9,June!$A$5:$E$45,5,FALSE))</f>
        <v>1</v>
      </c>
      <c r="I9" s="51" t="str">
        <f>IF(ISERROR(VLOOKUP(A9,July!$A$24:$F$43,5,FALSE))," ",VLOOKUP(A9,July!$A$24:$F$43,5,FALSE))</f>
        <v xml:space="preserve"> </v>
      </c>
      <c r="J9" s="51">
        <f>IF(ISERROR(VLOOKUP(A9,Aug!$A$5:$E$36,5,FALSE))," ",VLOOKUP(A9,Aug!$A$5:$E$36,5,FALSE))</f>
        <v>1</v>
      </c>
      <c r="K9" s="51">
        <f>IF(ISERROR(VLOOKUP(A9,'Sept '!$A$5:$E$16,5,FALSE))," ",VLOOKUP(A9,'Sept '!$A$5:$E$16,5,FALSE))</f>
        <v>0</v>
      </c>
      <c r="L9" s="51">
        <f>IF(ISERROR(VLOOKUP(A9,Oct!$A$5:$E$24,5,FALSE))," ",VLOOKUP(A9,Oct!$A$5:$E$24,5,FALSE))</f>
        <v>1</v>
      </c>
      <c r="M9" s="51" t="str">
        <f>IF(ISERROR(VLOOKUP(A9,Nov!$A$5:$E$24,5,FALSE))," ",VLOOKUP(A9,Nov!$A$5:$E$24,5,FALSE))</f>
        <v xml:space="preserve"> </v>
      </c>
      <c r="N9" s="51">
        <f t="shared" si="0"/>
        <v>8</v>
      </c>
    </row>
    <row r="10" spans="1:14" ht="16.5" customHeight="1" thickBot="1" x14ac:dyDescent="0.3">
      <c r="A10" s="49">
        <v>7</v>
      </c>
      <c r="B10" s="50" t="str">
        <f>VLOOKUP(A10,Teams!$A$2:$B$306,2,FALSE)</f>
        <v>Don Westom</v>
      </c>
      <c r="C10" s="51">
        <f>IF(ISERROR(VLOOKUP(A10,Jan!$A$5:$E$44,5,FALSE))," ",VLOOKUP(A10,Jan!$A$5:$E$44,5,FALSE))</f>
        <v>1</v>
      </c>
      <c r="D10" s="51" t="str">
        <f>IF(ISERROR(VLOOKUP(A10,Feb!$A$5:$E$40,5,FALSE))," ",VLOOKUP(A10,Feb!$A$5:$E$40,5,FALSE))</f>
        <v>N</v>
      </c>
      <c r="E10" s="51">
        <f>IF(ISERROR(VLOOKUP(A10,March!$A$5:$E$40,5,FALSE))," ",VLOOKUP(A10,March!$A$5:$E$40,5,FALSE))</f>
        <v>1</v>
      </c>
      <c r="F10" s="51">
        <f>IF(ISERROR(VLOOKUP(A10,April!$A$5:$E$36,5,FALSE))," ",VLOOKUP(A10,April!$A$5:$E$36,5,FALSE))</f>
        <v>1</v>
      </c>
      <c r="G10" s="51">
        <f>IF(ISERROR(VLOOKUP(A10,May!$A$5:$E$37,5,FALSE))," ",VLOOKUP(A10,May!$A$5:$E$37,5,FALSE))</f>
        <v>1</v>
      </c>
      <c r="H10" s="51">
        <f>IF(ISERROR(VLOOKUP(A10,June!$A$5:$E$45,5,FALSE))," ",VLOOKUP(A10,June!$A$5:$E$45,5,FALSE))</f>
        <v>1</v>
      </c>
      <c r="I10" s="51">
        <v>1</v>
      </c>
      <c r="J10" s="51">
        <f>IF(ISERROR(VLOOKUP(A10,Aug!$A$5:$E$36,5,FALSE))," ",VLOOKUP(A10,Aug!$A$5:$E$36,5,FALSE))</f>
        <v>1</v>
      </c>
      <c r="K10" s="51">
        <f>IF(ISERROR(VLOOKUP(A10,'Sept '!$A$5:$E$16,5,FALSE))," ",VLOOKUP(A10,'Sept '!$A$5:$E$16,5,FALSE))</f>
        <v>1</v>
      </c>
      <c r="L10" s="51">
        <f>IF(ISERROR(VLOOKUP(A10,Oct!$A$5:$E$24,5,FALSE))," ",VLOOKUP(A10,Oct!$A$5:$E$24,5,FALSE))</f>
        <v>1</v>
      </c>
      <c r="M10" s="51" t="str">
        <f>IF(ISERROR(VLOOKUP(A10,Nov!$A$5:$E$24,5,FALSE))," ",VLOOKUP(A10,Nov!$A$5:$E$24,5,FALSE))</f>
        <v xml:space="preserve"> </v>
      </c>
      <c r="N10" s="51">
        <f t="shared" si="0"/>
        <v>9</v>
      </c>
    </row>
    <row r="11" spans="1:14" ht="16.5" customHeight="1" thickBot="1" x14ac:dyDescent="0.3">
      <c r="A11" s="49">
        <v>8</v>
      </c>
      <c r="B11" s="50" t="str">
        <f>VLOOKUP(A11,Teams!$A$2:$B$306,2,FALSE)</f>
        <v>Dwayne Likens</v>
      </c>
      <c r="C11" s="51">
        <f>IF(ISERROR(VLOOKUP(A11,Jan!$A$5:$E$44,5,FALSE))," ",VLOOKUP(A11,Jan!$A$5:$E$44,5,FALSE))</f>
        <v>1</v>
      </c>
      <c r="D11" s="51">
        <f>IF(ISERROR(VLOOKUP(A11,Feb!$A$5:$E$40,5,FALSE))," ",VLOOKUP(A11,Feb!$A$5:$E$40,5,FALSE))</f>
        <v>1</v>
      </c>
      <c r="E11" s="51">
        <f>IF(ISERROR(VLOOKUP(A11,March!$A$5:$E$40,5,FALSE))," ",VLOOKUP(A11,March!$A$5:$E$40,5,FALSE))</f>
        <v>1</v>
      </c>
      <c r="F11" s="51">
        <f>IF(ISERROR(VLOOKUP(A11,April!$A$5:$E$36,5,FALSE))," ",VLOOKUP(A11,April!$A$5:$E$36,5,FALSE))</f>
        <v>0</v>
      </c>
      <c r="G11" s="51">
        <f>IF(ISERROR(VLOOKUP(A11,May!$A$5:$E$37,5,FALSE))," ",VLOOKUP(A11,May!$A$5:$E$37,5,FALSE))</f>
        <v>1</v>
      </c>
      <c r="H11" s="51">
        <f>IF(ISERROR(VLOOKUP(A11,June!$A$5:$E$45,5,FALSE))," ",VLOOKUP(A11,June!$A$5:$E$45,5,FALSE))</f>
        <v>1</v>
      </c>
      <c r="I11" s="51">
        <v>1</v>
      </c>
      <c r="J11" s="51">
        <f>IF(ISERROR(VLOOKUP(A11,Aug!$A$5:$E$36,5,FALSE))," ",VLOOKUP(A11,Aug!$A$5:$E$36,5,FALSE))</f>
        <v>1</v>
      </c>
      <c r="K11" s="51">
        <f>IF(ISERROR(VLOOKUP(A11,'Sept '!$A$5:$E$16,5,FALSE))," ",VLOOKUP(A11,'Sept '!$A$5:$E$16,5,FALSE))</f>
        <v>1</v>
      </c>
      <c r="L11" s="51">
        <f>IF(ISERROR(VLOOKUP(A11,Oct!$A$5:$E$24,5,FALSE))," ",VLOOKUP(A11,Oct!$A$5:$E$24,5,FALSE))</f>
        <v>1</v>
      </c>
      <c r="M11" s="51" t="str">
        <f>IF(ISERROR(VLOOKUP(A11,Nov!$A$5:$E$24,5,FALSE))," ",VLOOKUP(A11,Nov!$A$5:$E$24,5,FALSE))</f>
        <v xml:space="preserve"> </v>
      </c>
      <c r="N11" s="51">
        <f t="shared" si="0"/>
        <v>9</v>
      </c>
    </row>
    <row r="12" spans="1:14" ht="16.5" customHeight="1" thickBot="1" x14ac:dyDescent="0.3">
      <c r="A12" s="49">
        <v>9</v>
      </c>
      <c r="B12" s="50" t="str">
        <f>VLOOKUP(A12,Teams!$A$2:$B$306,2,FALSE)</f>
        <v>Glen Kimble</v>
      </c>
      <c r="C12" s="51">
        <f>IF(ISERROR(VLOOKUP(A12,Jan!$A$5:$E$44,5,FALSE))," ",VLOOKUP(A12,Jan!$A$5:$E$44,5,FALSE))</f>
        <v>1</v>
      </c>
      <c r="D12" s="51">
        <f>IF(ISERROR(VLOOKUP(A12,Feb!$A$5:$E$40,5,FALSE))," ",VLOOKUP(A12,Feb!$A$5:$E$40,5,FALSE))</f>
        <v>1</v>
      </c>
      <c r="E12" s="51">
        <f>IF(ISERROR(VLOOKUP(A12,March!$A$5:$E$40,5,FALSE))," ",VLOOKUP(A12,March!$A$5:$E$40,5,FALSE))</f>
        <v>1</v>
      </c>
      <c r="F12" s="51" t="str">
        <f>IF(ISERROR(VLOOKUP(A12,April!$A$5:$E$36,5,FALSE))," ",VLOOKUP(A12,April!$A$5:$E$36,5,FALSE))</f>
        <v xml:space="preserve"> </v>
      </c>
      <c r="G12" s="51">
        <f>IF(ISERROR(VLOOKUP(A12,May!$A$5:$E$37,5,FALSE))," ",VLOOKUP(A12,May!$A$5:$E$37,5,FALSE))</f>
        <v>1</v>
      </c>
      <c r="H12" s="51">
        <f>IF(ISERROR(VLOOKUP(A12,June!$A$5:$E$45,5,FALSE))," ",VLOOKUP(A12,June!$A$5:$E$45,5,FALSE))</f>
        <v>1</v>
      </c>
      <c r="I12" s="51">
        <v>1</v>
      </c>
      <c r="J12" s="51">
        <f>IF(ISERROR(VLOOKUP(A12,Aug!$A$5:$E$36,5,FALSE))," ",VLOOKUP(A12,Aug!$A$5:$E$36,5,FALSE))</f>
        <v>0</v>
      </c>
      <c r="K12" s="51" t="str">
        <f>IF(ISERROR(VLOOKUP(A12,'Sept '!$A$5:$E$16,5,FALSE))," ",VLOOKUP(A12,'Sept '!$A$5:$E$16,5,FALSE))</f>
        <v xml:space="preserve"> </v>
      </c>
      <c r="L12" s="51" t="str">
        <f>IF(ISERROR(VLOOKUP(A12,Oct!$A$5:$E$24,5,FALSE))," ",VLOOKUP(A12,Oct!$A$5:$E$24,5,FALSE))</f>
        <v xml:space="preserve"> </v>
      </c>
      <c r="M12" s="51" t="str">
        <f>IF(ISERROR(VLOOKUP(A12,Nov!$A$5:$E$24,5,FALSE))," ",VLOOKUP(A12,Nov!$A$5:$E$24,5,FALSE))</f>
        <v xml:space="preserve"> </v>
      </c>
      <c r="N12" s="51">
        <f t="shared" si="0"/>
        <v>6</v>
      </c>
    </row>
    <row r="13" spans="1:14" ht="16.5" customHeight="1" thickBot="1" x14ac:dyDescent="0.3">
      <c r="A13" s="49">
        <v>10</v>
      </c>
      <c r="B13" s="50" t="str">
        <f>VLOOKUP(A13,Teams!$A$2:$B$306,2,FALSE)</f>
        <v>James Gardiner</v>
      </c>
      <c r="C13" s="51">
        <f>IF(ISERROR(VLOOKUP(A13,Jan!$A$5:$E$44,5,FALSE))," ",VLOOKUP(A13,Jan!$A$5:$E$44,5,FALSE))</f>
        <v>1</v>
      </c>
      <c r="D13" s="51">
        <f>IF(ISERROR(VLOOKUP(A13,Feb!$A$5:$E$40,5,FALSE))," ",VLOOKUP(A13,Feb!$A$5:$E$40,5,FALSE))</f>
        <v>1</v>
      </c>
      <c r="E13" s="51">
        <f>IF(ISERROR(VLOOKUP(A13,March!$A$5:$E$40,5,FALSE))," ",VLOOKUP(A13,March!$A$5:$E$40,5,FALSE))</f>
        <v>1</v>
      </c>
      <c r="F13" s="51" t="str">
        <f>IF(ISERROR(VLOOKUP(A13,April!$A$5:$E$36,5,FALSE))," ",VLOOKUP(A13,April!$A$5:$E$36,5,FALSE))</f>
        <v xml:space="preserve"> </v>
      </c>
      <c r="G13" s="51">
        <f>IF(ISERROR(VLOOKUP(A13,May!$A$5:$E$37,5,FALSE))," ",VLOOKUP(A13,May!$A$5:$E$37,5,FALSE))</f>
        <v>1</v>
      </c>
      <c r="H13" s="51">
        <f>IF(ISERROR(VLOOKUP(A13,June!$A$5:$E$45,5,FALSE))," ",VLOOKUP(A13,June!$A$5:$E$45,5,FALSE))</f>
        <v>1</v>
      </c>
      <c r="I13" s="51" t="str">
        <f>IF(ISERROR(VLOOKUP(A13,July!$A$24:$F$43,5,FALSE))," ",VLOOKUP(A13,July!$A$24:$F$43,5,FALSE))</f>
        <v xml:space="preserve"> </v>
      </c>
      <c r="J13" s="51" t="str">
        <f>IF(ISERROR(VLOOKUP(A13,Aug!$A$5:$E$36,5,FALSE))," ",VLOOKUP(A13,Aug!$A$5:$E$36,5,FALSE))</f>
        <v xml:space="preserve"> </v>
      </c>
      <c r="K13" s="51" t="str">
        <f>IF(ISERROR(VLOOKUP(A13,'Sept '!$A$5:$E$16,5,FALSE))," ",VLOOKUP(A13,'Sept '!$A$5:$E$16,5,FALSE))</f>
        <v xml:space="preserve"> </v>
      </c>
      <c r="L13" s="51" t="str">
        <f>IF(ISERROR(VLOOKUP(A13,Oct!$A$5:$E$24,5,FALSE))," ",VLOOKUP(A13,Oct!$A$5:$E$24,5,FALSE))</f>
        <v xml:space="preserve"> </v>
      </c>
      <c r="M13" s="51" t="str">
        <f>IF(ISERROR(VLOOKUP(A13,Nov!$A$5:$E$24,5,FALSE))," ",VLOOKUP(A13,Nov!$A$5:$E$24,5,FALSE))</f>
        <v xml:space="preserve"> </v>
      </c>
      <c r="N13" s="51">
        <f t="shared" si="0"/>
        <v>5</v>
      </c>
    </row>
    <row r="14" spans="1:14" ht="16.5" customHeight="1" thickBot="1" x14ac:dyDescent="0.3">
      <c r="A14" s="49">
        <v>11</v>
      </c>
      <c r="B14" s="50" t="str">
        <f>VLOOKUP(A14,Teams!$A$2:$B$306,2,FALSE)</f>
        <v>Jeff Grubbs</v>
      </c>
      <c r="C14" s="51">
        <f>IF(ISERROR(VLOOKUP(A14,Jan!$A$5:$E$44,5,FALSE))," ",VLOOKUP(A14,Jan!$A$5:$E$44,5,FALSE))</f>
        <v>1</v>
      </c>
      <c r="D14" s="51">
        <f>IF(ISERROR(VLOOKUP(A14,Feb!$A$5:$E$40,5,FALSE))," ",VLOOKUP(A14,Feb!$A$5:$E$40,5,FALSE))</f>
        <v>1</v>
      </c>
      <c r="E14" s="51">
        <f>IF(ISERROR(VLOOKUP(A14,March!$A$5:$E$40,5,FALSE))," ",VLOOKUP(A14,March!$A$5:$E$40,5,FALSE))</f>
        <v>1</v>
      </c>
      <c r="F14" s="51">
        <f>IF(ISERROR(VLOOKUP(A14,April!$A$5:$E$36,5,FALSE))," ",VLOOKUP(A14,April!$A$5:$E$36,5,FALSE))</f>
        <v>1</v>
      </c>
      <c r="G14" s="51" t="str">
        <f>IF(ISERROR(VLOOKUP(A14,May!$A$5:$E$37,5,FALSE))," ",VLOOKUP(A14,May!$A$5:$E$37,5,FALSE))</f>
        <v xml:space="preserve"> </v>
      </c>
      <c r="H14" s="51" t="str">
        <f>IF(ISERROR(VLOOKUP(A14,June!$A$5:$E$45,5,FALSE))," ",VLOOKUP(A14,June!$A$5:$E$45,5,FALSE))</f>
        <v xml:space="preserve"> </v>
      </c>
      <c r="I14" s="51">
        <v>1</v>
      </c>
      <c r="J14" s="51" t="str">
        <f>IF(ISERROR(VLOOKUP(A14,Aug!$A$5:$E$36,5,FALSE))," ",VLOOKUP(A14,Aug!$A$5:$E$36,5,FALSE))</f>
        <v xml:space="preserve"> </v>
      </c>
      <c r="K14" s="51" t="str">
        <f>IF(ISERROR(VLOOKUP(A14,'Sept '!$A$5:$E$16,5,FALSE))," ",VLOOKUP(A14,'Sept '!$A$5:$E$16,5,FALSE))</f>
        <v xml:space="preserve"> </v>
      </c>
      <c r="L14" s="51" t="str">
        <f>IF(ISERROR(VLOOKUP(A14,Oct!$A$5:$E$24,5,FALSE))," ",VLOOKUP(A14,Oct!$A$5:$E$24,5,FALSE))</f>
        <v xml:space="preserve"> </v>
      </c>
      <c r="M14" s="51" t="str">
        <f>IF(ISERROR(VLOOKUP(A14,Nov!$A$5:$E$24,5,FALSE))," ",VLOOKUP(A14,Nov!$A$5:$E$24,5,FALSE))</f>
        <v xml:space="preserve"> </v>
      </c>
      <c r="N14" s="51">
        <f t="shared" si="0"/>
        <v>5</v>
      </c>
    </row>
    <row r="15" spans="1:14" ht="16.5" customHeight="1" thickBot="1" x14ac:dyDescent="0.3">
      <c r="A15" s="49">
        <v>12</v>
      </c>
      <c r="B15" s="50" t="str">
        <f>VLOOKUP(A15,Teams!$A$2:$B$306,2,FALSE)</f>
        <v>John Wojhan</v>
      </c>
      <c r="C15" s="51">
        <f>IF(ISERROR(VLOOKUP(A15,Jan!$A$5:$E$44,5,FALSE))," ",VLOOKUP(A15,Jan!$A$5:$E$44,5,FALSE))</f>
        <v>1</v>
      </c>
      <c r="D15" s="51">
        <f>IF(ISERROR(VLOOKUP(A15,Feb!$A$5:$E$40,5,FALSE))," ",VLOOKUP(A15,Feb!$A$5:$E$40,5,FALSE))</f>
        <v>1</v>
      </c>
      <c r="E15" s="51">
        <f>IF(ISERROR(VLOOKUP(A15,March!$A$5:$E$40,5,FALSE))," ",VLOOKUP(A15,March!$A$5:$E$40,5,FALSE))</f>
        <v>1</v>
      </c>
      <c r="F15" s="51">
        <f>IF(ISERROR(VLOOKUP(A15,April!$A$5:$E$36,5,FALSE))," ",VLOOKUP(A15,April!$A$5:$E$36,5,FALSE))</f>
        <v>0</v>
      </c>
      <c r="G15" s="51">
        <f>IF(ISERROR(VLOOKUP(A15,May!$A$5:$E$37,5,FALSE))," ",VLOOKUP(A15,May!$A$5:$E$37,5,FALSE))</f>
        <v>1</v>
      </c>
      <c r="H15" s="51">
        <f>IF(ISERROR(VLOOKUP(A15,June!$A$5:$E$45,5,FALSE))," ",VLOOKUP(A15,June!$A$5:$E$45,5,FALSE))</f>
        <v>1</v>
      </c>
      <c r="I15" s="51">
        <v>1</v>
      </c>
      <c r="J15" s="51">
        <f>IF(ISERROR(VLOOKUP(A15,Aug!$A$5:$E$36,5,FALSE))," ",VLOOKUP(A15,Aug!$A$5:$E$36,5,FALSE))</f>
        <v>1</v>
      </c>
      <c r="K15" s="51">
        <f>IF(ISERROR(VLOOKUP(A15,'Sept '!$A$5:$E$16,5,FALSE))," ",VLOOKUP(A15,'Sept '!$A$5:$E$16,5,FALSE))</f>
        <v>1</v>
      </c>
      <c r="L15" s="51">
        <f>IF(ISERROR(VLOOKUP(A15,Oct!$A$5:$E$24,5,FALSE))," ",VLOOKUP(A15,Oct!$A$5:$E$24,5,FALSE))</f>
        <v>0</v>
      </c>
      <c r="M15" s="51" t="str">
        <f>IF(ISERROR(VLOOKUP(A15,Nov!$A$5:$E$24,5,FALSE))," ",VLOOKUP(A15,Nov!$A$5:$E$24,5,FALSE))</f>
        <v xml:space="preserve"> </v>
      </c>
      <c r="N15" s="51">
        <f t="shared" si="0"/>
        <v>8</v>
      </c>
    </row>
    <row r="16" spans="1:14" ht="16.5" customHeight="1" thickBot="1" x14ac:dyDescent="0.3">
      <c r="A16" s="49">
        <v>13</v>
      </c>
      <c r="B16" s="50" t="str">
        <f>VLOOKUP(A16,Teams!$A$2:$B$306,2,FALSE)</f>
        <v>Johnny Due</v>
      </c>
      <c r="C16" s="51" t="str">
        <f>IF(ISERROR(VLOOKUP(A16,Jan!$A$5:$E$44,5,FALSE))," ",VLOOKUP(A16,Jan!$A$5:$E$44,5,FALSE))</f>
        <v xml:space="preserve"> </v>
      </c>
      <c r="D16" s="51" t="str">
        <f>IF(ISERROR(VLOOKUP(A16,Feb!$A$5:$E$40,5,FALSE))," ",VLOOKUP(A16,Feb!$A$5:$E$40,5,FALSE))</f>
        <v>N</v>
      </c>
      <c r="E16" s="51">
        <f>IF(ISERROR(VLOOKUP(A16,March!$A$5:$E$40,5,FALSE))," ",VLOOKUP(A16,March!$A$5:$E$40,5,FALSE))</f>
        <v>1</v>
      </c>
      <c r="F16" s="51">
        <f>IF(ISERROR(VLOOKUP(A16,April!$A$5:$E$36,5,FALSE))," ",VLOOKUP(A16,April!$A$5:$E$36,5,FALSE))</f>
        <v>0</v>
      </c>
      <c r="G16" s="51">
        <f>IF(ISERROR(VLOOKUP(A16,May!$A$5:$E$37,5,FALSE))," ",VLOOKUP(A16,May!$A$5:$E$37,5,FALSE))</f>
        <v>0</v>
      </c>
      <c r="H16" s="51">
        <f>IF(ISERROR(VLOOKUP(A16,June!$A$5:$E$45,5,FALSE))," ",VLOOKUP(A16,June!$A$5:$E$45,5,FALSE))</f>
        <v>0</v>
      </c>
      <c r="I16" s="51">
        <f>IF(ISERROR(VLOOKUP(A16,July!$A$24:$F$43,5,FALSE))," ",VLOOKUP(A16,July!$A$24:$F$43,5,FALSE))</f>
        <v>1</v>
      </c>
      <c r="J16" s="51">
        <f>IF(ISERROR(VLOOKUP(A16,Aug!$A$5:$E$36,5,FALSE))," ",VLOOKUP(A16,Aug!$A$5:$E$36,5,FALSE))</f>
        <v>0</v>
      </c>
      <c r="K16" s="51">
        <f>IF(ISERROR(VLOOKUP(A16,'Sept '!$A$5:$E$16,5,FALSE))," ",VLOOKUP(A16,'Sept '!$A$5:$E$16,5,FALSE))</f>
        <v>0</v>
      </c>
      <c r="L16" s="51">
        <f>IF(ISERROR(VLOOKUP(A16,Oct!$A$5:$E$24,5,FALSE))," ",VLOOKUP(A16,Oct!$A$5:$E$24,5,FALSE))</f>
        <v>0</v>
      </c>
      <c r="M16" s="51" t="str">
        <f>IF(ISERROR(VLOOKUP(A16,Nov!$A$5:$E$24,5,FALSE))," ",VLOOKUP(A16,Nov!$A$5:$E$24,5,FALSE))</f>
        <v xml:space="preserve"> </v>
      </c>
      <c r="N16" s="51">
        <f t="shared" si="0"/>
        <v>2</v>
      </c>
    </row>
    <row r="17" spans="1:14" ht="16.5" customHeight="1" thickBot="1" x14ac:dyDescent="0.3">
      <c r="A17" s="49">
        <v>14</v>
      </c>
      <c r="B17" s="50" t="str">
        <f>VLOOKUP(A17,Teams!$A$2:$B$306,2,FALSE)</f>
        <v>Kelvin Jones</v>
      </c>
      <c r="C17" s="51">
        <f>IF(ISERROR(VLOOKUP(A17,Jan!$A$5:$E$44,5,FALSE))," ",VLOOKUP(A17,Jan!$A$5:$E$44,5,FALSE))</f>
        <v>0</v>
      </c>
      <c r="D17" s="51" t="str">
        <f>IF(ISERROR(VLOOKUP(A17,Feb!$A$5:$E$40,5,FALSE))," ",VLOOKUP(A17,Feb!$A$5:$E$40,5,FALSE))</f>
        <v>N</v>
      </c>
      <c r="E17" s="51" t="str">
        <f>IF(ISERROR(VLOOKUP(A17,March!$A$5:$E$40,5,FALSE))," ",VLOOKUP(A17,March!$A$5:$E$40,5,FALSE))</f>
        <v xml:space="preserve"> </v>
      </c>
      <c r="F17" s="51" t="str">
        <f>IF(ISERROR(VLOOKUP(A17,April!$A$5:$E$36,5,FALSE))," ",VLOOKUP(A17,April!$A$5:$E$36,5,FALSE))</f>
        <v xml:space="preserve"> </v>
      </c>
      <c r="G17" s="51">
        <f>IF(ISERROR(VLOOKUP(A17,May!$A$5:$E$37,5,FALSE))," ",VLOOKUP(A17,May!$A$5:$E$37,5,FALSE))</f>
        <v>0</v>
      </c>
      <c r="H17" s="51">
        <f>IF(ISERROR(VLOOKUP(A17,June!$A$5:$E$45,5,FALSE))," ",VLOOKUP(A17,June!$A$5:$E$45,5,FALSE))</f>
        <v>0</v>
      </c>
      <c r="I17" s="51" t="str">
        <f>IF(ISERROR(VLOOKUP(A17,July!$A$24:$F$43,5,FALSE))," ",VLOOKUP(A17,July!$A$24:$F$43,5,FALSE))</f>
        <v xml:space="preserve"> </v>
      </c>
      <c r="J17" s="51">
        <f>IF(ISERROR(VLOOKUP(A17,Aug!$A$5:$E$36,5,FALSE))," ",VLOOKUP(A17,Aug!$A$5:$E$36,5,FALSE))</f>
        <v>0</v>
      </c>
      <c r="K17" s="51" t="str">
        <f>IF(ISERROR(VLOOKUP(A17,'Sept '!$A$5:$E$16,5,FALSE))," ",VLOOKUP(A17,'Sept '!$A$5:$E$16,5,FALSE))</f>
        <v xml:space="preserve"> </v>
      </c>
      <c r="L17" s="51">
        <f>IF(ISERROR(VLOOKUP(A17,Oct!$A$5:$E$24,5,FALSE))," ",VLOOKUP(A17,Oct!$A$5:$E$24,5,FALSE))</f>
        <v>0</v>
      </c>
      <c r="M17" s="51" t="str">
        <f>IF(ISERROR(VLOOKUP(A17,Nov!$A$5:$E$24,5,FALSE))," ",VLOOKUP(A17,Nov!$A$5:$E$24,5,FALSE))</f>
        <v xml:space="preserve"> </v>
      </c>
      <c r="N17" s="51">
        <f t="shared" si="0"/>
        <v>0</v>
      </c>
    </row>
    <row r="18" spans="1:14" ht="16.5" customHeight="1" thickBot="1" x14ac:dyDescent="0.3">
      <c r="A18" s="49">
        <v>15</v>
      </c>
      <c r="B18" s="50" t="str">
        <f>VLOOKUP(A18,Teams!$A$2:$B$306,2,FALSE)</f>
        <v>Larry Martin</v>
      </c>
      <c r="C18" s="51" t="str">
        <f>IF(ISERROR(VLOOKUP(A18,Jan!$A$5:$E$44,5,FALSE))," ",VLOOKUP(A18,Jan!$A$5:$E$44,5,FALSE))</f>
        <v xml:space="preserve"> </v>
      </c>
      <c r="D18" s="51" t="str">
        <f>IF(ISERROR(VLOOKUP(A18,Feb!$A$5:$E$40,5,FALSE))," ",VLOOKUP(A18,Feb!$A$5:$E$40,5,FALSE))</f>
        <v xml:space="preserve"> </v>
      </c>
      <c r="E18" s="51" t="str">
        <f>IF(ISERROR(VLOOKUP(A18,March!$A$5:$E$40,5,FALSE))," ",VLOOKUP(A18,March!$A$5:$E$40,5,FALSE))</f>
        <v xml:space="preserve"> </v>
      </c>
      <c r="F18" s="51" t="str">
        <f>IF(ISERROR(VLOOKUP(A18,April!$A$5:$E$36,5,FALSE))," ",VLOOKUP(A18,April!$A$5:$E$36,5,FALSE))</f>
        <v xml:space="preserve"> </v>
      </c>
      <c r="G18" s="51" t="str">
        <f>IF(ISERROR(VLOOKUP(A18,May!$A$5:$E$37,5,FALSE))," ",VLOOKUP(A18,May!$A$5:$E$37,5,FALSE))</f>
        <v xml:space="preserve"> </v>
      </c>
      <c r="H18" s="51" t="str">
        <f>IF(ISERROR(VLOOKUP(A18,June!$A$5:$E$45,5,FALSE))," ",VLOOKUP(A18,June!$A$5:$E$45,5,FALSE))</f>
        <v xml:space="preserve"> </v>
      </c>
      <c r="I18" s="51" t="str">
        <f>IF(ISERROR(VLOOKUP(A18,July!$A$24:$F$43,5,FALSE))," ",VLOOKUP(A18,July!$A$24:$F$43,5,FALSE))</f>
        <v xml:space="preserve"> </v>
      </c>
      <c r="J18" s="51" t="str">
        <f>IF(ISERROR(VLOOKUP(A18,Aug!$A$5:$E$36,5,FALSE))," ",VLOOKUP(A18,Aug!$A$5:$E$36,5,FALSE))</f>
        <v xml:space="preserve"> </v>
      </c>
      <c r="K18" s="51" t="str">
        <f>IF(ISERROR(VLOOKUP(A18,'Sept '!$A$5:$E$16,5,FALSE))," ",VLOOKUP(A18,'Sept '!$A$5:$E$16,5,FALSE))</f>
        <v xml:space="preserve"> </v>
      </c>
      <c r="L18" s="51" t="str">
        <f>IF(ISERROR(VLOOKUP(A18,Oct!$A$5:$E$24,5,FALSE))," ",VLOOKUP(A18,Oct!$A$5:$E$24,5,FALSE))</f>
        <v xml:space="preserve"> </v>
      </c>
      <c r="M18" s="51" t="str">
        <f>IF(ISERROR(VLOOKUP(A18,Nov!$A$5:$E$24,5,FALSE))," ",VLOOKUP(A18,Nov!$A$5:$E$24,5,FALSE))</f>
        <v xml:space="preserve"> </v>
      </c>
      <c r="N18" s="51">
        <f t="shared" si="0"/>
        <v>0</v>
      </c>
    </row>
    <row r="19" spans="1:14" ht="16.5" customHeight="1" thickBot="1" x14ac:dyDescent="0.3">
      <c r="A19" s="49">
        <v>16</v>
      </c>
      <c r="B19" s="50" t="str">
        <f>VLOOKUP(A19,Teams!$A$2:$B$306,2,FALSE)</f>
        <v>Mark Wych</v>
      </c>
      <c r="C19" s="51">
        <f>IF(ISERROR(VLOOKUP(A19,Jan!$A$5:$E$44,5,FALSE))," ",VLOOKUP(A19,Jan!$A$5:$E$44,5,FALSE))</f>
        <v>1</v>
      </c>
      <c r="D19" s="51" t="str">
        <f>IF(ISERROR(VLOOKUP(A19,Feb!$A$5:$E$40,5,FALSE))," ",VLOOKUP(A19,Feb!$A$5:$E$40,5,FALSE))</f>
        <v xml:space="preserve"> </v>
      </c>
      <c r="E19" s="51">
        <f>IF(ISERROR(VLOOKUP(A19,March!$A$5:$E$40,5,FALSE))," ",VLOOKUP(A19,March!$A$5:$E$40,5,FALSE))</f>
        <v>1</v>
      </c>
      <c r="F19" s="51" t="str">
        <f>IF(ISERROR(VLOOKUP(A19,April!$A$5:$E$36,5,FALSE))," ",VLOOKUP(A19,April!$A$5:$E$36,5,FALSE))</f>
        <v xml:space="preserve"> </v>
      </c>
      <c r="G19" s="51" t="str">
        <f>IF(ISERROR(VLOOKUP(A19,May!$A$5:$E$37,5,FALSE))," ",VLOOKUP(A19,May!$A$5:$E$37,5,FALSE))</f>
        <v xml:space="preserve"> </v>
      </c>
      <c r="H19" s="51">
        <f>IF(ISERROR(VLOOKUP(A19,June!$A$5:$E$45,5,FALSE))," ",VLOOKUP(A19,June!$A$5:$E$45,5,FALSE))</f>
        <v>1</v>
      </c>
      <c r="I19" s="51" t="str">
        <f>IF(ISERROR(VLOOKUP(A19,July!$A$24:$F$43,5,FALSE))," ",VLOOKUP(A19,July!$A$24:$F$43,5,FALSE))</f>
        <v xml:space="preserve"> </v>
      </c>
      <c r="J19" s="51" t="str">
        <f>IF(ISERROR(VLOOKUP(A19,Aug!$A$5:$E$36,5,FALSE))," ",VLOOKUP(A19,Aug!$A$5:$E$36,5,FALSE))</f>
        <v xml:space="preserve"> </v>
      </c>
      <c r="K19" s="51" t="str">
        <f>IF(ISERROR(VLOOKUP(A19,'Sept '!$A$5:$E$16,5,FALSE))," ",VLOOKUP(A19,'Sept '!$A$5:$E$16,5,FALSE))</f>
        <v xml:space="preserve"> </v>
      </c>
      <c r="L19" s="51" t="str">
        <f>IF(ISERROR(VLOOKUP(A19,Oct!$A$5:$E$24,5,FALSE))," ",VLOOKUP(A19,Oct!$A$5:$E$24,5,FALSE))</f>
        <v xml:space="preserve"> </v>
      </c>
      <c r="M19" s="51" t="str">
        <f>IF(ISERROR(VLOOKUP(A19,Nov!$A$5:$E$24,5,FALSE))," ",VLOOKUP(A19,Nov!$A$5:$E$24,5,FALSE))</f>
        <v xml:space="preserve"> </v>
      </c>
      <c r="N19" s="51">
        <f t="shared" si="0"/>
        <v>3</v>
      </c>
    </row>
    <row r="20" spans="1:14" ht="16.5" customHeight="1" thickBot="1" x14ac:dyDescent="0.3">
      <c r="A20" s="49">
        <v>17</v>
      </c>
      <c r="B20" s="50" t="str">
        <f>VLOOKUP(A20,Teams!$A$2:$B$306,2,FALSE)</f>
        <v>Paul Karow</v>
      </c>
      <c r="C20" s="51">
        <f>IF(ISERROR(VLOOKUP(A20,Jan!$A$5:$E$44,5,FALSE))," ",VLOOKUP(A20,Jan!$A$5:$E$44,5,FALSE))</f>
        <v>1</v>
      </c>
      <c r="D20" s="51">
        <f>IF(ISERROR(VLOOKUP(A20,Feb!$A$5:$E$40,5,FALSE))," ",VLOOKUP(A20,Feb!$A$5:$E$40,5,FALSE))</f>
        <v>1</v>
      </c>
      <c r="E20" s="51">
        <f>IF(ISERROR(VLOOKUP(A20,March!$A$5:$E$40,5,FALSE))," ",VLOOKUP(A20,March!$A$5:$E$40,5,FALSE))</f>
        <v>1</v>
      </c>
      <c r="F20" s="51">
        <f>IF(ISERROR(VLOOKUP(A20,April!$A$5:$E$36,5,FALSE))," ",VLOOKUP(A20,April!$A$5:$E$36,5,FALSE))</f>
        <v>1</v>
      </c>
      <c r="G20" s="51">
        <f>IF(ISERROR(VLOOKUP(A20,May!$A$5:$E$37,5,FALSE))," ",VLOOKUP(A20,May!$A$5:$E$37,5,FALSE))</f>
        <v>1</v>
      </c>
      <c r="H20" s="51">
        <f>IF(ISERROR(VLOOKUP(A20,June!$A$5:$E$45,5,FALSE))," ",VLOOKUP(A20,June!$A$5:$E$45,5,FALSE))</f>
        <v>1</v>
      </c>
      <c r="I20" s="51">
        <v>1</v>
      </c>
      <c r="J20" s="51">
        <f>IF(ISERROR(VLOOKUP(A20,Aug!$A$5:$E$36,5,FALSE))," ",VLOOKUP(A20,Aug!$A$5:$E$36,5,FALSE))</f>
        <v>1</v>
      </c>
      <c r="K20" s="51">
        <f>IF(ISERROR(VLOOKUP(A20,'Sept '!$A$5:$E$16,5,FALSE))," ",VLOOKUP(A20,'Sept '!$A$5:$E$16,5,FALSE))</f>
        <v>1</v>
      </c>
      <c r="L20" s="51">
        <f>IF(ISERROR(VLOOKUP(A20,Oct!$A$5:$E$24,5,FALSE))," ",VLOOKUP(A20,Oct!$A$5:$E$24,5,FALSE))</f>
        <v>0</v>
      </c>
      <c r="M20" s="51" t="str">
        <f>IF(ISERROR(VLOOKUP(A20,Nov!$A$5:$E$24,5,FALSE))," ",VLOOKUP(A20,Nov!$A$5:$E$24,5,FALSE))</f>
        <v xml:space="preserve"> </v>
      </c>
      <c r="N20" s="51">
        <f t="shared" si="0"/>
        <v>9</v>
      </c>
    </row>
    <row r="21" spans="1:14" ht="16.5" customHeight="1" thickBot="1" x14ac:dyDescent="0.3">
      <c r="A21" s="49">
        <v>18</v>
      </c>
      <c r="B21" s="50" t="str">
        <f>VLOOKUP(A21,Teams!$A$2:$B$306,2,FALSE)</f>
        <v>Rich Richarson</v>
      </c>
      <c r="C21" s="51">
        <f>IF(ISERROR(VLOOKUP(A21,Jan!$A$5:$E$44,5,FALSE))," ",VLOOKUP(A21,Jan!$A$5:$E$44,5,FALSE))</f>
        <v>1</v>
      </c>
      <c r="D21" s="51">
        <f>IF(ISERROR(VLOOKUP(A21,Feb!$A$5:$E$40,5,FALSE))," ",VLOOKUP(A21,Feb!$A$5:$E$40,5,FALSE))</f>
        <v>1</v>
      </c>
      <c r="E21" s="51">
        <f>IF(ISERROR(VLOOKUP(A21,March!$A$5:$E$40,5,FALSE))," ",VLOOKUP(A21,March!$A$5:$E$40,5,FALSE))</f>
        <v>1</v>
      </c>
      <c r="F21" s="51" t="str">
        <f>IF(ISERROR(VLOOKUP(A21,April!$A$5:$E$36,5,FALSE))," ",VLOOKUP(A21,April!$A$5:$E$36,5,FALSE))</f>
        <v xml:space="preserve"> </v>
      </c>
      <c r="G21" s="51">
        <f>IF(ISERROR(VLOOKUP(A21,May!$A$5:$E$37,5,FALSE))," ",VLOOKUP(A21,May!$A$5:$E$37,5,FALSE))</f>
        <v>1</v>
      </c>
      <c r="H21" s="51">
        <f>IF(ISERROR(VLOOKUP(A21,June!$A$5:$E$45,5,FALSE))," ",VLOOKUP(A21,June!$A$5:$E$45,5,FALSE))</f>
        <v>1</v>
      </c>
      <c r="I21" s="51" t="str">
        <f>IF(ISERROR(VLOOKUP(A21,July!$A$24:$F$43,5,FALSE))," ",VLOOKUP(A21,July!$A$24:$F$43,5,FALSE))</f>
        <v xml:space="preserve"> </v>
      </c>
      <c r="J21" s="51" t="str">
        <f>IF(ISERROR(VLOOKUP(A21,Aug!$A$5:$E$36,5,FALSE))," ",VLOOKUP(A21,Aug!$A$5:$E$36,5,FALSE))</f>
        <v xml:space="preserve"> </v>
      </c>
      <c r="K21" s="51" t="str">
        <f>IF(ISERROR(VLOOKUP(A21,'Sept '!$A$5:$E$16,5,FALSE))," ",VLOOKUP(A21,'Sept '!$A$5:$E$16,5,FALSE))</f>
        <v xml:space="preserve"> </v>
      </c>
      <c r="L21" s="51">
        <f>IF(ISERROR(VLOOKUP(A21,Oct!$A$5:$E$24,5,FALSE))," ",VLOOKUP(A21,Oct!$A$5:$E$24,5,FALSE))</f>
        <v>1</v>
      </c>
      <c r="M21" s="51" t="str">
        <f>IF(ISERROR(VLOOKUP(A21,Nov!$A$5:$E$24,5,FALSE))," ",VLOOKUP(A21,Nov!$A$5:$E$24,5,FALSE))</f>
        <v xml:space="preserve"> </v>
      </c>
      <c r="N21" s="51">
        <f t="shared" si="0"/>
        <v>6</v>
      </c>
    </row>
    <row r="22" spans="1:14" ht="16.5" customHeight="1" thickBot="1" x14ac:dyDescent="0.3">
      <c r="A22" s="49">
        <v>19</v>
      </c>
      <c r="B22" s="50" t="str">
        <f>VLOOKUP(A22,Teams!$A$2:$B$306,2,FALSE)</f>
        <v>Addie Richardson</v>
      </c>
      <c r="C22" s="51">
        <f>IF(ISERROR(VLOOKUP(A22,Jan!$A$5:$E$44,5,FALSE))," ",VLOOKUP(A22,Jan!$A$5:$E$44,5,FALSE))</f>
        <v>1</v>
      </c>
      <c r="D22" s="51" t="str">
        <f>IF(ISERROR(VLOOKUP(A22,Feb!$A$5:$E$40,5,FALSE))," ",VLOOKUP(A22,Feb!$A$5:$E$40,5,FALSE))</f>
        <v>N</v>
      </c>
      <c r="E22" s="51" t="str">
        <f>IF(ISERROR(VLOOKUP(A22,March!$A$5:$E$40,5,FALSE))," ",VLOOKUP(A22,March!$A$5:$E$40,5,FALSE))</f>
        <v xml:space="preserve"> </v>
      </c>
      <c r="F22" s="51" t="str">
        <f>IF(ISERROR(VLOOKUP(A22,April!$A$5:$E$36,5,FALSE))," ",VLOOKUP(A22,April!$A$5:$E$36,5,FALSE))</f>
        <v xml:space="preserve"> </v>
      </c>
      <c r="G22" s="51" t="str">
        <f>IF(ISERROR(VLOOKUP(A22,May!$A$5:$E$37,5,FALSE))," ",VLOOKUP(A22,May!$A$5:$E$37,5,FALSE))</f>
        <v xml:space="preserve"> </v>
      </c>
      <c r="H22" s="51">
        <f>IF(ISERROR(VLOOKUP(A22,June!$A$5:$E$45,5,FALSE))," ",VLOOKUP(A22,June!$A$5:$E$45,5,FALSE))</f>
        <v>0</v>
      </c>
      <c r="I22" s="51" t="str">
        <f>IF(ISERROR(VLOOKUP(A22,July!$A$24:$F$43,5,FALSE))," ",VLOOKUP(A22,July!$A$24:$F$43,5,FALSE))</f>
        <v xml:space="preserve"> </v>
      </c>
      <c r="J22" s="51" t="str">
        <f>IF(ISERROR(VLOOKUP(A22,Aug!$A$5:$E$36,5,FALSE))," ",VLOOKUP(A22,Aug!$A$5:$E$36,5,FALSE))</f>
        <v xml:space="preserve"> </v>
      </c>
      <c r="K22" s="51" t="str">
        <f>IF(ISERROR(VLOOKUP(A22,'Sept '!$A$5:$E$16,5,FALSE))," ",VLOOKUP(A22,'Sept '!$A$5:$E$16,5,FALSE))</f>
        <v xml:space="preserve"> </v>
      </c>
      <c r="L22" s="51" t="str">
        <f>IF(ISERROR(VLOOKUP(A22,Oct!$A$5:$E$24,5,FALSE))," ",VLOOKUP(A22,Oct!$A$5:$E$24,5,FALSE))</f>
        <v xml:space="preserve"> </v>
      </c>
      <c r="M22" s="51" t="str">
        <f>IF(ISERROR(VLOOKUP(A22,Nov!$A$5:$E$24,5,FALSE))," ",VLOOKUP(A22,Nov!$A$5:$E$24,5,FALSE))</f>
        <v xml:space="preserve"> </v>
      </c>
      <c r="N22" s="51">
        <f t="shared" si="0"/>
        <v>1</v>
      </c>
    </row>
    <row r="23" spans="1:14" ht="16.5" customHeight="1" thickBot="1" x14ac:dyDescent="0.3">
      <c r="A23" s="49">
        <v>20</v>
      </c>
      <c r="B23" s="50" t="str">
        <f>VLOOKUP(A23,Teams!$A$2:$B$306,2,FALSE)</f>
        <v>Wesley Shoffitt</v>
      </c>
      <c r="C23" s="51">
        <f>IF(ISERROR(VLOOKUP(A23,Jan!$A$5:$E$44,5,FALSE))," ",VLOOKUP(A23,Jan!$A$5:$E$44,5,FALSE))</f>
        <v>1</v>
      </c>
      <c r="D23" s="51" t="str">
        <f>IF(ISERROR(VLOOKUP(A23,Feb!$A$5:$E$40,5,FALSE))," ",VLOOKUP(A23,Feb!$A$5:$E$40,5,FALSE))</f>
        <v>N</v>
      </c>
      <c r="E23" s="51">
        <f>IF(ISERROR(VLOOKUP(A23,March!$A$5:$E$40,5,FALSE))," ",VLOOKUP(A23,March!$A$5:$E$40,5,FALSE))</f>
        <v>1</v>
      </c>
      <c r="F23" s="51">
        <f>IF(ISERROR(VLOOKUP(A23,April!$A$5:$E$36,5,FALSE))," ",VLOOKUP(A23,April!$A$5:$E$36,5,FALSE))</f>
        <v>1</v>
      </c>
      <c r="G23" s="51">
        <f>IF(ISERROR(VLOOKUP(A23,May!$A$5:$E$37,5,FALSE))," ",VLOOKUP(A23,May!$A$5:$E$37,5,FALSE))</f>
        <v>1</v>
      </c>
      <c r="H23" s="51">
        <f>IF(ISERROR(VLOOKUP(A23,June!$A$5:$E$45,5,FALSE))," ",VLOOKUP(A23,June!$A$5:$E$45,5,FALSE))</f>
        <v>1</v>
      </c>
      <c r="I23" s="51">
        <f>IF(ISERROR(VLOOKUP(A23,July!$A$24:$F$43,5,FALSE))," ",VLOOKUP(A23,July!$A$24:$F$43,5,FALSE))</f>
        <v>1</v>
      </c>
      <c r="J23" s="51">
        <f>IF(ISERROR(VLOOKUP(A23,Aug!$A$5:$E$36,5,FALSE))," ",VLOOKUP(A23,Aug!$A$5:$E$36,5,FALSE))</f>
        <v>1</v>
      </c>
      <c r="K23" s="51">
        <f>IF(ISERROR(VLOOKUP(A23,'Sept '!$A$5:$E$16,5,FALSE))," ",VLOOKUP(A23,'Sept '!$A$5:$E$16,5,FALSE))</f>
        <v>0</v>
      </c>
      <c r="L23" s="51">
        <f>IF(ISERROR(VLOOKUP(A23,Oct!$A$5:$E$24,5,FALSE))," ",VLOOKUP(A23,Oct!$A$5:$E$24,5,FALSE))</f>
        <v>1</v>
      </c>
      <c r="M23" s="51" t="str">
        <f>IF(ISERROR(VLOOKUP(A23,Nov!$A$5:$E$24,5,FALSE))," ",VLOOKUP(A23,Nov!$A$5:$E$24,5,FALSE))</f>
        <v xml:space="preserve"> </v>
      </c>
      <c r="N23" s="51">
        <f t="shared" si="0"/>
        <v>8</v>
      </c>
    </row>
    <row r="24" spans="1:14" ht="16.5" customHeight="1" thickBot="1" x14ac:dyDescent="0.3">
      <c r="A24" s="49">
        <v>21</v>
      </c>
      <c r="B24" s="50" t="str">
        <f>VLOOKUP(A24,Teams!$A$2:$B$306,2,FALSE)</f>
        <v>Will Yates</v>
      </c>
      <c r="C24" s="51">
        <f>IF(ISERROR(VLOOKUP(A24,Jan!$A$5:$E$44,5,FALSE))," ",VLOOKUP(A24,Jan!$A$5:$E$44,5,FALSE))</f>
        <v>1</v>
      </c>
      <c r="D24" s="51">
        <f>IF(ISERROR(VLOOKUP(A24,Feb!$A$5:$E$40,5,FALSE))," ",VLOOKUP(A24,Feb!$A$5:$E$40,5,FALSE))</f>
        <v>1</v>
      </c>
      <c r="E24" s="51">
        <f>IF(ISERROR(VLOOKUP(A24,March!$A$5:$E$40,5,FALSE))," ",VLOOKUP(A24,March!$A$5:$E$40,5,FALSE))</f>
        <v>1</v>
      </c>
      <c r="F24" s="51">
        <f>IF(ISERROR(VLOOKUP(A24,April!$A$5:$E$36,5,FALSE))," ",VLOOKUP(A24,April!$A$5:$E$36,5,FALSE))</f>
        <v>1</v>
      </c>
      <c r="G24" s="51">
        <f>IF(ISERROR(VLOOKUP(A24,May!$A$5:$E$37,5,FALSE))," ",VLOOKUP(A24,May!$A$5:$E$37,5,FALSE))</f>
        <v>1</v>
      </c>
      <c r="H24" s="51">
        <f>IF(ISERROR(VLOOKUP(A24,June!$A$5:$E$45,5,FALSE))," ",VLOOKUP(A24,June!$A$5:$E$45,5,FALSE))</f>
        <v>1</v>
      </c>
      <c r="I24" s="51">
        <v>1</v>
      </c>
      <c r="J24" s="51">
        <f>IF(ISERROR(VLOOKUP(A24,Aug!$A$5:$E$36,5,FALSE))," ",VLOOKUP(A24,Aug!$A$5:$E$36,5,FALSE))</f>
        <v>1</v>
      </c>
      <c r="K24" s="51">
        <f>IF(ISERROR(VLOOKUP(A24,'Sept '!$A$5:$E$16,5,FALSE))," ",VLOOKUP(A24,'Sept '!$A$5:$E$16,5,FALSE))</f>
        <v>1</v>
      </c>
      <c r="L24" s="51">
        <f>IF(ISERROR(VLOOKUP(A24,Oct!$A$5:$E$24,5,FALSE))," ",VLOOKUP(A24,Oct!$A$5:$E$24,5,FALSE))</f>
        <v>0</v>
      </c>
      <c r="M24" s="51" t="str">
        <f>IF(ISERROR(VLOOKUP(A24,Nov!$A$5:$E$24,5,FALSE))," ",VLOOKUP(A24,Nov!$A$5:$E$24,5,FALSE))</f>
        <v xml:space="preserve"> </v>
      </c>
      <c r="N24" s="51">
        <f t="shared" si="0"/>
        <v>9</v>
      </c>
    </row>
    <row r="25" spans="1:14" ht="16.5" customHeight="1" thickBot="1" x14ac:dyDescent="0.3">
      <c r="A25" s="49">
        <v>22</v>
      </c>
      <c r="B25" s="50" t="str">
        <f>VLOOKUP(A25,Teams!$A$2:$B$306,2,FALSE)</f>
        <v>Willie Wooten</v>
      </c>
      <c r="C25" s="51">
        <f>IF(ISERROR(VLOOKUP(A25,Jan!$A$5:$E$44,5,FALSE))," ",VLOOKUP(A25,Jan!$A$5:$E$44,5,FALSE))</f>
        <v>1</v>
      </c>
      <c r="D25" s="51" t="str">
        <f>IF(ISERROR(VLOOKUP(A25,Feb!$A$5:$E$40,5,FALSE))," ",VLOOKUP(A25,Feb!$A$5:$E$40,5,FALSE))</f>
        <v xml:space="preserve"> </v>
      </c>
      <c r="E25" s="51" t="str">
        <f>IF(ISERROR(VLOOKUP(A25,March!$A$5:$E$40,5,FALSE))," ",VLOOKUP(A25,March!$A$5:$E$40,5,FALSE))</f>
        <v xml:space="preserve"> </v>
      </c>
      <c r="F25" s="51" t="str">
        <f>IF(ISERROR(VLOOKUP(A25,April!$A$5:$E$36,5,FALSE))," ",VLOOKUP(A25,April!$A$5:$E$36,5,FALSE))</f>
        <v xml:space="preserve"> </v>
      </c>
      <c r="G25" s="51" t="str">
        <f>IF(ISERROR(VLOOKUP(A25,May!$A$5:$E$37,5,FALSE))," ",VLOOKUP(A25,May!$A$5:$E$37,5,FALSE))</f>
        <v xml:space="preserve"> </v>
      </c>
      <c r="H25" s="51" t="str">
        <f>IF(ISERROR(VLOOKUP(A25,June!$A$5:$E$45,5,FALSE))," ",VLOOKUP(A25,June!$A$5:$E$45,5,FALSE))</f>
        <v xml:space="preserve"> </v>
      </c>
      <c r="I25" s="51" t="str">
        <f>IF(ISERROR(VLOOKUP(A25,July!$A$24:$F$43,5,FALSE))," ",VLOOKUP(A25,July!$A$24:$F$43,5,FALSE))</f>
        <v xml:space="preserve"> </v>
      </c>
      <c r="J25" s="51" t="str">
        <f>IF(ISERROR(VLOOKUP(A25,Aug!$A$5:$E$36,5,FALSE))," ",VLOOKUP(A25,Aug!$A$5:$E$36,5,FALSE))</f>
        <v xml:space="preserve"> </v>
      </c>
      <c r="K25" s="51" t="str">
        <f>IF(ISERROR(VLOOKUP(A25,'Sept '!$A$5:$E$16,5,FALSE))," ",VLOOKUP(A25,'Sept '!$A$5:$E$16,5,FALSE))</f>
        <v xml:space="preserve"> </v>
      </c>
      <c r="L25" s="51">
        <f>IF(ISERROR(VLOOKUP(A25,Oct!$A$5:$E$24,5,FALSE))," ",VLOOKUP(A25,Oct!$A$5:$E$24,5,FALSE))</f>
        <v>1</v>
      </c>
      <c r="M25" s="51" t="str">
        <f>IF(ISERROR(VLOOKUP(A25,Nov!$A$5:$E$24,5,FALSE))," ",VLOOKUP(A25,Nov!$A$5:$E$24,5,FALSE))</f>
        <v xml:space="preserve"> </v>
      </c>
      <c r="N25" s="51">
        <f t="shared" si="0"/>
        <v>2</v>
      </c>
    </row>
    <row r="26" spans="1:14" ht="16.5" customHeight="1" thickBot="1" x14ac:dyDescent="0.3">
      <c r="A26" s="49">
        <v>23</v>
      </c>
      <c r="B26" s="50" t="str">
        <f>VLOOKUP(A26,Teams!$A$2:$B$306,2,FALSE)</f>
        <v>Dewayne Day</v>
      </c>
      <c r="C26" s="51">
        <f>IF(ISERROR(VLOOKUP(A26,Jan!$A$5:$E$44,5,FALSE))," ",VLOOKUP(A26,Jan!$A$5:$E$44,5,FALSE))</f>
        <v>1</v>
      </c>
      <c r="D26" s="51" t="str">
        <f>IF(ISERROR(VLOOKUP(A26,Feb!$A$5:$E$40,5,FALSE))," ",VLOOKUP(A26,Feb!$A$5:$E$40,5,FALSE))</f>
        <v xml:space="preserve"> </v>
      </c>
      <c r="E26" s="51" t="str">
        <f>IF(ISERROR(VLOOKUP(A26,March!$A$5:$E$40,5,FALSE))," ",VLOOKUP(A26,March!$A$5:$E$40,5,FALSE))</f>
        <v xml:space="preserve"> </v>
      </c>
      <c r="F26" s="51" t="str">
        <f>IF(ISERROR(VLOOKUP(A26,April!$A$5:$E$36,5,FALSE))," ",VLOOKUP(A26,April!$A$5:$E$36,5,FALSE))</f>
        <v xml:space="preserve"> </v>
      </c>
      <c r="G26" s="51" t="str">
        <f>IF(ISERROR(VLOOKUP(A26,May!$A$5:$E$37,5,FALSE))," ",VLOOKUP(A26,May!$A$5:$E$37,5,FALSE))</f>
        <v xml:space="preserve"> </v>
      </c>
      <c r="H26" s="51" t="str">
        <f>IF(ISERROR(VLOOKUP(A26,June!$A$5:$E$45,5,FALSE))," ",VLOOKUP(A26,June!$A$5:$E$45,5,FALSE))</f>
        <v xml:space="preserve"> </v>
      </c>
      <c r="I26" s="51" t="str">
        <f>IF(ISERROR(VLOOKUP(A26,July!$A$24:$F$43,5,FALSE))," ",VLOOKUP(A26,July!$A$24:$F$43,5,FALSE))</f>
        <v xml:space="preserve"> </v>
      </c>
      <c r="J26" s="51" t="str">
        <f>IF(ISERROR(VLOOKUP(A26,Aug!$A$5:$E$36,5,FALSE))," ",VLOOKUP(A26,Aug!$A$5:$E$36,5,FALSE))</f>
        <v xml:space="preserve"> </v>
      </c>
      <c r="K26" s="51" t="str">
        <f>IF(ISERROR(VLOOKUP(A26,'Sept '!$A$5:$E$16,5,FALSE))," ",VLOOKUP(A26,'Sept '!$A$5:$E$16,5,FALSE))</f>
        <v xml:space="preserve"> </v>
      </c>
      <c r="L26" s="51" t="str">
        <f>IF(ISERROR(VLOOKUP(A26,Oct!$A$5:$E$24,5,FALSE))," ",VLOOKUP(A26,Oct!$A$5:$E$24,5,FALSE))</f>
        <v xml:space="preserve"> </v>
      </c>
      <c r="M26" s="51" t="str">
        <f>IF(ISERROR(VLOOKUP(A26,Nov!$A$5:$E$24,5,FALSE))," ",VLOOKUP(A26,Nov!$A$5:$E$24,5,FALSE))</f>
        <v xml:space="preserve"> </v>
      </c>
      <c r="N26" s="51">
        <f t="shared" si="0"/>
        <v>1</v>
      </c>
    </row>
    <row r="27" spans="1:14" ht="16.5" customHeight="1" thickBot="1" x14ac:dyDescent="0.3">
      <c r="A27" s="49">
        <v>24</v>
      </c>
      <c r="B27" s="50" t="str">
        <f>VLOOKUP(A27,Teams!$A$2:$B$306,2,FALSE)</f>
        <v>Josh Beckham</v>
      </c>
      <c r="C27" s="51">
        <f>IF(ISERROR(VLOOKUP(A27,Jan!$A$5:$E$44,5,FALSE))," ",VLOOKUP(A27,Jan!$A$5:$E$44,5,FALSE))</f>
        <v>1</v>
      </c>
      <c r="D27" s="51" t="str">
        <f>IF(ISERROR(VLOOKUP(A27,Feb!$A$5:$E$40,5,FALSE))," ",VLOOKUP(A27,Feb!$A$5:$E$40,5,FALSE))</f>
        <v>N</v>
      </c>
      <c r="E27" s="51">
        <f>IF(ISERROR(VLOOKUP(A27,March!$A$5:$E$40,5,FALSE))," ",VLOOKUP(A27,March!$A$5:$E$40,5,FALSE))</f>
        <v>1</v>
      </c>
      <c r="F27" s="51">
        <f>IF(ISERROR(VLOOKUP(A27,April!$A$5:$E$36,5,FALSE))," ",VLOOKUP(A27,April!$A$5:$E$36,5,FALSE))</f>
        <v>1</v>
      </c>
      <c r="G27" s="51">
        <f>IF(ISERROR(VLOOKUP(A27,May!$A$5:$E$37,5,FALSE))," ",VLOOKUP(A27,May!$A$5:$E$37,5,FALSE))</f>
        <v>1</v>
      </c>
      <c r="H27" s="51">
        <f>IF(ISERROR(VLOOKUP(A27,June!$A$5:$E$45,5,FALSE))," ",VLOOKUP(A27,June!$A$5:$E$45,5,FALSE))</f>
        <v>1</v>
      </c>
      <c r="I27" s="51">
        <v>1</v>
      </c>
      <c r="J27" s="51">
        <f>IF(ISERROR(VLOOKUP(A27,Aug!$A$5:$E$36,5,FALSE))," ",VLOOKUP(A27,Aug!$A$5:$E$36,5,FALSE))</f>
        <v>1</v>
      </c>
      <c r="K27" s="51">
        <f>IF(ISERROR(VLOOKUP(A27,'Sept '!$A$5:$E$16,5,FALSE))," ",VLOOKUP(A27,'Sept '!$A$5:$E$16,5,FALSE))</f>
        <v>1</v>
      </c>
      <c r="L27" s="51">
        <f>IF(ISERROR(VLOOKUP(A27,Oct!$A$5:$E$24,5,FALSE))," ",VLOOKUP(A27,Oct!$A$5:$E$24,5,FALSE))</f>
        <v>1</v>
      </c>
      <c r="M27" s="51" t="str">
        <f>IF(ISERROR(VLOOKUP(A27,Nov!$A$5:$E$24,5,FALSE))," ",VLOOKUP(A27,Nov!$A$5:$E$24,5,FALSE))</f>
        <v xml:space="preserve"> </v>
      </c>
      <c r="N27" s="51">
        <f t="shared" si="0"/>
        <v>9</v>
      </c>
    </row>
    <row r="28" spans="1:14" ht="16.5" customHeight="1" thickBot="1" x14ac:dyDescent="0.3">
      <c r="A28" s="49">
        <v>25</v>
      </c>
      <c r="B28" s="50" t="str">
        <f>VLOOKUP(A28,Teams!$A$2:$B$306,2,FALSE)</f>
        <v>Steven Kruithof</v>
      </c>
      <c r="C28" s="51">
        <f>IF(ISERROR(VLOOKUP(A28,Jan!$A$5:$E$44,5,FALSE))," ",VLOOKUP(A28,Jan!$A$5:$E$44,5,FALSE))</f>
        <v>1</v>
      </c>
      <c r="D28" s="51">
        <f>IF(ISERROR(VLOOKUP(A28,Feb!$A$5:$E$40,5,FALSE))," ",VLOOKUP(A28,Feb!$A$5:$E$40,5,FALSE))</f>
        <v>1</v>
      </c>
      <c r="E28" s="51">
        <f>IF(ISERROR(VLOOKUP(A28,March!$A$5:$E$40,5,FALSE))," ",VLOOKUP(A28,March!$A$5:$E$40,5,FALSE))</f>
        <v>1</v>
      </c>
      <c r="F28" s="51">
        <f>IF(ISERROR(VLOOKUP(A28,April!$A$5:$E$36,5,FALSE))," ",VLOOKUP(A28,April!$A$5:$E$36,5,FALSE))</f>
        <v>1</v>
      </c>
      <c r="G28" s="51">
        <f>IF(ISERROR(VLOOKUP(A28,May!$A$5:$E$37,5,FALSE))," ",VLOOKUP(A28,May!$A$5:$E$37,5,FALSE))</f>
        <v>1</v>
      </c>
      <c r="H28" s="51">
        <f>IF(ISERROR(VLOOKUP(A28,June!$A$5:$E$45,5,FALSE))," ",VLOOKUP(A28,June!$A$5:$E$45,5,FALSE))</f>
        <v>1</v>
      </c>
      <c r="I28" s="51">
        <v>1</v>
      </c>
      <c r="J28" s="51">
        <f>IF(ISERROR(VLOOKUP(A28,Aug!$A$5:$E$36,5,FALSE))," ",VLOOKUP(A28,Aug!$A$5:$E$36,5,FALSE))</f>
        <v>1</v>
      </c>
      <c r="K28" s="51">
        <f>IF(ISERROR(VLOOKUP(A28,'Sept '!$A$5:$E$16,5,FALSE))," ",VLOOKUP(A28,'Sept '!$A$5:$E$16,5,FALSE))</f>
        <v>1</v>
      </c>
      <c r="L28" s="51">
        <f>IF(ISERROR(VLOOKUP(A28,Oct!$A$5:$E$24,5,FALSE))," ",VLOOKUP(A28,Oct!$A$5:$E$24,5,FALSE))</f>
        <v>1</v>
      </c>
      <c r="M28" s="51" t="str">
        <f>IF(ISERROR(VLOOKUP(A28,Nov!$A$5:$E$24,5,FALSE))," ",VLOOKUP(A28,Nov!$A$5:$E$24,5,FALSE))</f>
        <v xml:space="preserve"> </v>
      </c>
      <c r="N28" s="51">
        <f t="shared" si="0"/>
        <v>10</v>
      </c>
    </row>
    <row r="29" spans="1:14" ht="16.5" customHeight="1" thickBot="1" x14ac:dyDescent="0.3">
      <c r="A29" s="49">
        <v>26</v>
      </c>
      <c r="B29" s="50" t="str">
        <f>VLOOKUP(A29,Teams!$A$2:$B$306,2,FALSE)</f>
        <v>Katrina kruithof</v>
      </c>
      <c r="C29" s="51" t="str">
        <f>IF(ISERROR(VLOOKUP(A29,Jan!$A$5:$E$44,5,FALSE))," ",VLOOKUP(A29,Jan!$A$5:$E$44,5,FALSE))</f>
        <v xml:space="preserve"> </v>
      </c>
      <c r="D29" s="51" t="str">
        <f>IF(ISERROR(VLOOKUP(A29,Feb!$A$5:$E$40,5,FALSE))," ",VLOOKUP(A29,Feb!$A$5:$E$40,5,FALSE))</f>
        <v xml:space="preserve"> </v>
      </c>
      <c r="E29" s="51">
        <f>IF(ISERROR(VLOOKUP(A29,March!$A$5:$E$40,5,FALSE))," ",VLOOKUP(A29,March!$A$5:$E$40,5,FALSE))</f>
        <v>1</v>
      </c>
      <c r="F29" s="51">
        <f>IF(ISERROR(VLOOKUP(A29,April!$A$5:$E$36,5,FALSE))," ",VLOOKUP(A29,April!$A$5:$E$36,5,FALSE))</f>
        <v>1</v>
      </c>
      <c r="G29" s="51">
        <f>IF(ISERROR(VLOOKUP(A29,May!$A$5:$E$37,5,FALSE))," ",VLOOKUP(A29,May!$A$5:$E$37,5,FALSE))</f>
        <v>1</v>
      </c>
      <c r="H29" s="51" t="str">
        <f>IF(ISERROR(VLOOKUP(A29,June!$A$5:$E$45,5,FALSE))," ",VLOOKUP(A29,June!$A$5:$E$45,5,FALSE))</f>
        <v xml:space="preserve"> </v>
      </c>
      <c r="I29" s="51" t="str">
        <f>IF(ISERROR(VLOOKUP(A29,July!$A$24:$F$43,5,FALSE))," ",VLOOKUP(A29,July!$A$24:$F$43,5,FALSE))</f>
        <v xml:space="preserve"> </v>
      </c>
      <c r="J29" s="51">
        <f>IF(ISERROR(VLOOKUP(A29,Aug!$A$5:$E$36,5,FALSE))," ",VLOOKUP(A29,Aug!$A$5:$E$36,5,FALSE))</f>
        <v>1</v>
      </c>
      <c r="K29" s="51" t="str">
        <f>IF(ISERROR(VLOOKUP(A29,'Sept '!$A$5:$E$16,5,FALSE))," ",VLOOKUP(A29,'Sept '!$A$5:$E$16,5,FALSE))</f>
        <v xml:space="preserve"> </v>
      </c>
      <c r="L29" s="51" t="str">
        <f>IF(ISERROR(VLOOKUP(A29,Oct!$A$5:$E$24,5,FALSE))," ",VLOOKUP(A29,Oct!$A$5:$E$24,5,FALSE))</f>
        <v xml:space="preserve"> </v>
      </c>
      <c r="M29" s="51" t="str">
        <f>IF(ISERROR(VLOOKUP(A29,Nov!$A$5:$E$24,5,FALSE))," ",VLOOKUP(A29,Nov!$A$5:$E$24,5,FALSE))</f>
        <v xml:space="preserve"> </v>
      </c>
      <c r="N29" s="51">
        <f t="shared" si="0"/>
        <v>4</v>
      </c>
    </row>
    <row r="30" spans="1:14" ht="16.5" customHeight="1" thickBot="1" x14ac:dyDescent="0.3">
      <c r="A30" s="49">
        <v>27</v>
      </c>
      <c r="B30" s="50" t="str">
        <f>VLOOKUP(A30,Teams!$A$2:$B$306,2,FALSE)</f>
        <v>G-Richard Free</v>
      </c>
      <c r="C30" s="51">
        <f>IF(ISERROR(VLOOKUP(A30,Jan!$A$5:$E$44,5,FALSE))," ",VLOOKUP(A30,Jan!$A$5:$E$44,5,FALSE))</f>
        <v>1</v>
      </c>
      <c r="D30" s="51" t="str">
        <f>IF(ISERROR(VLOOKUP(A30,Feb!$A$5:$E$40,5,FALSE))," ",VLOOKUP(A30,Feb!$A$5:$E$40,5,FALSE))</f>
        <v xml:space="preserve"> </v>
      </c>
      <c r="E30" s="51">
        <f>IF(ISERROR(VLOOKUP(A30,March!$A$5:$E$40,5,FALSE))," ",VLOOKUP(A30,March!$A$5:$E$40,5,FALSE))</f>
        <v>1</v>
      </c>
      <c r="F30" s="51" t="str">
        <f>IF(ISERROR(VLOOKUP(A30,April!$A$5:$E$36,5,FALSE))," ",VLOOKUP(A30,April!$A$5:$E$36,5,FALSE))</f>
        <v xml:space="preserve"> </v>
      </c>
      <c r="G30" s="51" t="str">
        <f>IF(ISERROR(VLOOKUP(A30,May!$A$5:$E$37,5,FALSE))," ",VLOOKUP(A30,May!$A$5:$E$37,5,FALSE))</f>
        <v xml:space="preserve"> </v>
      </c>
      <c r="H30" s="51" t="str">
        <f>IF(ISERROR(VLOOKUP(A30,June!$A$5:$E$45,5,FALSE))," ",VLOOKUP(A30,June!$A$5:$E$45,5,FALSE))</f>
        <v xml:space="preserve"> </v>
      </c>
      <c r="I30" s="51" t="str">
        <f>IF(ISERROR(VLOOKUP(A30,July!$A$24:$F$43,5,FALSE))," ",VLOOKUP(A30,July!$A$24:$F$43,5,FALSE))</f>
        <v xml:space="preserve"> </v>
      </c>
      <c r="J30" s="51" t="str">
        <f>IF(ISERROR(VLOOKUP(A30,Aug!$A$5:$E$36,5,FALSE))," ",VLOOKUP(A30,Aug!$A$5:$E$36,5,FALSE))</f>
        <v xml:space="preserve"> </v>
      </c>
      <c r="K30" s="51" t="str">
        <f>IF(ISERROR(VLOOKUP(A30,'Sept '!$A$5:$E$16,5,FALSE))," ",VLOOKUP(A30,'Sept '!$A$5:$E$16,5,FALSE))</f>
        <v xml:space="preserve"> </v>
      </c>
      <c r="L30" s="51" t="str">
        <f>IF(ISERROR(VLOOKUP(A30,Oct!$A$5:$E$24,5,FALSE))," ",VLOOKUP(A30,Oct!$A$5:$E$24,5,FALSE))</f>
        <v xml:space="preserve"> </v>
      </c>
      <c r="M30" s="51" t="str">
        <f>IF(ISERROR(VLOOKUP(A30,Nov!$A$5:$E$24,5,FALSE))," ",VLOOKUP(A30,Nov!$A$5:$E$24,5,FALSE))</f>
        <v xml:space="preserve"> </v>
      </c>
      <c r="N30" s="51">
        <f t="shared" si="0"/>
        <v>2</v>
      </c>
    </row>
    <row r="31" spans="1:14" ht="16.5" customHeight="1" thickBot="1" x14ac:dyDescent="0.3">
      <c r="A31" s="49">
        <v>28</v>
      </c>
      <c r="B31" s="50" t="str">
        <f>VLOOKUP(A31,Teams!$A$2:$B$306,2,FALSE)</f>
        <v>Kurt Morgan</v>
      </c>
      <c r="C31" s="51" t="str">
        <f>IF(ISERROR(VLOOKUP(A31,Jan!$A$5:$E$44,5,FALSE))," ",VLOOKUP(A31,Jan!$A$5:$E$44,5,FALSE))</f>
        <v xml:space="preserve"> </v>
      </c>
      <c r="D31" s="51" t="str">
        <f>IF(ISERROR(VLOOKUP(A31,Feb!$A$5:$E$40,5,FALSE))," ",VLOOKUP(A31,Feb!$A$5:$E$40,5,FALSE))</f>
        <v>N</v>
      </c>
      <c r="E31" s="51" t="str">
        <f>IF(ISERROR(VLOOKUP(A31,March!$A$5:$E$40,5,FALSE))," ",VLOOKUP(A31,March!$A$5:$E$40,5,FALSE))</f>
        <v xml:space="preserve"> </v>
      </c>
      <c r="F31" s="51" t="str">
        <f>IF(ISERROR(VLOOKUP(A31,April!$A$5:$E$36,5,FALSE))," ",VLOOKUP(A31,April!$A$5:$E$36,5,FALSE))</f>
        <v xml:space="preserve"> </v>
      </c>
      <c r="G31" s="51" t="str">
        <f>IF(ISERROR(VLOOKUP(A31,May!$A$5:$E$37,5,FALSE))," ",VLOOKUP(A31,May!$A$5:$E$37,5,FALSE))</f>
        <v xml:space="preserve"> </v>
      </c>
      <c r="H31" s="51" t="str">
        <f>IF(ISERROR(VLOOKUP(A31,June!$A$5:$E$45,5,FALSE))," ",VLOOKUP(A31,June!$A$5:$E$45,5,FALSE))</f>
        <v xml:space="preserve"> </v>
      </c>
      <c r="I31" s="51" t="str">
        <f>IF(ISERROR(VLOOKUP(A31,July!$A$24:$F$43,5,FALSE))," ",VLOOKUP(A31,July!$A$24:$F$43,5,FALSE))</f>
        <v xml:space="preserve"> </v>
      </c>
      <c r="J31" s="51" t="str">
        <f>IF(ISERROR(VLOOKUP(A31,Aug!$A$5:$E$36,5,FALSE))," ",VLOOKUP(A31,Aug!$A$5:$E$36,5,FALSE))</f>
        <v xml:space="preserve"> </v>
      </c>
      <c r="K31" s="51" t="str">
        <f>IF(ISERROR(VLOOKUP(A31,'Sept '!$A$5:$E$16,5,FALSE))," ",VLOOKUP(A31,'Sept '!$A$5:$E$16,5,FALSE))</f>
        <v xml:space="preserve"> </v>
      </c>
      <c r="L31" s="51" t="str">
        <f>IF(ISERROR(VLOOKUP(A31,Oct!$A$5:$E$24,5,FALSE))," ",VLOOKUP(A31,Oct!$A$5:$E$24,5,FALSE))</f>
        <v xml:space="preserve"> </v>
      </c>
      <c r="M31" s="51" t="str">
        <f>IF(ISERROR(VLOOKUP(A31,Nov!$A$5:$E$24,5,FALSE))," ",VLOOKUP(A31,Nov!$A$5:$E$24,5,FALSE))</f>
        <v xml:space="preserve"> </v>
      </c>
      <c r="N31" s="51">
        <f t="shared" si="0"/>
        <v>0</v>
      </c>
    </row>
    <row r="32" spans="1:14" ht="16.5" customHeight="1" thickBot="1" x14ac:dyDescent="0.3">
      <c r="A32" s="49">
        <v>29</v>
      </c>
      <c r="B32" s="50" t="str">
        <f>VLOOKUP(A32,Teams!$A$2:$B$306,2,FALSE)</f>
        <v>G-Wesley Matchett</v>
      </c>
      <c r="C32" s="51" t="str">
        <f>IF(ISERROR(VLOOKUP(A32,Jan!$A$5:$E$44,5,FALSE))," ",VLOOKUP(A32,Jan!$A$5:$E$44,5,FALSE))</f>
        <v xml:space="preserve"> </v>
      </c>
      <c r="D32" s="51">
        <f>IF(ISERROR(VLOOKUP(A32,Feb!$A$5:$E$40,5,FALSE))," ",VLOOKUP(A32,Feb!$A$5:$E$40,5,FALSE))</f>
        <v>1</v>
      </c>
      <c r="E32" s="51" t="str">
        <f>IF(ISERROR(VLOOKUP(A32,March!$A$5:$E$40,5,FALSE))," ",VLOOKUP(A32,March!$A$5:$E$40,5,FALSE))</f>
        <v xml:space="preserve"> </v>
      </c>
      <c r="F32" s="51" t="str">
        <f>IF(ISERROR(VLOOKUP(A32,April!$A$5:$E$36,5,FALSE))," ",VLOOKUP(A32,April!$A$5:$E$36,5,FALSE))</f>
        <v xml:space="preserve"> </v>
      </c>
      <c r="G32" s="51" t="str">
        <f>IF(ISERROR(VLOOKUP(A32,May!$A$5:$E$37,5,FALSE))," ",VLOOKUP(A32,May!$A$5:$E$37,5,FALSE))</f>
        <v xml:space="preserve"> </v>
      </c>
      <c r="H32" s="51" t="str">
        <f>IF(ISERROR(VLOOKUP(A32,June!$A$5:$E$45,5,FALSE))," ",VLOOKUP(A32,June!$A$5:$E$45,5,FALSE))</f>
        <v xml:space="preserve"> </v>
      </c>
      <c r="I32" s="51" t="str">
        <f>IF(ISERROR(VLOOKUP(A32,July!$A$24:$F$43,5,FALSE))," ",VLOOKUP(A32,July!$A$24:$F$43,5,FALSE))</f>
        <v xml:space="preserve"> </v>
      </c>
      <c r="J32" s="51" t="str">
        <f>IF(ISERROR(VLOOKUP(A32,Aug!$A$5:$E$36,5,FALSE))," ",VLOOKUP(A32,Aug!$A$5:$E$36,5,FALSE))</f>
        <v xml:space="preserve"> </v>
      </c>
      <c r="K32" s="51" t="str">
        <f>IF(ISERROR(VLOOKUP(A32,'Sept '!$A$5:$E$16,5,FALSE))," ",VLOOKUP(A32,'Sept '!$A$5:$E$16,5,FALSE))</f>
        <v xml:space="preserve"> </v>
      </c>
      <c r="L32" s="51" t="str">
        <f>IF(ISERROR(VLOOKUP(A32,Oct!$A$5:$E$24,5,FALSE))," ",VLOOKUP(A32,Oct!$A$5:$E$24,5,FALSE))</f>
        <v xml:space="preserve"> </v>
      </c>
      <c r="M32" s="51" t="str">
        <f>IF(ISERROR(VLOOKUP(A32,Nov!$A$5:$E$24,5,FALSE))," ",VLOOKUP(A32,Nov!$A$5:$E$24,5,FALSE))</f>
        <v xml:space="preserve"> </v>
      </c>
      <c r="N32" s="51">
        <f t="shared" si="0"/>
        <v>1</v>
      </c>
    </row>
    <row r="33" spans="1:14" ht="16.5" customHeight="1" thickBot="1" x14ac:dyDescent="0.3">
      <c r="A33" s="49">
        <v>30</v>
      </c>
      <c r="B33" s="50" t="str">
        <f>VLOOKUP(A33,Teams!$A$2:$B$306,2,FALSE)</f>
        <v>G-Ryder Lognion</v>
      </c>
      <c r="C33" s="51" t="str">
        <f>IF(ISERROR(VLOOKUP(A33,Jan!$A$5:$E$44,5,FALSE))," ",VLOOKUP(A33,Jan!$A$5:$E$44,5,FALSE))</f>
        <v xml:space="preserve"> </v>
      </c>
      <c r="D33" s="51">
        <f>IF(ISERROR(VLOOKUP(A33,Feb!$A$5:$E$40,5,FALSE))," ",VLOOKUP(A33,Feb!$A$5:$E$40,5,FALSE))</f>
        <v>1</v>
      </c>
      <c r="E33" s="51" t="str">
        <f>IF(ISERROR(VLOOKUP(A33,March!$A$5:$E$40,5,FALSE))," ",VLOOKUP(A33,March!$A$5:$E$40,5,FALSE))</f>
        <v xml:space="preserve"> </v>
      </c>
      <c r="F33" s="51" t="str">
        <f>IF(ISERROR(VLOOKUP(A33,April!$A$5:$E$36,5,FALSE))," ",VLOOKUP(A33,April!$A$5:$E$36,5,FALSE))</f>
        <v xml:space="preserve"> </v>
      </c>
      <c r="G33" s="51" t="str">
        <f>IF(ISERROR(VLOOKUP(A33,May!$A$5:$E$37,5,FALSE))," ",VLOOKUP(A33,May!$A$5:$E$37,5,FALSE))</f>
        <v xml:space="preserve"> </v>
      </c>
      <c r="H33" s="51" t="str">
        <f>IF(ISERROR(VLOOKUP(A33,June!$A$5:$E$45,5,FALSE))," ",VLOOKUP(A33,June!$A$5:$E$45,5,FALSE))</f>
        <v xml:space="preserve"> </v>
      </c>
      <c r="I33" s="51" t="str">
        <f>IF(ISERROR(VLOOKUP(A33,July!$A$24:$F$43,5,FALSE))," ",VLOOKUP(A33,July!$A$24:$F$43,5,FALSE))</f>
        <v xml:space="preserve"> </v>
      </c>
      <c r="J33" s="51" t="str">
        <f>IF(ISERROR(VLOOKUP(A33,Aug!$A$5:$E$36,5,FALSE))," ",VLOOKUP(A33,Aug!$A$5:$E$36,5,FALSE))</f>
        <v xml:space="preserve"> </v>
      </c>
      <c r="K33" s="51" t="str">
        <f>IF(ISERROR(VLOOKUP(A33,'Sept '!$A$5:$E$16,5,FALSE))," ",VLOOKUP(A33,'Sept '!$A$5:$E$16,5,FALSE))</f>
        <v xml:space="preserve"> </v>
      </c>
      <c r="L33" s="51" t="str">
        <f>IF(ISERROR(VLOOKUP(A33,Oct!$A$5:$E$24,5,FALSE))," ",VLOOKUP(A33,Oct!$A$5:$E$24,5,FALSE))</f>
        <v xml:space="preserve"> </v>
      </c>
      <c r="M33" s="51" t="str">
        <f>IF(ISERROR(VLOOKUP(A33,Nov!$A$5:$E$24,5,FALSE))," ",VLOOKUP(A33,Nov!$A$5:$E$24,5,FALSE))</f>
        <v xml:space="preserve"> </v>
      </c>
      <c r="N33" s="51">
        <f t="shared" si="0"/>
        <v>1</v>
      </c>
    </row>
    <row r="34" spans="1:14" ht="16.5" customHeight="1" thickBot="1" x14ac:dyDescent="0.3">
      <c r="A34" s="49">
        <v>31</v>
      </c>
      <c r="B34" s="50" t="str">
        <f>VLOOKUP(A34,Teams!$A$2:$B$306,2,FALSE)</f>
        <v>Martin Baker</v>
      </c>
      <c r="C34" s="51" t="str">
        <f>IF(ISERROR(VLOOKUP(A34,Jan!$A$5:$E$44,5,FALSE))," ",VLOOKUP(A34,Jan!$A$5:$E$44,5,FALSE))</f>
        <v xml:space="preserve"> </v>
      </c>
      <c r="D34" s="51" t="str">
        <f>IF(ISERROR(VLOOKUP(A34,Feb!$A$5:$E$40,5,FALSE))," ",VLOOKUP(A34,Feb!$A$5:$E$40,5,FALSE))</f>
        <v xml:space="preserve"> </v>
      </c>
      <c r="E34" s="51">
        <f>IF(ISERROR(VLOOKUP(A34,March!$A$5:$E$40,5,FALSE))," ",VLOOKUP(A34,March!$A$5:$E$40,5,FALSE))</f>
        <v>1</v>
      </c>
      <c r="F34" s="51" t="str">
        <f>IF(ISERROR(VLOOKUP(A34,April!$A$5:$E$36,5,FALSE))," ",VLOOKUP(A34,April!$A$5:$E$36,5,FALSE))</f>
        <v xml:space="preserve"> </v>
      </c>
      <c r="G34" s="51">
        <f>IF(ISERROR(VLOOKUP(A34,May!$A$5:$E$37,5,FALSE))," ",VLOOKUP(A34,May!$A$5:$E$37,5,FALSE))</f>
        <v>1</v>
      </c>
      <c r="H34" s="51">
        <f>IF(ISERROR(VLOOKUP(A34,June!$A$5:$E$45,5,FALSE))," ",VLOOKUP(A34,June!$A$5:$E$45,5,FALSE))</f>
        <v>1</v>
      </c>
      <c r="I34" s="51">
        <v>1</v>
      </c>
      <c r="J34" s="51">
        <f>IF(ISERROR(VLOOKUP(A34,Aug!$A$5:$E$36,5,FALSE))," ",VLOOKUP(A34,Aug!$A$5:$E$36,5,FALSE))</f>
        <v>1</v>
      </c>
      <c r="K34" s="51">
        <f>IF(ISERROR(VLOOKUP(A34,'Sept '!$A$5:$E$16,5,FALSE))," ",VLOOKUP(A34,'Sept '!$A$5:$E$16,5,FALSE))</f>
        <v>1</v>
      </c>
      <c r="L34" s="51" t="str">
        <f>IF(ISERROR(VLOOKUP(A34,Oct!$A$5:$E$24,5,FALSE))," ",VLOOKUP(A34,Oct!$A$5:$E$24,5,FALSE))</f>
        <v xml:space="preserve"> </v>
      </c>
      <c r="M34" s="51" t="str">
        <f>IF(ISERROR(VLOOKUP(A34,Nov!$A$5:$E$24,5,FALSE))," ",VLOOKUP(A34,Nov!$A$5:$E$24,5,FALSE))</f>
        <v xml:space="preserve"> </v>
      </c>
      <c r="N34" s="51">
        <f t="shared" si="0"/>
        <v>6</v>
      </c>
    </row>
    <row r="35" spans="1:14" ht="16.5" customHeight="1" thickBot="1" x14ac:dyDescent="0.3">
      <c r="A35" s="49">
        <v>32</v>
      </c>
      <c r="B35" s="50" t="str">
        <f>VLOOKUP(A35,Teams!$A$2:$B$306,2,FALSE)</f>
        <v>G-Greg Tucker</v>
      </c>
      <c r="C35" s="51" t="str">
        <f>IF(ISERROR(VLOOKUP(A35,Jan!$A$5:$E$44,5,FALSE))," ",VLOOKUP(A35,Jan!$A$5:$E$44,5,FALSE))</f>
        <v xml:space="preserve"> </v>
      </c>
      <c r="D35" s="51" t="str">
        <f>IF(ISERROR(VLOOKUP(A35,Feb!$A$5:$E$40,5,FALSE))," ",VLOOKUP(A35,Feb!$A$5:$E$40,5,FALSE))</f>
        <v xml:space="preserve"> </v>
      </c>
      <c r="E35" s="51">
        <f>IF(ISERROR(VLOOKUP(A35,March!$A$5:$E$40,5,FALSE))," ",VLOOKUP(A35,March!$A$5:$E$40,5,FALSE))</f>
        <v>1</v>
      </c>
      <c r="F35" s="51" t="str">
        <f>IF(ISERROR(VLOOKUP(A35,April!$A$5:$E$36,5,FALSE))," ",VLOOKUP(A35,April!$A$5:$E$36,5,FALSE))</f>
        <v xml:space="preserve"> </v>
      </c>
      <c r="G35" s="51" t="str">
        <f>IF(ISERROR(VLOOKUP(A35,May!$A$5:$E$37,5,FALSE))," ",VLOOKUP(A35,May!$A$5:$E$37,5,FALSE))</f>
        <v xml:space="preserve"> </v>
      </c>
      <c r="H35" s="51" t="str">
        <f>IF(ISERROR(VLOOKUP(A35,June!$A$5:$E$45,5,FALSE))," ",VLOOKUP(A35,June!$A$5:$E$45,5,FALSE))</f>
        <v xml:space="preserve"> </v>
      </c>
      <c r="I35" s="51" t="str">
        <f>IF(ISERROR(VLOOKUP(A35,July!$A$24:$F$43,5,FALSE))," ",VLOOKUP(A35,July!$A$24:$F$43,5,FALSE))</f>
        <v xml:space="preserve"> </v>
      </c>
      <c r="J35" s="51" t="str">
        <f>IF(ISERROR(VLOOKUP(A35,Aug!$A$5:$E$36,5,FALSE))," ",VLOOKUP(A35,Aug!$A$5:$E$36,5,FALSE))</f>
        <v xml:space="preserve"> </v>
      </c>
      <c r="K35" s="51" t="str">
        <f>IF(ISERROR(VLOOKUP(A35,'Sept '!$A$5:$E$16,5,FALSE))," ",VLOOKUP(A35,'Sept '!$A$5:$E$16,5,FALSE))</f>
        <v xml:space="preserve"> </v>
      </c>
      <c r="L35" s="51" t="str">
        <f>IF(ISERROR(VLOOKUP(A35,Oct!$A$5:$E$24,5,FALSE))," ",VLOOKUP(A35,Oct!$A$5:$E$24,5,FALSE))</f>
        <v xml:space="preserve"> </v>
      </c>
      <c r="M35" s="51" t="str">
        <f>IF(ISERROR(VLOOKUP(A35,Nov!$A$5:$E$24,5,FALSE))," ",VLOOKUP(A35,Nov!$A$5:$E$24,5,FALSE))</f>
        <v xml:space="preserve"> </v>
      </c>
      <c r="N35" s="51">
        <f t="shared" si="0"/>
        <v>1</v>
      </c>
    </row>
    <row r="36" spans="1:14" ht="16.5" customHeight="1" thickBot="1" x14ac:dyDescent="0.3">
      <c r="A36" s="49">
        <v>33</v>
      </c>
      <c r="B36" s="50" t="str">
        <f>VLOOKUP(A36,Teams!$A$2:$B$306,2,FALSE)</f>
        <v>G-Bradly Stringer</v>
      </c>
      <c r="C36" s="51" t="str">
        <f>IF(ISERROR(VLOOKUP(A36,Jan!$A$5:$E$44,5,FALSE))," ",VLOOKUP(A36,Jan!$A$5:$E$44,5,FALSE))</f>
        <v xml:space="preserve"> </v>
      </c>
      <c r="D36" s="51" t="str">
        <f>IF(ISERROR(VLOOKUP(A36,Feb!$A$5:$E$40,5,FALSE))," ",VLOOKUP(A36,Feb!$A$5:$E$40,5,FALSE))</f>
        <v xml:space="preserve"> </v>
      </c>
      <c r="E36" s="51">
        <f>IF(ISERROR(VLOOKUP(A36,March!$A$5:$E$40,5,FALSE))," ",VLOOKUP(A36,March!$A$5:$E$40,5,FALSE))</f>
        <v>1</v>
      </c>
      <c r="F36" s="51" t="str">
        <f>IF(ISERROR(VLOOKUP(A36,April!$A$5:$E$36,5,FALSE))," ",VLOOKUP(A36,April!$A$5:$E$36,5,FALSE))</f>
        <v xml:space="preserve"> </v>
      </c>
      <c r="G36" s="51" t="str">
        <f>IF(ISERROR(VLOOKUP(A36,May!$A$5:$E$37,5,FALSE))," ",VLOOKUP(A36,May!$A$5:$E$37,5,FALSE))</f>
        <v xml:space="preserve"> </v>
      </c>
      <c r="H36" s="51" t="str">
        <f>IF(ISERROR(VLOOKUP(A36,June!$A$5:$E$45,5,FALSE))," ",VLOOKUP(A36,June!$A$5:$E$45,5,FALSE))</f>
        <v xml:space="preserve"> </v>
      </c>
      <c r="I36" s="51" t="str">
        <f>IF(ISERROR(VLOOKUP(A36,July!$A$24:$F$43,5,FALSE))," ",VLOOKUP(A36,July!$A$24:$F$43,5,FALSE))</f>
        <v xml:space="preserve"> </v>
      </c>
      <c r="J36" s="51" t="str">
        <f>IF(ISERROR(VLOOKUP(A36,Aug!$A$5:$E$36,5,FALSE))," ",VLOOKUP(A36,Aug!$A$5:$E$36,5,FALSE))</f>
        <v xml:space="preserve"> </v>
      </c>
      <c r="K36" s="51" t="str">
        <f>IF(ISERROR(VLOOKUP(A36,'Sept '!$A$5:$E$16,5,FALSE))," ",VLOOKUP(A36,'Sept '!$A$5:$E$16,5,FALSE))</f>
        <v xml:space="preserve"> </v>
      </c>
      <c r="L36" s="51" t="str">
        <f>IF(ISERROR(VLOOKUP(A36,Oct!$A$5:$E$24,5,FALSE))," ",VLOOKUP(A36,Oct!$A$5:$E$24,5,FALSE))</f>
        <v xml:space="preserve"> </v>
      </c>
      <c r="M36" s="51" t="str">
        <f>IF(ISERROR(VLOOKUP(A36,Nov!$A$5:$E$24,5,FALSE))," ",VLOOKUP(A36,Nov!$A$5:$E$24,5,FALSE))</f>
        <v xml:space="preserve"> </v>
      </c>
      <c r="N36" s="51">
        <f t="shared" si="0"/>
        <v>1</v>
      </c>
    </row>
    <row r="37" spans="1:14" ht="16.5" customHeight="1" thickBot="1" x14ac:dyDescent="0.3">
      <c r="A37" s="49">
        <v>34</v>
      </c>
      <c r="B37" s="50" t="str">
        <f>VLOOKUP(A37,Teams!$A$2:$B$306,2,FALSE)</f>
        <v>Jeremy Edwards</v>
      </c>
      <c r="C37" s="51" t="str">
        <f>IF(ISERROR(VLOOKUP(A37,Jan!$A$5:$E$44,5,FALSE))," ",VLOOKUP(A37,Jan!$A$5:$E$44,5,FALSE))</f>
        <v xml:space="preserve"> </v>
      </c>
      <c r="D37" s="51" t="str">
        <f>IF(ISERROR(VLOOKUP(A37,Feb!$A$5:$E$40,5,FALSE))," ",VLOOKUP(A37,Feb!$A$5:$E$40,5,FALSE))</f>
        <v xml:space="preserve"> </v>
      </c>
      <c r="E37" s="51" t="str">
        <f>IF(ISERROR(VLOOKUP(A37,March!$A$5:$E$40,5,FALSE))," ",VLOOKUP(A37,March!$A$5:$E$40,5,FALSE))</f>
        <v xml:space="preserve"> </v>
      </c>
      <c r="F37" s="51">
        <f>IF(ISERROR(VLOOKUP(A37,April!$A$5:$E$36,5,FALSE))," ",VLOOKUP(A37,April!$A$5:$E$36,5,FALSE))</f>
        <v>0</v>
      </c>
      <c r="G37" s="51">
        <f>IF(ISERROR(VLOOKUP(A37,May!$A$5:$E$37,5,FALSE))," ",VLOOKUP(A37,May!$A$5:$E$37,5,FALSE))</f>
        <v>1</v>
      </c>
      <c r="H37" s="51" t="str">
        <f>IF(ISERROR(VLOOKUP(A37,June!$A$5:$E$45,5,FALSE))," ",VLOOKUP(A37,June!$A$5:$E$45,5,FALSE))</f>
        <v xml:space="preserve"> </v>
      </c>
      <c r="I37" s="51">
        <v>1</v>
      </c>
      <c r="J37" s="51">
        <f>IF(ISERROR(VLOOKUP(A37,Aug!$A$5:$E$36,5,FALSE))," ",VLOOKUP(A37,Aug!$A$5:$E$36,5,FALSE))</f>
        <v>1</v>
      </c>
      <c r="K37" s="51">
        <f>IF(ISERROR(VLOOKUP(A37,'Sept '!$A$5:$E$16,5,FALSE))," ",VLOOKUP(A37,'Sept '!$A$5:$E$16,5,FALSE))</f>
        <v>1</v>
      </c>
      <c r="L37" s="51" t="str">
        <f>IF(ISERROR(VLOOKUP(A37,Oct!$A$5:$E$24,5,FALSE))," ",VLOOKUP(A37,Oct!$A$5:$E$24,5,FALSE))</f>
        <v xml:space="preserve"> </v>
      </c>
      <c r="M37" s="51" t="str">
        <f>IF(ISERROR(VLOOKUP(A37,Nov!$A$5:$E$24,5,FALSE))," ",VLOOKUP(A37,Nov!$A$5:$E$24,5,FALSE))</f>
        <v xml:space="preserve"> </v>
      </c>
      <c r="N37" s="51">
        <f t="shared" si="0"/>
        <v>4</v>
      </c>
    </row>
    <row r="38" spans="1:14" ht="16.5" customHeight="1" thickBot="1" x14ac:dyDescent="0.3">
      <c r="A38" s="49">
        <v>35</v>
      </c>
      <c r="B38" s="50" t="str">
        <f>VLOOKUP(A38,Teams!$A$2:$B$306,2,FALSE)</f>
        <v>Landyn Edwards</v>
      </c>
      <c r="C38" s="51" t="str">
        <f>IF(ISERROR(VLOOKUP(A38,Jan!$A$5:$E$44,5,FALSE))," ",VLOOKUP(A38,Jan!$A$5:$E$44,5,FALSE))</f>
        <v xml:space="preserve"> </v>
      </c>
      <c r="D38" s="51" t="str">
        <f>IF(ISERROR(VLOOKUP(A38,Feb!$A$5:$E$40,5,FALSE))," ",VLOOKUP(A38,Feb!$A$5:$E$40,5,FALSE))</f>
        <v xml:space="preserve"> </v>
      </c>
      <c r="E38" s="51" t="str">
        <f>IF(ISERROR(VLOOKUP(A38,March!$A$5:$E$40,5,FALSE))," ",VLOOKUP(A38,March!$A$5:$E$40,5,FALSE))</f>
        <v xml:space="preserve"> </v>
      </c>
      <c r="F38" s="51" t="str">
        <f>IF(ISERROR(VLOOKUP(A38,April!$A$5:$E$36,5,FALSE))," ",VLOOKUP(A38,April!$A$5:$E$36,5,FALSE))</f>
        <v xml:space="preserve"> </v>
      </c>
      <c r="G38" s="51">
        <f>IF(ISERROR(VLOOKUP(A38,May!$A$5:$E$37,5,FALSE))," ",VLOOKUP(A38,May!$A$5:$E$37,5,FALSE))</f>
        <v>1</v>
      </c>
      <c r="H38" s="51" t="str">
        <f>IF(ISERROR(VLOOKUP(A38,June!$A$5:$E$45,5,FALSE))," ",VLOOKUP(A38,June!$A$5:$E$45,5,FALSE))</f>
        <v xml:space="preserve"> </v>
      </c>
      <c r="I38" s="51">
        <v>1</v>
      </c>
      <c r="J38" s="51">
        <f>IF(ISERROR(VLOOKUP(A38,Aug!$A$5:$E$36,5,FALSE))," ",VLOOKUP(A38,Aug!$A$5:$E$36,5,FALSE))</f>
        <v>1</v>
      </c>
      <c r="K38" s="51" t="str">
        <f>IF(ISERROR(VLOOKUP(A38,'Sept '!$A$5:$E$16,5,FALSE))," ",VLOOKUP(A38,'Sept '!$A$5:$E$16,5,FALSE))</f>
        <v xml:space="preserve"> </v>
      </c>
      <c r="L38" s="51" t="str">
        <f>IF(ISERROR(VLOOKUP(A38,Oct!$A$5:$E$24,5,FALSE))," ",VLOOKUP(A38,Oct!$A$5:$E$24,5,FALSE))</f>
        <v xml:space="preserve"> </v>
      </c>
      <c r="M38" s="51" t="str">
        <f>IF(ISERROR(VLOOKUP(A38,Nov!$A$5:$E$24,5,FALSE))," ",VLOOKUP(A38,Nov!$A$5:$E$24,5,FALSE))</f>
        <v xml:space="preserve"> </v>
      </c>
      <c r="N38" s="51">
        <f t="shared" si="0"/>
        <v>3</v>
      </c>
    </row>
    <row r="39" spans="1:14" ht="16.5" customHeight="1" thickBot="1" x14ac:dyDescent="0.3">
      <c r="A39" s="49">
        <v>36</v>
      </c>
      <c r="B39" s="50" t="str">
        <f>VLOOKUP(A39,Teams!$A$2:$B$306,2,FALSE)</f>
        <v>Richard Tubbs</v>
      </c>
      <c r="C39" s="51" t="str">
        <f>IF(ISERROR(VLOOKUP(A39,Jan!$A$5:$E$44,5,FALSE))," ",VLOOKUP(A39,Jan!$A$5:$E$44,5,FALSE))</f>
        <v xml:space="preserve"> </v>
      </c>
      <c r="D39" s="51" t="str">
        <f>IF(ISERROR(VLOOKUP(A39,Feb!$A$5:$E$40,5,FALSE))," ",VLOOKUP(A39,Feb!$A$5:$E$40,5,FALSE))</f>
        <v xml:space="preserve"> </v>
      </c>
      <c r="E39" s="51" t="str">
        <f>IF(ISERROR(VLOOKUP(A39,March!$A$5:$E$40,5,FALSE))," ",VLOOKUP(A39,March!$A$5:$E$40,5,FALSE))</f>
        <v xml:space="preserve"> </v>
      </c>
      <c r="F39" s="51" t="str">
        <f>IF(ISERROR(VLOOKUP(A39,April!$A$5:$E$36,5,FALSE))," ",VLOOKUP(A39,April!$A$5:$E$36,5,FALSE))</f>
        <v xml:space="preserve"> </v>
      </c>
      <c r="G39" s="51" t="str">
        <f>IF(ISERROR(VLOOKUP(A39,May!$A$5:$E$37,5,FALSE))," ",VLOOKUP(A39,May!$A$5:$E$37,5,FALSE))</f>
        <v xml:space="preserve"> </v>
      </c>
      <c r="H39" s="51" t="str">
        <f>IF(ISERROR(VLOOKUP(A39,June!$A$5:$E$45,5,FALSE))," ",VLOOKUP(A39,June!$A$5:$E$45,5,FALSE))</f>
        <v xml:space="preserve"> </v>
      </c>
      <c r="I39" s="51">
        <v>1</v>
      </c>
      <c r="J39" s="51">
        <f>IF(ISERROR(VLOOKUP(A39,Aug!$A$5:$E$36,5,FALSE))," ",VLOOKUP(A39,Aug!$A$5:$E$36,5,FALSE))</f>
        <v>1</v>
      </c>
      <c r="K39" s="51" t="str">
        <f>IF(ISERROR(VLOOKUP(A39,'Sept '!$A$5:$E$16,5,FALSE))," ",VLOOKUP(A39,'Sept '!$A$5:$E$16,5,FALSE))</f>
        <v xml:space="preserve"> </v>
      </c>
      <c r="L39" s="51">
        <f>IF(ISERROR(VLOOKUP(A39,Oct!$A$5:$E$24,5,FALSE))," ",VLOOKUP(A39,Oct!$A$5:$E$24,5,FALSE))</f>
        <v>1</v>
      </c>
      <c r="M39" s="51" t="str">
        <f>IF(ISERROR(VLOOKUP(A39,Nov!$A$5:$E$24,5,FALSE))," ",VLOOKUP(A39,Nov!$A$5:$E$24,5,FALSE))</f>
        <v xml:space="preserve"> </v>
      </c>
      <c r="N39" s="51">
        <f t="shared" si="0"/>
        <v>3</v>
      </c>
    </row>
    <row r="40" spans="1:14" ht="16.5" customHeight="1" thickBot="1" x14ac:dyDescent="0.3">
      <c r="A40" s="49">
        <v>37</v>
      </c>
      <c r="B40" s="50" t="str">
        <f>VLOOKUP(A40,Teams!$A$2:$B$306,2,FALSE)</f>
        <v>Kayla Tubbs</v>
      </c>
      <c r="C40" s="51" t="str">
        <f>IF(ISERROR(VLOOKUP(A40,Jan!$A$5:$E$44,5,FALSE))," ",VLOOKUP(A40,Jan!$A$5:$E$44,5,FALSE))</f>
        <v xml:space="preserve"> </v>
      </c>
      <c r="D40" s="51" t="str">
        <f>IF(ISERROR(VLOOKUP(A40,Feb!$A$5:$E$40,5,FALSE))," ",VLOOKUP(A40,Feb!$A$5:$E$40,5,FALSE))</f>
        <v xml:space="preserve"> </v>
      </c>
      <c r="E40" s="51" t="str">
        <f>IF(ISERROR(VLOOKUP(A40,March!$A$5:$E$40,5,FALSE))," ",VLOOKUP(A40,March!$A$5:$E$40,5,FALSE))</f>
        <v xml:space="preserve"> </v>
      </c>
      <c r="F40" s="51" t="str">
        <f>IF(ISERROR(VLOOKUP(A40,April!$A$5:$E$36,5,FALSE))," ",VLOOKUP(A40,April!$A$5:$E$36,5,FALSE))</f>
        <v xml:space="preserve"> </v>
      </c>
      <c r="G40" s="51" t="str">
        <f>IF(ISERROR(VLOOKUP(A40,May!$A$5:$E$37,5,FALSE))," ",VLOOKUP(A40,May!$A$5:$E$37,5,FALSE))</f>
        <v xml:space="preserve"> </v>
      </c>
      <c r="H40" s="51" t="str">
        <f>IF(ISERROR(VLOOKUP(A40,June!$A$5:$E$45,5,FALSE))," ",VLOOKUP(A40,June!$A$5:$E$45,5,FALSE))</f>
        <v xml:space="preserve"> </v>
      </c>
      <c r="I40" s="51">
        <v>1</v>
      </c>
      <c r="J40" s="51">
        <f>IF(ISERROR(VLOOKUP(A40,Aug!$A$5:$E$36,5,FALSE))," ",VLOOKUP(A40,Aug!$A$5:$E$36,5,FALSE))</f>
        <v>1</v>
      </c>
      <c r="K40" s="51" t="str">
        <f>IF(ISERROR(VLOOKUP(A40,'Sept '!$A$5:$E$16,5,FALSE))," ",VLOOKUP(A40,'Sept '!$A$5:$E$16,5,FALSE))</f>
        <v xml:space="preserve"> </v>
      </c>
      <c r="L40" s="51" t="str">
        <f>IF(ISERROR(VLOOKUP(A40,Oct!$A$5:$E$24,5,FALSE))," ",VLOOKUP(A40,Oct!$A$5:$E$24,5,FALSE))</f>
        <v xml:space="preserve"> </v>
      </c>
      <c r="M40" s="51" t="str">
        <f>IF(ISERROR(VLOOKUP(A40,Nov!$A$5:$E$24,5,FALSE))," ",VLOOKUP(A40,Nov!$A$5:$E$24,5,FALSE))</f>
        <v xml:space="preserve"> </v>
      </c>
      <c r="N40" s="51">
        <f t="shared" si="0"/>
        <v>2</v>
      </c>
    </row>
    <row r="41" spans="1:14" ht="16.5" customHeight="1" thickBot="1" x14ac:dyDescent="0.3">
      <c r="A41" s="49">
        <v>38</v>
      </c>
      <c r="B41" s="50" t="str">
        <f>VLOOKUP(A41,Teams!$A$2:$B$306,2,FALSE)</f>
        <v>G-Noel Yates</v>
      </c>
      <c r="C41" s="51" t="str">
        <f>IF(ISERROR(VLOOKUP(A41,Jan!$A$5:$E$44,5,FALSE))," ",VLOOKUP(A41,Jan!$A$5:$E$44,5,FALSE))</f>
        <v xml:space="preserve"> </v>
      </c>
      <c r="D41" s="51" t="str">
        <f>IF(ISERROR(VLOOKUP(A41,Feb!$A$5:$E$40,5,FALSE))," ",VLOOKUP(A41,Feb!$A$5:$E$40,5,FALSE))</f>
        <v xml:space="preserve"> </v>
      </c>
      <c r="E41" s="51" t="str">
        <f>IF(ISERROR(VLOOKUP(A41,March!$A$5:$E$40,5,FALSE))," ",VLOOKUP(A41,March!$A$5:$E$40,5,FALSE))</f>
        <v xml:space="preserve"> </v>
      </c>
      <c r="F41" s="51" t="str">
        <f>IF(ISERROR(VLOOKUP(A41,April!$A$5:$E$36,5,FALSE))," ",VLOOKUP(A41,April!$A$5:$E$36,5,FALSE))</f>
        <v xml:space="preserve"> </v>
      </c>
      <c r="G41" s="51" t="str">
        <f>IF(ISERROR(VLOOKUP(A41,May!$A$5:$E$37,5,FALSE))," ",VLOOKUP(A41,May!$A$5:$E$37,5,FALSE))</f>
        <v xml:space="preserve"> </v>
      </c>
      <c r="H41" s="51" t="str">
        <f>IF(ISERROR(VLOOKUP(A41,June!$A$5:$E$45,5,FALSE))," ",VLOOKUP(A41,June!$A$5:$E$45,5,FALSE))</f>
        <v xml:space="preserve"> </v>
      </c>
      <c r="I41" s="51">
        <v>1</v>
      </c>
      <c r="J41" s="51" t="str">
        <f>IF(ISERROR(VLOOKUP(A41,Aug!$A$5:$E$36,5,FALSE))," ",VLOOKUP(A41,Aug!$A$5:$E$36,5,FALSE))</f>
        <v xml:space="preserve"> </v>
      </c>
      <c r="K41" s="51" t="str">
        <f>IF(ISERROR(VLOOKUP(A41,'Sept '!$A$5:$E$16,5,FALSE))," ",VLOOKUP(A41,'Sept '!$A$5:$E$16,5,FALSE))</f>
        <v xml:space="preserve"> </v>
      </c>
      <c r="L41" s="51" t="str">
        <f>IF(ISERROR(VLOOKUP(A41,Oct!$A$5:$E$24,5,FALSE))," ",VLOOKUP(A41,Oct!$A$5:$E$24,5,FALSE))</f>
        <v xml:space="preserve"> </v>
      </c>
      <c r="M41" s="51" t="str">
        <f>IF(ISERROR(VLOOKUP(A41,Nov!$A$5:$E$24,5,FALSE))," ",VLOOKUP(A41,Nov!$A$5:$E$24,5,FALSE))</f>
        <v xml:space="preserve"> </v>
      </c>
      <c r="N41" s="51">
        <f t="shared" si="0"/>
        <v>1</v>
      </c>
    </row>
    <row r="42" spans="1:14" ht="16.5" customHeight="1" thickBot="1" x14ac:dyDescent="0.3">
      <c r="A42" s="49">
        <v>39</v>
      </c>
      <c r="B42" s="50">
        <f>VLOOKUP(A42,Teams!$A$2:$B$306,2,FALSE)</f>
        <v>0</v>
      </c>
      <c r="C42" s="51" t="str">
        <f>IF(ISERROR(VLOOKUP(A42,Jan!$A$5:$E$44,5,FALSE))," ",VLOOKUP(A42,Jan!$A$5:$E$44,5,FALSE))</f>
        <v xml:space="preserve"> </v>
      </c>
      <c r="D42" s="51" t="str">
        <f>IF(ISERROR(VLOOKUP(A42,Feb!$A$5:$E$40,5,FALSE))," ",VLOOKUP(A42,Feb!$A$5:$E$40,5,FALSE))</f>
        <v xml:space="preserve"> </v>
      </c>
      <c r="E42" s="51" t="str">
        <f>IF(ISERROR(VLOOKUP(A42,March!$A$5:$E$40,5,FALSE))," ",VLOOKUP(A42,March!$A$5:$E$40,5,FALSE))</f>
        <v xml:space="preserve"> </v>
      </c>
      <c r="F42" s="51" t="str">
        <f>IF(ISERROR(VLOOKUP(A42,April!$A$5:$E$36,5,FALSE))," ",VLOOKUP(A42,April!$A$5:$E$36,5,FALSE))</f>
        <v xml:space="preserve"> </v>
      </c>
      <c r="G42" s="51" t="str">
        <f>IF(ISERROR(VLOOKUP(A42,May!$A$5:$E$37,5,FALSE))," ",VLOOKUP(A42,May!$A$5:$E$37,5,FALSE))</f>
        <v xml:space="preserve"> </v>
      </c>
      <c r="H42" s="51" t="str">
        <f>IF(ISERROR(VLOOKUP(A42,June!$A$5:$E$45,5,FALSE))," ",VLOOKUP(A42,June!$A$5:$E$45,5,FALSE))</f>
        <v xml:space="preserve"> </v>
      </c>
      <c r="I42" s="51" t="str">
        <f>IF(ISERROR(VLOOKUP(A42,July!$A$24:$F$43,5,FALSE))," ",VLOOKUP(A42,July!$A$24:$F$43,5,FALSE))</f>
        <v xml:space="preserve"> </v>
      </c>
      <c r="J42" s="51" t="str">
        <f>IF(ISERROR(VLOOKUP(A42,Aug!$A$5:$E$36,5,FALSE))," ",VLOOKUP(A42,Aug!$A$5:$E$36,5,FALSE))</f>
        <v xml:space="preserve"> </v>
      </c>
      <c r="K42" s="51" t="str">
        <f>IF(ISERROR(VLOOKUP(A42,'Sept '!$A$5:$E$16,5,FALSE))," ",VLOOKUP(A42,'Sept '!$A$5:$E$16,5,FALSE))</f>
        <v xml:space="preserve"> </v>
      </c>
      <c r="L42" s="51" t="str">
        <f>IF(ISERROR(VLOOKUP(A42,Oct!$A$5:$E$24,5,FALSE))," ",VLOOKUP(A42,Oct!$A$5:$E$24,5,FALSE))</f>
        <v xml:space="preserve"> </v>
      </c>
      <c r="M42" s="51" t="str">
        <f>IF(ISERROR(VLOOKUP(A42,Nov!$A$5:$E$24,5,FALSE))," ",VLOOKUP(A42,Nov!$A$5:$E$24,5,FALSE))</f>
        <v xml:space="preserve"> </v>
      </c>
      <c r="N42" s="51">
        <f t="shared" si="0"/>
        <v>0</v>
      </c>
    </row>
    <row r="43" spans="1:14" ht="16.5" customHeight="1" thickBot="1" x14ac:dyDescent="0.3">
      <c r="A43" s="49">
        <v>40</v>
      </c>
      <c r="B43" s="50">
        <f>VLOOKUP(A43,Teams!$A$2:$B$306,2,FALSE)</f>
        <v>0</v>
      </c>
      <c r="C43" s="51" t="str">
        <f>IF(ISERROR(VLOOKUP(A43,Jan!$A$5:$E$44,5,FALSE))," ",VLOOKUP(A43,Jan!$A$5:$E$44,5,FALSE))</f>
        <v xml:space="preserve"> </v>
      </c>
      <c r="D43" s="51" t="str">
        <f>IF(ISERROR(VLOOKUP(A43,Feb!$A$5:$E$40,5,FALSE))," ",VLOOKUP(A43,Feb!$A$5:$E$40,5,FALSE))</f>
        <v xml:space="preserve"> </v>
      </c>
      <c r="E43" s="51" t="str">
        <f>IF(ISERROR(VLOOKUP(A43,March!$A$5:$E$40,5,FALSE))," ",VLOOKUP(A43,March!$A$5:$E$40,5,FALSE))</f>
        <v xml:space="preserve"> </v>
      </c>
      <c r="F43" s="51" t="str">
        <f>IF(ISERROR(VLOOKUP(A43,April!$A$5:$E$36,5,FALSE))," ",VLOOKUP(A43,April!$A$5:$E$36,5,FALSE))</f>
        <v xml:space="preserve"> </v>
      </c>
      <c r="G43" s="51" t="str">
        <f>IF(ISERROR(VLOOKUP(A43,May!$A$5:$E$37,5,FALSE))," ",VLOOKUP(A43,May!$A$5:$E$37,5,FALSE))</f>
        <v xml:space="preserve"> </v>
      </c>
      <c r="H43" s="51" t="str">
        <f>IF(ISERROR(VLOOKUP(A43,June!$A$5:$E$45,5,FALSE))," ",VLOOKUP(A43,June!$A$5:$E$45,5,FALSE))</f>
        <v xml:space="preserve"> </v>
      </c>
      <c r="I43" s="51" t="str">
        <f>IF(ISERROR(VLOOKUP(A43,July!$A$24:$F$43,5,FALSE))," ",VLOOKUP(A43,July!$A$24:$F$43,5,FALSE))</f>
        <v xml:space="preserve"> </v>
      </c>
      <c r="J43" s="51" t="str">
        <f>IF(ISERROR(VLOOKUP(A43,Aug!$A$5:$E$36,5,FALSE))," ",VLOOKUP(A43,Aug!$A$5:$E$36,5,FALSE))</f>
        <v xml:space="preserve"> </v>
      </c>
      <c r="K43" s="51" t="str">
        <f>IF(ISERROR(VLOOKUP(A43,'Sept '!$A$5:$E$16,5,FALSE))," ",VLOOKUP(A43,'Sept '!$A$5:$E$16,5,FALSE))</f>
        <v xml:space="preserve"> </v>
      </c>
      <c r="L43" s="51" t="str">
        <f>IF(ISERROR(VLOOKUP(A43,Oct!$A$5:$E$24,5,FALSE))," ",VLOOKUP(A43,Oct!$A$5:$E$24,5,FALSE))</f>
        <v xml:space="preserve"> </v>
      </c>
      <c r="M43" s="51" t="str">
        <f>IF(ISERROR(VLOOKUP(A43,Nov!$A$5:$E$24,5,FALSE))," ",VLOOKUP(A43,Nov!$A$5:$E$24,5,FALSE))</f>
        <v xml:space="preserve"> </v>
      </c>
      <c r="N43" s="51">
        <f t="shared" si="0"/>
        <v>0</v>
      </c>
    </row>
    <row r="44" spans="1:14" ht="18.75" thickBot="1" x14ac:dyDescent="0.3">
      <c r="C44" s="53">
        <f t="shared" ref="C44:J44" si="1">SUM(C4:C43)</f>
        <v>23</v>
      </c>
      <c r="D44" s="53">
        <f t="shared" si="1"/>
        <v>16</v>
      </c>
      <c r="E44" s="53">
        <f t="shared" si="1"/>
        <v>23</v>
      </c>
      <c r="F44" s="53">
        <f t="shared" si="1"/>
        <v>10</v>
      </c>
      <c r="G44" s="53">
        <f t="shared" si="1"/>
        <v>18</v>
      </c>
      <c r="H44" s="53">
        <f t="shared" si="1"/>
        <v>15</v>
      </c>
      <c r="I44" s="53">
        <f t="shared" si="1"/>
        <v>20</v>
      </c>
      <c r="J44" s="53">
        <f t="shared" si="1"/>
        <v>17</v>
      </c>
      <c r="K44" s="53">
        <f>SUM(K4:K43)</f>
        <v>9</v>
      </c>
      <c r="L44" s="53">
        <f>SUM(L4:L43)</f>
        <v>11</v>
      </c>
      <c r="M44" s="53">
        <f>SUM(M4:M43)</f>
        <v>0</v>
      </c>
    </row>
    <row r="46" spans="1:14" x14ac:dyDescent="0.2">
      <c r="E46" t="str">
        <f>IF(ISERROR(VLOOKUP(A46,#REF!,4,FALSE))," ",VLOOKUP(A46,#REF!,4,FALSE))</f>
        <v xml:space="preserve"> </v>
      </c>
    </row>
  </sheetData>
  <pageMargins left="0.2" right="0.2" top="0.2" bottom="0.2" header="0.25" footer="0.05"/>
  <pageSetup scale="81" orientation="landscape" r:id="rId1"/>
  <headerFooter>
    <oddHeader>&amp;C2016 Tournaments Fished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7B365-B23E-4C63-8AFD-446E4FEBAF3D}">
  <dimension ref="A1:Q33"/>
  <sheetViews>
    <sheetView zoomScaleNormal="100" zoomScaleSheetLayoutView="105" workbookViewId="0">
      <pane xSplit="1" ySplit="4" topLeftCell="B7" activePane="bottomRight" state="frozen"/>
      <selection pane="topRight" activeCell="B1" sqref="B1"/>
      <selection pane="bottomLeft" activeCell="A5" sqref="A5"/>
      <selection pane="bottomRight" activeCell="F21" sqref="F21"/>
    </sheetView>
  </sheetViews>
  <sheetFormatPr defaultRowHeight="15" customHeight="1" x14ac:dyDescent="0.2"/>
  <cols>
    <col min="1" max="1" width="8.85546875" customWidth="1"/>
    <col min="2" max="2" width="41.28515625" style="103" customWidth="1"/>
    <col min="3" max="3" width="8" style="106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16.85546875" style="13" customWidth="1"/>
    <col min="9" max="9" width="16.140625" style="13" bestFit="1" customWidth="1"/>
    <col min="10" max="10" width="20" style="11" customWidth="1"/>
    <col min="11" max="11" width="23.85546875" customWidth="1"/>
    <col min="12" max="12" width="15.140625" customWidth="1"/>
    <col min="13" max="13" width="14.7109375" customWidth="1"/>
    <col min="14" max="14" width="0.42578125" customWidth="1"/>
    <col min="15" max="15" width="14" customWidth="1"/>
    <col min="16" max="17" width="11.140625" customWidth="1"/>
  </cols>
  <sheetData>
    <row r="1" spans="1:17" ht="15" customHeight="1" x14ac:dyDescent="0.2">
      <c r="A1" s="1"/>
      <c r="B1" s="100"/>
      <c r="D1" s="3"/>
    </row>
    <row r="2" spans="1:17" ht="30" customHeight="1" thickBot="1" x14ac:dyDescent="0.55000000000000004">
      <c r="A2" s="8" t="s">
        <v>70</v>
      </c>
      <c r="B2" s="8"/>
      <c r="C2" s="107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64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4"/>
      <c r="B4" s="84">
        <f>COUNT($E$5:$E$18)</f>
        <v>14</v>
      </c>
      <c r="C4" s="38" t="s">
        <v>58</v>
      </c>
      <c r="D4" s="84"/>
      <c r="E4" s="38"/>
      <c r="F4" s="85" t="s">
        <v>6</v>
      </c>
      <c r="G4" s="85" t="s">
        <v>3</v>
      </c>
      <c r="H4" s="85" t="s">
        <v>4</v>
      </c>
      <c r="I4" s="86" t="s">
        <v>20</v>
      </c>
      <c r="J4" s="86" t="s">
        <v>21</v>
      </c>
      <c r="K4" s="87" t="s">
        <v>31</v>
      </c>
      <c r="L4" s="85" t="s">
        <v>11</v>
      </c>
      <c r="M4" s="85" t="s">
        <v>12</v>
      </c>
      <c r="N4" s="19"/>
      <c r="O4" s="88" t="s">
        <v>15</v>
      </c>
      <c r="P4" s="88" t="s">
        <v>14</v>
      </c>
      <c r="Q4" s="88" t="s">
        <v>13</v>
      </c>
    </row>
    <row r="5" spans="1:17" ht="27" customHeight="1" x14ac:dyDescent="0.25">
      <c r="A5" s="89">
        <v>8</v>
      </c>
      <c r="B5" s="101" t="str">
        <f>IF(ISERROR(VLOOKUP(A5,Teams!$A$2:$B$4697,2)),"",VLOOKUP(A5,Teams!$A$2:$B$4697,2))</f>
        <v>Dwayne Likens</v>
      </c>
      <c r="C5" s="90" t="s">
        <v>83</v>
      </c>
      <c r="D5" s="104">
        <v>1</v>
      </c>
      <c r="E5" s="90">
        <v>1</v>
      </c>
      <c r="F5" s="104">
        <v>1</v>
      </c>
      <c r="G5" s="90">
        <v>4</v>
      </c>
      <c r="H5" s="90">
        <v>2.75</v>
      </c>
      <c r="I5" s="91">
        <v>8.7799999999999994</v>
      </c>
      <c r="J5" s="92">
        <f t="shared" ref="J5:J32" si="0">I5-K5</f>
        <v>8.7799999999999994</v>
      </c>
      <c r="K5" s="93"/>
      <c r="L5" s="94">
        <f t="shared" ref="L5:L30" si="1">IF(J5=0,0,IF(ISERROR(RANK(J5,$J$5:$J$18)),"",RANK(J5,$J$5:$J$18)))</f>
        <v>1</v>
      </c>
      <c r="M5" s="95">
        <f t="shared" ref="M5:M29" si="2">IF(ISERROR(RANK(H5,$H$5:$H$18)),"",(RANK(H5,$H$5:$H$18)))</f>
        <v>2</v>
      </c>
      <c r="N5" s="96">
        <f t="shared" ref="N5:N30" si="3">+D5+J5+F5</f>
        <v>10.78</v>
      </c>
      <c r="O5" s="97"/>
      <c r="P5" s="97"/>
      <c r="Q5" s="97"/>
    </row>
    <row r="6" spans="1:17" ht="24.95" customHeight="1" x14ac:dyDescent="0.25">
      <c r="A6" s="89">
        <v>21</v>
      </c>
      <c r="B6" s="101" t="str">
        <f>IF(ISERROR(VLOOKUP(A6,Teams!$A$2:$B$4697,2)),"",VLOOKUP(A6,Teams!$A$2:$B$4697,2))</f>
        <v>Will Yates</v>
      </c>
      <c r="C6" s="90" t="s">
        <v>83</v>
      </c>
      <c r="D6" s="104">
        <v>1</v>
      </c>
      <c r="E6" s="90">
        <v>1</v>
      </c>
      <c r="F6" s="104">
        <v>1</v>
      </c>
      <c r="G6" s="90">
        <v>3</v>
      </c>
      <c r="H6" s="90">
        <v>4.04</v>
      </c>
      <c r="I6" s="91">
        <v>7.05</v>
      </c>
      <c r="J6" s="92">
        <f t="shared" si="0"/>
        <v>7.05</v>
      </c>
      <c r="K6" s="93"/>
      <c r="L6" s="94">
        <f t="shared" si="1"/>
        <v>2</v>
      </c>
      <c r="M6" s="95">
        <f t="shared" si="2"/>
        <v>1</v>
      </c>
      <c r="N6" s="96">
        <f t="shared" si="3"/>
        <v>9.0500000000000007</v>
      </c>
      <c r="O6" s="97"/>
      <c r="P6" s="97"/>
      <c r="Q6" s="97"/>
    </row>
    <row r="7" spans="1:17" ht="24.95" customHeight="1" x14ac:dyDescent="0.25">
      <c r="A7" s="89">
        <v>6</v>
      </c>
      <c r="B7" s="101" t="str">
        <f>IF(ISERROR(VLOOKUP(A7,Teams!$A$2:$B$4697,2)),"",VLOOKUP(A7,Teams!$A$2:$B$4697,2))</f>
        <v>Derrick Shoffitt</v>
      </c>
      <c r="C7" s="90" t="s">
        <v>83</v>
      </c>
      <c r="D7" s="104"/>
      <c r="E7" s="90">
        <v>1</v>
      </c>
      <c r="F7" s="104">
        <v>1</v>
      </c>
      <c r="G7" s="90">
        <v>3</v>
      </c>
      <c r="H7" s="90"/>
      <c r="I7" s="91">
        <v>6.46</v>
      </c>
      <c r="J7" s="92">
        <f t="shared" si="0"/>
        <v>6.46</v>
      </c>
      <c r="K7" s="93"/>
      <c r="L7" s="94">
        <f t="shared" si="1"/>
        <v>3</v>
      </c>
      <c r="M7" s="95" t="str">
        <f t="shared" si="2"/>
        <v/>
      </c>
      <c r="N7" s="96">
        <f t="shared" si="3"/>
        <v>7.46</v>
      </c>
      <c r="O7" s="97"/>
      <c r="P7" s="97"/>
      <c r="Q7" s="97"/>
    </row>
    <row r="8" spans="1:17" s="2" customFormat="1" ht="24.95" customHeight="1" x14ac:dyDescent="0.25">
      <c r="A8" s="89">
        <v>3</v>
      </c>
      <c r="B8" s="101" t="str">
        <f>IF(ISERROR(VLOOKUP(A8,Teams!$A$2:$B$4697,2)),"",VLOOKUP(A8,Teams!$A$2:$B$4697,2))</f>
        <v>Charlie Kruithof</v>
      </c>
      <c r="C8" s="90" t="s">
        <v>83</v>
      </c>
      <c r="D8" s="104"/>
      <c r="E8" s="90">
        <v>1</v>
      </c>
      <c r="F8" s="104">
        <v>1</v>
      </c>
      <c r="G8" s="90">
        <v>3</v>
      </c>
      <c r="H8" s="90"/>
      <c r="I8" s="91">
        <v>5.64</v>
      </c>
      <c r="J8" s="92">
        <f t="shared" si="0"/>
        <v>5.64</v>
      </c>
      <c r="K8" s="93"/>
      <c r="L8" s="94">
        <f t="shared" si="1"/>
        <v>4</v>
      </c>
      <c r="M8" s="95" t="str">
        <f t="shared" si="2"/>
        <v/>
      </c>
      <c r="N8" s="96">
        <f t="shared" si="3"/>
        <v>6.64</v>
      </c>
      <c r="O8" s="97"/>
      <c r="P8" s="97"/>
      <c r="Q8" s="97"/>
    </row>
    <row r="9" spans="1:17" ht="24.95" customHeight="1" x14ac:dyDescent="0.25">
      <c r="A9" s="89">
        <v>4</v>
      </c>
      <c r="B9" s="101" t="str">
        <f>IF(ISERROR(VLOOKUP(A9,Teams!$A$2:$B$4697,2)),"",VLOOKUP(A9,Teams!$A$2:$B$4697,2))</f>
        <v>Chuck Sharpe</v>
      </c>
      <c r="C9" s="90" t="s">
        <v>83</v>
      </c>
      <c r="D9" s="104">
        <v>1</v>
      </c>
      <c r="E9" s="90">
        <v>1</v>
      </c>
      <c r="F9" s="104">
        <v>1</v>
      </c>
      <c r="G9" s="90">
        <v>2</v>
      </c>
      <c r="H9" s="90"/>
      <c r="I9" s="91">
        <v>3.25</v>
      </c>
      <c r="J9" s="92">
        <f t="shared" si="0"/>
        <v>3.25</v>
      </c>
      <c r="K9" s="93"/>
      <c r="L9" s="94">
        <f t="shared" si="1"/>
        <v>5</v>
      </c>
      <c r="M9" s="95" t="str">
        <f t="shared" si="2"/>
        <v/>
      </c>
      <c r="N9" s="96">
        <f t="shared" si="3"/>
        <v>5.25</v>
      </c>
      <c r="O9" s="97"/>
      <c r="P9" s="97"/>
      <c r="Q9" s="97"/>
    </row>
    <row r="10" spans="1:17" ht="24.95" customHeight="1" x14ac:dyDescent="0.25">
      <c r="A10" s="89">
        <v>7</v>
      </c>
      <c r="B10" s="101" t="str">
        <f>IF(ISERROR(VLOOKUP(A10,Teams!$A$2:$B$4697,2)),"",VLOOKUP(A10,Teams!$A$2:$B$4697,2))</f>
        <v>Don Westom</v>
      </c>
      <c r="C10" s="90" t="s">
        <v>83</v>
      </c>
      <c r="D10" s="104">
        <v>1</v>
      </c>
      <c r="E10" s="90">
        <v>1</v>
      </c>
      <c r="F10" s="104">
        <v>1</v>
      </c>
      <c r="G10" s="90">
        <v>1</v>
      </c>
      <c r="H10" s="90"/>
      <c r="I10" s="91">
        <v>1.98</v>
      </c>
      <c r="J10" s="92">
        <f t="shared" si="0"/>
        <v>1.98</v>
      </c>
      <c r="K10" s="93"/>
      <c r="L10" s="94">
        <f t="shared" si="1"/>
        <v>6</v>
      </c>
      <c r="M10" s="95" t="str">
        <f t="shared" si="2"/>
        <v/>
      </c>
      <c r="N10" s="96">
        <f t="shared" si="3"/>
        <v>3.98</v>
      </c>
      <c r="O10" s="97"/>
      <c r="P10" s="97"/>
      <c r="Q10" s="97"/>
    </row>
    <row r="11" spans="1:17" ht="24.95" customHeight="1" x14ac:dyDescent="0.25">
      <c r="A11" s="89">
        <v>11</v>
      </c>
      <c r="B11" s="101" t="str">
        <f>IF(ISERROR(VLOOKUP(A11,Teams!$A$2:$B$4697,2)),"",VLOOKUP(A11,Teams!$A$2:$B$4697,2))</f>
        <v>Jeff Grubbs</v>
      </c>
      <c r="C11" s="90" t="s">
        <v>83</v>
      </c>
      <c r="D11" s="104"/>
      <c r="E11" s="90">
        <v>1</v>
      </c>
      <c r="F11" s="104">
        <v>1</v>
      </c>
      <c r="G11" s="90">
        <v>1</v>
      </c>
      <c r="H11" s="91"/>
      <c r="I11" s="98">
        <v>1.67</v>
      </c>
      <c r="J11" s="92">
        <f t="shared" si="0"/>
        <v>1.67</v>
      </c>
      <c r="K11" s="93"/>
      <c r="L11" s="94">
        <f t="shared" si="1"/>
        <v>7</v>
      </c>
      <c r="M11" s="95" t="str">
        <f t="shared" si="2"/>
        <v/>
      </c>
      <c r="N11" s="96">
        <f t="shared" si="3"/>
        <v>2.67</v>
      </c>
      <c r="O11" s="97"/>
      <c r="P11" s="97"/>
      <c r="Q11" s="97"/>
    </row>
    <row r="12" spans="1:17" ht="24.95" customHeight="1" x14ac:dyDescent="0.25">
      <c r="A12" s="89">
        <v>18</v>
      </c>
      <c r="B12" s="101" t="str">
        <f>IF(ISERROR(VLOOKUP(A12,Teams!$A$2:$B$4697,2)),"",VLOOKUP(A12,Teams!$A$2:$B$4697,2))</f>
        <v>Rich Richarson</v>
      </c>
      <c r="C12" s="90" t="s">
        <v>84</v>
      </c>
      <c r="D12" s="104">
        <v>1</v>
      </c>
      <c r="E12" s="90">
        <v>1</v>
      </c>
      <c r="F12" s="104">
        <v>1</v>
      </c>
      <c r="G12" s="90">
        <v>1</v>
      </c>
      <c r="H12" s="90"/>
      <c r="I12" s="91">
        <v>1.67</v>
      </c>
      <c r="J12" s="92">
        <f t="shared" si="0"/>
        <v>1.67</v>
      </c>
      <c r="K12" s="93"/>
      <c r="L12" s="94">
        <f t="shared" si="1"/>
        <v>7</v>
      </c>
      <c r="M12" s="95" t="str">
        <f t="shared" si="2"/>
        <v/>
      </c>
      <c r="N12" s="96">
        <f t="shared" si="3"/>
        <v>3.67</v>
      </c>
      <c r="O12" s="97"/>
      <c r="P12" s="97"/>
      <c r="Q12" s="97"/>
    </row>
    <row r="13" spans="1:17" ht="24.95" customHeight="1" x14ac:dyDescent="0.25">
      <c r="A13" s="89">
        <v>19</v>
      </c>
      <c r="B13" s="101" t="str">
        <f>IF(ISERROR(VLOOKUP(A13,Teams!$A$2:$B$4697,2)),"",VLOOKUP(A13,Teams!$A$2:$B$4697,2))</f>
        <v>Addie Richardson</v>
      </c>
      <c r="C13" s="90" t="s">
        <v>83</v>
      </c>
      <c r="D13" s="104">
        <v>1</v>
      </c>
      <c r="E13" s="90">
        <v>1</v>
      </c>
      <c r="F13" s="104">
        <v>1</v>
      </c>
      <c r="G13" s="90">
        <v>0</v>
      </c>
      <c r="H13" s="90"/>
      <c r="I13" s="91">
        <v>0</v>
      </c>
      <c r="J13" s="92">
        <f t="shared" si="0"/>
        <v>0</v>
      </c>
      <c r="K13" s="93"/>
      <c r="L13" s="94">
        <f t="shared" si="1"/>
        <v>0</v>
      </c>
      <c r="M13" s="95" t="str">
        <f t="shared" si="2"/>
        <v/>
      </c>
      <c r="N13" s="96">
        <f t="shared" si="3"/>
        <v>2</v>
      </c>
      <c r="O13" s="97"/>
      <c r="P13" s="97"/>
      <c r="Q13" s="97">
        <f>+O13+P13</f>
        <v>0</v>
      </c>
    </row>
    <row r="14" spans="1:17" ht="24.95" customHeight="1" x14ac:dyDescent="0.25">
      <c r="A14" s="89">
        <v>1</v>
      </c>
      <c r="B14" s="101" t="str">
        <f>IF(ISERROR(VLOOKUP(A14,Teams!$A$2:$B$4697,2)),"",VLOOKUP(A14,Teams!$A$2:$B$4697,2))</f>
        <v>Bill Ramsey</v>
      </c>
      <c r="C14" s="90" t="s">
        <v>83</v>
      </c>
      <c r="D14" s="104">
        <v>1</v>
      </c>
      <c r="E14" s="90">
        <v>1</v>
      </c>
      <c r="F14" s="104"/>
      <c r="G14" s="90">
        <v>0</v>
      </c>
      <c r="H14" s="90"/>
      <c r="I14" s="91">
        <v>0</v>
      </c>
      <c r="J14" s="92">
        <f t="shared" si="0"/>
        <v>0</v>
      </c>
      <c r="K14" s="93"/>
      <c r="L14" s="94">
        <f t="shared" si="1"/>
        <v>0</v>
      </c>
      <c r="M14" s="95" t="str">
        <f t="shared" si="2"/>
        <v/>
      </c>
      <c r="N14" s="96">
        <f t="shared" si="3"/>
        <v>1</v>
      </c>
      <c r="O14" s="97"/>
      <c r="P14" s="97"/>
      <c r="Q14" s="97">
        <f>+O14+P14</f>
        <v>0</v>
      </c>
    </row>
    <row r="15" spans="1:17" ht="24.95" customHeight="1" x14ac:dyDescent="0.25">
      <c r="A15" s="89">
        <v>2</v>
      </c>
      <c r="B15" s="101" t="str">
        <f>IF(ISERROR(VLOOKUP(A15,Teams!$A$2:$B$4697,2)),"",VLOOKUP(A15,Teams!$A$2:$B$4697,2))</f>
        <v>Caleb Ramsey</v>
      </c>
      <c r="C15" s="90" t="s">
        <v>83</v>
      </c>
      <c r="D15" s="104"/>
      <c r="E15" s="90">
        <v>1</v>
      </c>
      <c r="F15" s="104"/>
      <c r="G15" s="90">
        <v>0</v>
      </c>
      <c r="H15" s="90"/>
      <c r="I15" s="91">
        <v>0</v>
      </c>
      <c r="J15" s="92">
        <f t="shared" si="0"/>
        <v>0</v>
      </c>
      <c r="K15" s="93"/>
      <c r="L15" s="94">
        <f t="shared" si="1"/>
        <v>0</v>
      </c>
      <c r="M15" s="95" t="str">
        <f t="shared" si="2"/>
        <v/>
      </c>
      <c r="N15" s="96">
        <f t="shared" si="3"/>
        <v>0</v>
      </c>
      <c r="O15" s="97"/>
      <c r="P15" s="97"/>
      <c r="Q15" s="97">
        <f>+O15+P15</f>
        <v>0</v>
      </c>
    </row>
    <row r="16" spans="1:17" ht="24.95" customHeight="1" x14ac:dyDescent="0.25">
      <c r="A16" s="89">
        <v>5</v>
      </c>
      <c r="B16" s="101" t="str">
        <f>IF(ISERROR(VLOOKUP(A16,Teams!$A$2:$B$4697,2)),"",VLOOKUP(A16,Teams!$A$2:$B$4697,2))</f>
        <v>Darrell Brashear</v>
      </c>
      <c r="C16" s="90" t="s">
        <v>83</v>
      </c>
      <c r="D16" s="104"/>
      <c r="E16" s="90">
        <v>1</v>
      </c>
      <c r="F16" s="104">
        <v>1</v>
      </c>
      <c r="G16" s="90">
        <v>0</v>
      </c>
      <c r="H16" s="90"/>
      <c r="I16" s="91">
        <v>0</v>
      </c>
      <c r="J16" s="92">
        <f t="shared" si="0"/>
        <v>0</v>
      </c>
      <c r="K16" s="93"/>
      <c r="L16" s="94">
        <f t="shared" si="1"/>
        <v>0</v>
      </c>
      <c r="M16" s="95" t="str">
        <f t="shared" si="2"/>
        <v/>
      </c>
      <c r="N16" s="96">
        <f t="shared" si="3"/>
        <v>1</v>
      </c>
      <c r="O16" s="97"/>
      <c r="P16" s="97"/>
      <c r="Q16" s="97"/>
    </row>
    <row r="17" spans="1:17" ht="24.95" customHeight="1" x14ac:dyDescent="0.25">
      <c r="A17" s="89">
        <v>23</v>
      </c>
      <c r="B17" s="101" t="str">
        <f>IF(ISERROR(VLOOKUP(A17,Teams!$A$2:$B$4697,2)),"",VLOOKUP(A17,Teams!$A$2:$B$4697,2))</f>
        <v>Dewayne Day</v>
      </c>
      <c r="C17" s="90" t="s">
        <v>83</v>
      </c>
      <c r="D17" s="104"/>
      <c r="E17" s="90">
        <v>1</v>
      </c>
      <c r="F17" s="104"/>
      <c r="G17" s="90">
        <v>0</v>
      </c>
      <c r="H17" s="90"/>
      <c r="I17" s="91">
        <v>0</v>
      </c>
      <c r="J17" s="92">
        <f t="shared" si="0"/>
        <v>0</v>
      </c>
      <c r="K17" s="93"/>
      <c r="L17" s="94">
        <f t="shared" si="1"/>
        <v>0</v>
      </c>
      <c r="M17" s="95" t="str">
        <f t="shared" si="2"/>
        <v/>
      </c>
      <c r="N17" s="96">
        <f t="shared" si="3"/>
        <v>0</v>
      </c>
      <c r="O17" s="97"/>
      <c r="P17" s="97"/>
      <c r="Q17" s="97"/>
    </row>
    <row r="18" spans="1:17" ht="24.95" customHeight="1" x14ac:dyDescent="0.25">
      <c r="A18" s="89">
        <v>9</v>
      </c>
      <c r="B18" s="101" t="str">
        <f>IF(ISERROR(VLOOKUP(A18,Teams!$A$2:$B$4697,2)),"",VLOOKUP(A18,Teams!$A$2:$B$4697,2))</f>
        <v>Glen Kimble</v>
      </c>
      <c r="C18" s="90" t="s">
        <v>83</v>
      </c>
      <c r="D18" s="104">
        <v>1</v>
      </c>
      <c r="E18" s="90">
        <v>1</v>
      </c>
      <c r="F18" s="104"/>
      <c r="G18" s="90">
        <v>0</v>
      </c>
      <c r="H18" s="90"/>
      <c r="I18" s="91">
        <v>0</v>
      </c>
      <c r="J18" s="92">
        <f t="shared" si="0"/>
        <v>0</v>
      </c>
      <c r="K18" s="93"/>
      <c r="L18" s="94">
        <f t="shared" si="1"/>
        <v>0</v>
      </c>
      <c r="M18" s="95" t="str">
        <f t="shared" si="2"/>
        <v/>
      </c>
      <c r="N18" s="96">
        <f t="shared" si="3"/>
        <v>1</v>
      </c>
      <c r="O18" s="97"/>
      <c r="P18" s="97"/>
      <c r="Q18" s="97"/>
    </row>
    <row r="19" spans="1:17" ht="27" customHeight="1" x14ac:dyDescent="0.25">
      <c r="A19" s="89">
        <v>10</v>
      </c>
      <c r="B19" s="101" t="str">
        <f>IF(ISERROR(VLOOKUP(A19,Teams!$A$2:$B$4697,2)),"",VLOOKUP(A19,Teams!$A$2:$B$4697,2))</f>
        <v>James Gardiner</v>
      </c>
      <c r="C19" s="90" t="s">
        <v>83</v>
      </c>
      <c r="D19" s="104">
        <v>1</v>
      </c>
      <c r="E19" s="90">
        <v>1</v>
      </c>
      <c r="F19" s="104"/>
      <c r="G19" s="90">
        <v>0</v>
      </c>
      <c r="H19" s="90"/>
      <c r="I19" s="91">
        <v>0</v>
      </c>
      <c r="J19" s="92">
        <f t="shared" si="0"/>
        <v>0</v>
      </c>
      <c r="K19" s="93"/>
      <c r="L19" s="94">
        <f t="shared" si="1"/>
        <v>0</v>
      </c>
      <c r="M19" s="95" t="str">
        <f t="shared" si="2"/>
        <v/>
      </c>
      <c r="N19" s="96">
        <f t="shared" si="3"/>
        <v>1</v>
      </c>
      <c r="O19" s="97"/>
      <c r="P19" s="97"/>
      <c r="Q19" s="97"/>
    </row>
    <row r="20" spans="1:17" ht="24.95" customHeight="1" x14ac:dyDescent="0.25">
      <c r="A20" s="89">
        <v>12</v>
      </c>
      <c r="B20" s="101" t="str">
        <f>IF(ISERROR(VLOOKUP(A20,Teams!$A$2:$B$4697,2)),"",VLOOKUP(A20,Teams!$A$2:$B$4697,2))</f>
        <v>John Wojhan</v>
      </c>
      <c r="C20" s="90" t="s">
        <v>83</v>
      </c>
      <c r="D20" s="104">
        <v>1</v>
      </c>
      <c r="E20" s="90">
        <v>1</v>
      </c>
      <c r="F20" s="104">
        <v>1</v>
      </c>
      <c r="G20" s="90">
        <v>0</v>
      </c>
      <c r="H20" s="91"/>
      <c r="I20" s="91">
        <v>0</v>
      </c>
      <c r="J20" s="92">
        <f t="shared" si="0"/>
        <v>0</v>
      </c>
      <c r="K20" s="93"/>
      <c r="L20" s="94">
        <f t="shared" si="1"/>
        <v>0</v>
      </c>
      <c r="M20" s="95" t="str">
        <f t="shared" si="2"/>
        <v/>
      </c>
      <c r="N20" s="96">
        <f t="shared" si="3"/>
        <v>2</v>
      </c>
      <c r="O20" s="97"/>
      <c r="P20" s="97"/>
      <c r="Q20" s="97"/>
    </row>
    <row r="21" spans="1:17" s="2" customFormat="1" ht="24.95" customHeight="1" x14ac:dyDescent="0.25">
      <c r="A21" s="89">
        <v>24</v>
      </c>
      <c r="B21" s="101" t="str">
        <f>IF(ISERROR(VLOOKUP(A21,Teams!$A$2:$B$4697,2)),"",VLOOKUP(A21,Teams!$A$2:$B$4697,2))</f>
        <v>Josh Beckham</v>
      </c>
      <c r="C21" s="90" t="s">
        <v>83</v>
      </c>
      <c r="D21" s="104">
        <v>1</v>
      </c>
      <c r="E21" s="90">
        <v>1</v>
      </c>
      <c r="F21" s="104">
        <v>1</v>
      </c>
      <c r="G21" s="90">
        <v>0</v>
      </c>
      <c r="H21" s="90"/>
      <c r="I21" s="91">
        <v>0</v>
      </c>
      <c r="J21" s="92">
        <f t="shared" si="0"/>
        <v>0</v>
      </c>
      <c r="K21" s="93"/>
      <c r="L21" s="94">
        <f t="shared" si="1"/>
        <v>0</v>
      </c>
      <c r="M21" s="95" t="str">
        <f t="shared" si="2"/>
        <v/>
      </c>
      <c r="N21" s="96">
        <f t="shared" si="3"/>
        <v>2</v>
      </c>
      <c r="O21" s="97"/>
      <c r="P21" s="97"/>
      <c r="Q21" s="97">
        <f>+O21+P21</f>
        <v>0</v>
      </c>
    </row>
    <row r="22" spans="1:17" ht="24.95" customHeight="1" x14ac:dyDescent="0.25">
      <c r="A22" s="89">
        <v>16</v>
      </c>
      <c r="B22" s="101" t="str">
        <f>IF(ISERROR(VLOOKUP(A22,Teams!$A$2:$B$4697,2)),"",VLOOKUP(A22,Teams!$A$2:$B$4697,2))</f>
        <v>Mark Wych</v>
      </c>
      <c r="C22" s="90" t="s">
        <v>83</v>
      </c>
      <c r="D22" s="104">
        <v>1</v>
      </c>
      <c r="E22" s="90">
        <v>1</v>
      </c>
      <c r="F22" s="104">
        <v>1</v>
      </c>
      <c r="G22" s="90">
        <v>0</v>
      </c>
      <c r="H22" s="90"/>
      <c r="I22" s="91">
        <v>0</v>
      </c>
      <c r="J22" s="92">
        <f t="shared" si="0"/>
        <v>0</v>
      </c>
      <c r="K22" s="93"/>
      <c r="L22" s="94">
        <f t="shared" si="1"/>
        <v>0</v>
      </c>
      <c r="M22" s="95" t="str">
        <f t="shared" si="2"/>
        <v/>
      </c>
      <c r="N22" s="96">
        <f t="shared" si="3"/>
        <v>2</v>
      </c>
      <c r="O22" s="97"/>
      <c r="P22" s="97"/>
      <c r="Q22" s="97"/>
    </row>
    <row r="23" spans="1:17" ht="24.95" customHeight="1" x14ac:dyDescent="0.25">
      <c r="A23" s="89">
        <v>17</v>
      </c>
      <c r="B23" s="101" t="str">
        <f>IF(ISERROR(VLOOKUP(A23,Teams!$A$2:$B$4697,2)),"",VLOOKUP(A23,Teams!$A$2:$B$4697,2))</f>
        <v>Paul Karow</v>
      </c>
      <c r="C23" s="90" t="s">
        <v>88</v>
      </c>
      <c r="D23" s="104">
        <v>1</v>
      </c>
      <c r="E23" s="90">
        <v>1</v>
      </c>
      <c r="F23" s="104">
        <v>1</v>
      </c>
      <c r="G23" s="90">
        <v>0</v>
      </c>
      <c r="H23" s="90"/>
      <c r="I23" s="91">
        <v>0</v>
      </c>
      <c r="J23" s="92">
        <f t="shared" si="0"/>
        <v>0</v>
      </c>
      <c r="K23" s="93"/>
      <c r="L23" s="94">
        <f t="shared" si="1"/>
        <v>0</v>
      </c>
      <c r="M23" s="95" t="str">
        <f t="shared" si="2"/>
        <v/>
      </c>
      <c r="N23" s="96">
        <f t="shared" si="3"/>
        <v>2</v>
      </c>
      <c r="O23" s="97"/>
      <c r="P23" s="97"/>
      <c r="Q23" s="97"/>
    </row>
    <row r="24" spans="1:17" ht="24.95" customHeight="1" x14ac:dyDescent="0.25">
      <c r="A24" s="89">
        <v>25</v>
      </c>
      <c r="B24" s="101" t="str">
        <f>IF(ISERROR(VLOOKUP(A24,Teams!$A$2:$B$4697,2)),"",VLOOKUP(A24,Teams!$A$2:$B$4697,2))</f>
        <v>Steven Kruithof</v>
      </c>
      <c r="C24" s="90" t="s">
        <v>83</v>
      </c>
      <c r="D24" s="104"/>
      <c r="E24" s="90">
        <v>1</v>
      </c>
      <c r="F24" s="104">
        <v>1</v>
      </c>
      <c r="G24" s="90">
        <v>0</v>
      </c>
      <c r="H24" s="90"/>
      <c r="I24" s="91">
        <v>0</v>
      </c>
      <c r="J24" s="92">
        <f t="shared" si="0"/>
        <v>0</v>
      </c>
      <c r="K24" s="93"/>
      <c r="L24" s="94">
        <f t="shared" si="1"/>
        <v>0</v>
      </c>
      <c r="M24" s="95" t="str">
        <f t="shared" si="2"/>
        <v/>
      </c>
      <c r="N24" s="96">
        <f t="shared" si="3"/>
        <v>1</v>
      </c>
      <c r="O24" s="97"/>
      <c r="P24" s="97"/>
      <c r="Q24" s="97"/>
    </row>
    <row r="25" spans="1:17" ht="24.95" customHeight="1" x14ac:dyDescent="0.25">
      <c r="A25" s="89">
        <v>20</v>
      </c>
      <c r="B25" s="101" t="str">
        <f>IF(ISERROR(VLOOKUP(A25,Teams!$A$2:$B$4697,2)),"",VLOOKUP(A25,Teams!$A$2:$B$4697,2))</f>
        <v>Wesley Shoffitt</v>
      </c>
      <c r="C25" s="90" t="s">
        <v>83</v>
      </c>
      <c r="D25" s="104"/>
      <c r="E25" s="90">
        <v>1</v>
      </c>
      <c r="F25" s="104">
        <v>1</v>
      </c>
      <c r="G25" s="90">
        <v>0</v>
      </c>
      <c r="H25" s="90"/>
      <c r="I25" s="91">
        <v>0</v>
      </c>
      <c r="J25" s="92">
        <f t="shared" si="0"/>
        <v>0</v>
      </c>
      <c r="K25" s="93"/>
      <c r="L25" s="94">
        <f t="shared" si="1"/>
        <v>0</v>
      </c>
      <c r="M25" s="95" t="str">
        <f t="shared" si="2"/>
        <v/>
      </c>
      <c r="N25" s="96">
        <f t="shared" si="3"/>
        <v>1</v>
      </c>
      <c r="O25" s="97"/>
      <c r="P25" s="97"/>
      <c r="Q25" s="97"/>
    </row>
    <row r="26" spans="1:17" ht="24.95" customHeight="1" x14ac:dyDescent="0.25">
      <c r="A26" s="89">
        <v>22</v>
      </c>
      <c r="B26" s="101" t="str">
        <f>IF(ISERROR(VLOOKUP(A26,Teams!$A$2:$B$4697,2)),"",VLOOKUP(A26,Teams!$A$2:$B$4697,2))</f>
        <v>Willie Wooten</v>
      </c>
      <c r="C26" s="90" t="s">
        <v>83</v>
      </c>
      <c r="D26" s="104">
        <v>1</v>
      </c>
      <c r="E26" s="90">
        <v>1</v>
      </c>
      <c r="F26" s="104"/>
      <c r="G26" s="90">
        <v>0</v>
      </c>
      <c r="H26" s="90"/>
      <c r="I26" s="91">
        <v>0</v>
      </c>
      <c r="J26" s="92">
        <f t="shared" si="0"/>
        <v>0</v>
      </c>
      <c r="K26" s="93"/>
      <c r="L26" s="94">
        <f t="shared" si="1"/>
        <v>0</v>
      </c>
      <c r="M26" s="95" t="str">
        <f t="shared" si="2"/>
        <v/>
      </c>
      <c r="N26" s="96">
        <f t="shared" si="3"/>
        <v>1</v>
      </c>
      <c r="O26" s="97"/>
      <c r="P26" s="97"/>
      <c r="Q26" s="97"/>
    </row>
    <row r="27" spans="1:17" ht="24.95" customHeight="1" x14ac:dyDescent="0.25">
      <c r="A27" s="89">
        <v>27</v>
      </c>
      <c r="B27" s="101" t="str">
        <f>IF(ISERROR(VLOOKUP(A27,Teams!$A$2:$B$4697,2)),"",VLOOKUP(A27,Teams!$A$2:$B$4697,2))</f>
        <v>G-Richard Free</v>
      </c>
      <c r="C27" s="90" t="s">
        <v>90</v>
      </c>
      <c r="D27" s="104"/>
      <c r="E27" s="90">
        <v>1</v>
      </c>
      <c r="F27" s="104"/>
      <c r="G27" s="90">
        <v>0</v>
      </c>
      <c r="H27" s="91"/>
      <c r="I27" s="98">
        <v>0</v>
      </c>
      <c r="J27" s="92">
        <f t="shared" si="0"/>
        <v>0</v>
      </c>
      <c r="K27" s="93"/>
      <c r="L27" s="94">
        <f t="shared" si="1"/>
        <v>0</v>
      </c>
      <c r="M27" s="95" t="str">
        <f t="shared" si="2"/>
        <v/>
      </c>
      <c r="N27" s="96">
        <f t="shared" si="3"/>
        <v>0</v>
      </c>
      <c r="O27" s="97"/>
      <c r="P27" s="97"/>
      <c r="Q27" s="97"/>
    </row>
    <row r="28" spans="1:17" ht="24.95" customHeight="1" x14ac:dyDescent="0.25">
      <c r="A28" s="89">
        <v>14</v>
      </c>
      <c r="B28" s="101" t="str">
        <f>IF(ISERROR(VLOOKUP(A28,Teams!$A$2:$B$4697,2)),"",VLOOKUP(A28,Teams!$A$2:$B$4697,2))</f>
        <v>Kelvin Jones</v>
      </c>
      <c r="C28" s="90"/>
      <c r="D28" s="104">
        <v>1</v>
      </c>
      <c r="E28" s="90"/>
      <c r="F28" s="104"/>
      <c r="G28" s="90"/>
      <c r="H28" s="90"/>
      <c r="I28" s="91"/>
      <c r="J28" s="92">
        <f t="shared" si="0"/>
        <v>0</v>
      </c>
      <c r="K28" s="93"/>
      <c r="L28" s="94">
        <f t="shared" si="1"/>
        <v>0</v>
      </c>
      <c r="M28" s="95" t="str">
        <f t="shared" si="2"/>
        <v/>
      </c>
      <c r="N28" s="96">
        <f t="shared" si="3"/>
        <v>1</v>
      </c>
      <c r="O28" s="97"/>
      <c r="P28" s="97"/>
      <c r="Q28" s="97">
        <f>+O28+P28</f>
        <v>0</v>
      </c>
    </row>
    <row r="29" spans="1:17" ht="24.95" customHeight="1" x14ac:dyDescent="0.25">
      <c r="A29" s="89"/>
      <c r="B29" s="102"/>
      <c r="C29" s="90"/>
      <c r="D29" s="104"/>
      <c r="E29" s="90"/>
      <c r="F29" s="104"/>
      <c r="G29" s="90"/>
      <c r="H29" s="91"/>
      <c r="I29" s="91"/>
      <c r="J29" s="92">
        <f t="shared" si="0"/>
        <v>0</v>
      </c>
      <c r="K29" s="93"/>
      <c r="L29" s="94">
        <f t="shared" si="1"/>
        <v>0</v>
      </c>
      <c r="M29" s="95" t="str">
        <f t="shared" si="2"/>
        <v/>
      </c>
      <c r="N29" s="96">
        <f t="shared" si="3"/>
        <v>0</v>
      </c>
      <c r="O29" s="97"/>
      <c r="P29" s="97"/>
      <c r="Q29" s="97"/>
    </row>
    <row r="30" spans="1:17" ht="24.95" customHeight="1" x14ac:dyDescent="0.25">
      <c r="A30" s="89"/>
      <c r="B30" s="102"/>
      <c r="C30" s="90"/>
      <c r="D30" s="104"/>
      <c r="E30" s="90"/>
      <c r="F30" s="104"/>
      <c r="G30" s="90"/>
      <c r="H30" s="91"/>
      <c r="I30" s="91"/>
      <c r="J30" s="92">
        <f t="shared" si="0"/>
        <v>0</v>
      </c>
      <c r="K30" s="93"/>
      <c r="L30" s="94">
        <f t="shared" si="1"/>
        <v>0</v>
      </c>
      <c r="M30" s="95"/>
      <c r="N30" s="96">
        <f t="shared" si="3"/>
        <v>0</v>
      </c>
      <c r="O30" s="97"/>
      <c r="P30" s="97"/>
      <c r="Q30" s="97"/>
    </row>
    <row r="31" spans="1:17" ht="24.95" customHeight="1" x14ac:dyDescent="0.25">
      <c r="A31" s="89"/>
      <c r="B31" s="101" t="str">
        <f>IF(ISERROR(VLOOKUP(A31,Teams!$A$2:$B$4697,2)),"",VLOOKUP(A31,Teams!$A$2:$B$4697,2))</f>
        <v/>
      </c>
      <c r="C31" s="90"/>
      <c r="D31" s="104"/>
      <c r="E31" s="90"/>
      <c r="F31" s="104"/>
      <c r="G31" s="90"/>
      <c r="H31" s="91"/>
      <c r="I31" s="91"/>
      <c r="J31" s="92">
        <f t="shared" si="0"/>
        <v>0</v>
      </c>
      <c r="K31" s="93"/>
      <c r="L31" s="94"/>
      <c r="M31" s="95"/>
      <c r="N31" s="99"/>
      <c r="O31" s="97"/>
      <c r="P31" s="97"/>
      <c r="Q31" s="97"/>
    </row>
    <row r="32" spans="1:17" ht="24.95" customHeight="1" x14ac:dyDescent="0.25">
      <c r="A32" s="89"/>
      <c r="B32" s="101" t="s">
        <v>30</v>
      </c>
      <c r="C32" s="90">
        <f t="shared" ref="C32:I32" si="4">SUM(C5:C31)</f>
        <v>0</v>
      </c>
      <c r="D32" s="104">
        <f t="shared" si="4"/>
        <v>15</v>
      </c>
      <c r="E32" s="90">
        <f t="shared" si="4"/>
        <v>23</v>
      </c>
      <c r="F32" s="104">
        <f t="shared" si="4"/>
        <v>16</v>
      </c>
      <c r="G32" s="90">
        <f t="shared" si="4"/>
        <v>18</v>
      </c>
      <c r="H32" s="90">
        <f t="shared" si="4"/>
        <v>6.79</v>
      </c>
      <c r="I32" s="90">
        <f t="shared" si="4"/>
        <v>36.5</v>
      </c>
      <c r="J32" s="92">
        <f t="shared" si="0"/>
        <v>36.5</v>
      </c>
      <c r="K32" s="90">
        <f>SUM(K5:K31)</f>
        <v>0</v>
      </c>
      <c r="L32" s="94"/>
      <c r="M32" s="95"/>
      <c r="N32" s="90">
        <f>SUM(N5:N31)</f>
        <v>67.5</v>
      </c>
      <c r="O32" s="97">
        <f>SUM(O5:O31)</f>
        <v>0</v>
      </c>
      <c r="P32" s="97">
        <f>SUM(P5:P31)</f>
        <v>0</v>
      </c>
      <c r="Q32" s="97">
        <f>SUM(Q5:Q31)</f>
        <v>0</v>
      </c>
    </row>
    <row r="33" ht="24.95" customHeight="1" x14ac:dyDescent="0.2"/>
  </sheetData>
  <pageMargins left="0" right="0" top="0" bottom="0" header="0" footer="0"/>
  <pageSetup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59E51-A221-4F60-B2DB-807FB6E94A2B}">
  <dimension ref="A1:Q31"/>
  <sheetViews>
    <sheetView zoomScaleNormal="100" zoomScaleSheetLayoutView="105" workbookViewId="0">
      <pane xSplit="1" ySplit="4" topLeftCell="B15" activePane="bottomRight" state="frozen"/>
      <selection pane="topRight" activeCell="B1" sqref="B1"/>
      <selection pane="bottomLeft" activeCell="A5" sqref="A5"/>
      <selection pane="bottomRight" activeCell="C31" sqref="C31"/>
    </sheetView>
  </sheetViews>
  <sheetFormatPr defaultRowHeight="15" customHeight="1" x14ac:dyDescent="0.2"/>
  <cols>
    <col min="1" max="1" width="8.85546875" customWidth="1"/>
    <col min="2" max="2" width="32.140625" style="103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16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6.7109375" customWidth="1"/>
    <col min="14" max="14" width="9.7109375" hidden="1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100"/>
      <c r="D1" s="3"/>
    </row>
    <row r="2" spans="1:17" ht="30" customHeight="1" thickBot="1" x14ac:dyDescent="0.55000000000000004">
      <c r="A2" s="8" t="s">
        <v>96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64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4"/>
      <c r="B4" s="84">
        <f>COUNT($E$5:$E$25)</f>
        <v>16</v>
      </c>
      <c r="C4" s="38" t="s">
        <v>58</v>
      </c>
      <c r="D4" s="84"/>
      <c r="E4" s="38"/>
      <c r="F4" s="85" t="s">
        <v>6</v>
      </c>
      <c r="G4" s="85" t="s">
        <v>3</v>
      </c>
      <c r="H4" s="85" t="s">
        <v>4</v>
      </c>
      <c r="I4" s="86" t="s">
        <v>20</v>
      </c>
      <c r="J4" s="86" t="s">
        <v>21</v>
      </c>
      <c r="K4" s="87" t="s">
        <v>31</v>
      </c>
      <c r="L4" s="85" t="s">
        <v>11</v>
      </c>
      <c r="M4" s="85" t="s">
        <v>12</v>
      </c>
      <c r="N4" s="19"/>
      <c r="O4" s="88" t="s">
        <v>15</v>
      </c>
      <c r="P4" s="88" t="s">
        <v>14</v>
      </c>
      <c r="Q4" s="88" t="s">
        <v>13</v>
      </c>
    </row>
    <row r="5" spans="1:17" ht="27" customHeight="1" x14ac:dyDescent="0.25">
      <c r="A5" s="89">
        <v>21</v>
      </c>
      <c r="B5" s="101" t="str">
        <f>IF(ISERROR(VLOOKUP(A5,Teams!$A$2:$B$4697,2)),"",VLOOKUP(A5,Teams!$A$2:$B$4697,2))</f>
        <v>Will Yates</v>
      </c>
      <c r="C5" s="90" t="s">
        <v>83</v>
      </c>
      <c r="D5" s="104">
        <v>1</v>
      </c>
      <c r="E5" s="90">
        <v>1</v>
      </c>
      <c r="F5" s="104">
        <v>1</v>
      </c>
      <c r="G5" s="90">
        <v>5</v>
      </c>
      <c r="H5" s="105">
        <v>5.15</v>
      </c>
      <c r="I5" s="91">
        <v>16.14</v>
      </c>
      <c r="J5" s="92">
        <f t="shared" ref="J5:J27" si="0">I5-K5</f>
        <v>16.14</v>
      </c>
      <c r="K5" s="93"/>
      <c r="L5" s="94">
        <f t="shared" ref="L5:L18" si="1">IF(J5=0,0,IF(ISERROR(RANK(J5,$J$5:$J$25)),"",RANK(J5,$J$5:$J$25)))</f>
        <v>1</v>
      </c>
      <c r="M5" s="95"/>
      <c r="N5" s="96">
        <f t="shared" ref="N5:N27" si="2">+D5+J5+F5</f>
        <v>18.14</v>
      </c>
      <c r="O5" s="97"/>
      <c r="P5" s="97"/>
      <c r="Q5" s="97"/>
    </row>
    <row r="6" spans="1:17" ht="24.95" customHeight="1" x14ac:dyDescent="0.25">
      <c r="A6" s="89">
        <v>2</v>
      </c>
      <c r="B6" s="101" t="str">
        <f>IF(ISERROR(VLOOKUP(A6,Teams!$A$2:$B$4697,2)),"",VLOOKUP(A6,Teams!$A$2:$B$4697,2))</f>
        <v>Caleb Ramsey</v>
      </c>
      <c r="C6" s="90" t="s">
        <v>83</v>
      </c>
      <c r="D6" s="104"/>
      <c r="E6" s="90">
        <v>1</v>
      </c>
      <c r="F6" s="104">
        <v>1</v>
      </c>
      <c r="G6" s="90">
        <v>5</v>
      </c>
      <c r="H6" s="104">
        <v>5.22</v>
      </c>
      <c r="I6" s="91">
        <v>13.99</v>
      </c>
      <c r="J6" s="92">
        <f t="shared" si="0"/>
        <v>13.99</v>
      </c>
      <c r="K6" s="93"/>
      <c r="L6" s="94">
        <f t="shared" si="1"/>
        <v>2</v>
      </c>
      <c r="M6" s="95">
        <f>IF(ISERROR(RANK(H6,$H$5:$H$25)),"",(RANK(H6,$H$5:$H$25)))</f>
        <v>2</v>
      </c>
      <c r="N6" s="96">
        <f t="shared" si="2"/>
        <v>14.99</v>
      </c>
      <c r="O6" s="97"/>
      <c r="P6" s="97"/>
      <c r="Q6" s="97">
        <f>+O6+P6</f>
        <v>0</v>
      </c>
    </row>
    <row r="7" spans="1:17" ht="24.95" customHeight="1" x14ac:dyDescent="0.25">
      <c r="A7" s="89">
        <v>18</v>
      </c>
      <c r="B7" s="101" t="str">
        <f>IF(ISERROR(VLOOKUP(A7,Teams!$A$2:$B$4697,2)),"",VLOOKUP(A7,Teams!$A$2:$B$4697,2))</f>
        <v>Rich Richarson</v>
      </c>
      <c r="C7" s="90" t="s">
        <v>83</v>
      </c>
      <c r="D7" s="104">
        <v>1</v>
      </c>
      <c r="E7" s="90">
        <v>1</v>
      </c>
      <c r="F7" s="104">
        <v>1</v>
      </c>
      <c r="G7" s="90">
        <v>5</v>
      </c>
      <c r="H7" s="105"/>
      <c r="I7" s="98">
        <v>12.03</v>
      </c>
      <c r="J7" s="92">
        <f t="shared" si="0"/>
        <v>12.03</v>
      </c>
      <c r="K7" s="93"/>
      <c r="L7" s="94">
        <f t="shared" si="1"/>
        <v>3</v>
      </c>
      <c r="M7" s="95" t="str">
        <f>IF(ISERROR(RANK(H7,$H$5:$H$25)),"",(RANK(H7,$H$5:$H$25)))</f>
        <v/>
      </c>
      <c r="N7" s="96">
        <f t="shared" si="2"/>
        <v>14.03</v>
      </c>
      <c r="O7" s="97"/>
      <c r="P7" s="97"/>
      <c r="Q7" s="97"/>
    </row>
    <row r="8" spans="1:17" s="2" customFormat="1" ht="24.95" customHeight="1" x14ac:dyDescent="0.25">
      <c r="A8" s="89">
        <v>30</v>
      </c>
      <c r="B8" s="101" t="str">
        <f>IF(ISERROR(VLOOKUP(A8,Teams!$A$2:$B$4697,2)),"",VLOOKUP(A8,Teams!$A$2:$B$4697,2))</f>
        <v>G-Ryder Lognion</v>
      </c>
      <c r="C8" s="90" t="s">
        <v>83</v>
      </c>
      <c r="D8" s="104"/>
      <c r="E8" s="90">
        <v>1</v>
      </c>
      <c r="F8" s="104">
        <v>1</v>
      </c>
      <c r="G8" s="90">
        <v>3</v>
      </c>
      <c r="H8" s="105"/>
      <c r="I8" s="91">
        <v>10.1</v>
      </c>
      <c r="J8" s="92">
        <f t="shared" si="0"/>
        <v>10.1</v>
      </c>
      <c r="K8" s="93"/>
      <c r="L8" s="94">
        <f t="shared" si="1"/>
        <v>4</v>
      </c>
      <c r="M8" s="95"/>
      <c r="N8" s="96">
        <f t="shared" si="2"/>
        <v>11.1</v>
      </c>
      <c r="O8" s="97"/>
      <c r="P8" s="97"/>
      <c r="Q8" s="97"/>
    </row>
    <row r="9" spans="1:17" ht="24.95" customHeight="1" x14ac:dyDescent="0.25">
      <c r="A9" s="89">
        <v>9</v>
      </c>
      <c r="B9" s="101" t="str">
        <f>IF(ISERROR(VLOOKUP(A9,Teams!$A$2:$B$4697,2)),"",VLOOKUP(A9,Teams!$A$2:$B$4697,2))</f>
        <v>Glen Kimble</v>
      </c>
      <c r="C9" s="90" t="s">
        <v>83</v>
      </c>
      <c r="D9" s="104"/>
      <c r="E9" s="90">
        <v>1</v>
      </c>
      <c r="F9" s="104">
        <v>1</v>
      </c>
      <c r="G9" s="90">
        <v>5</v>
      </c>
      <c r="H9" s="104"/>
      <c r="I9" s="91">
        <v>9.85</v>
      </c>
      <c r="J9" s="92">
        <f t="shared" si="0"/>
        <v>9.85</v>
      </c>
      <c r="K9" s="93"/>
      <c r="L9" s="94">
        <f t="shared" si="1"/>
        <v>5</v>
      </c>
      <c r="M9" s="95" t="str">
        <f t="shared" ref="M9:M15" si="3">IF(ISERROR(RANK(H9,$H$5:$H$25)),"",(RANK(H9,$H$5:$H$25)))</f>
        <v/>
      </c>
      <c r="N9" s="96">
        <f t="shared" si="2"/>
        <v>10.85</v>
      </c>
      <c r="O9" s="97"/>
      <c r="P9" s="97"/>
      <c r="Q9" s="97"/>
    </row>
    <row r="10" spans="1:17" ht="24.95" customHeight="1" x14ac:dyDescent="0.25">
      <c r="A10" s="89">
        <v>6</v>
      </c>
      <c r="B10" s="101" t="str">
        <f>IF(ISERROR(VLOOKUP(A10,Teams!$A$2:$B$4697,2)),"",VLOOKUP(A10,Teams!$A$2:$B$4697,2))</f>
        <v>Derrick Shoffitt</v>
      </c>
      <c r="C10" s="90" t="s">
        <v>83</v>
      </c>
      <c r="D10" s="104">
        <v>1</v>
      </c>
      <c r="E10" s="90">
        <v>1</v>
      </c>
      <c r="F10" s="104">
        <v>1</v>
      </c>
      <c r="G10" s="90">
        <v>5</v>
      </c>
      <c r="H10" s="104"/>
      <c r="I10" s="91">
        <v>9.6300000000000008</v>
      </c>
      <c r="J10" s="92">
        <f t="shared" si="0"/>
        <v>9.6300000000000008</v>
      </c>
      <c r="K10" s="93"/>
      <c r="L10" s="94">
        <f t="shared" si="1"/>
        <v>6</v>
      </c>
      <c r="M10" s="95" t="str">
        <f t="shared" si="3"/>
        <v/>
      </c>
      <c r="N10" s="96">
        <f t="shared" si="2"/>
        <v>11.63</v>
      </c>
      <c r="O10" s="97"/>
      <c r="P10" s="97"/>
      <c r="Q10" s="97"/>
    </row>
    <row r="11" spans="1:17" ht="24.95" customHeight="1" x14ac:dyDescent="0.25">
      <c r="A11" s="89">
        <v>3</v>
      </c>
      <c r="B11" s="101" t="str">
        <f>IF(ISERROR(VLOOKUP(A11,Teams!$A$2:$B$4697,2)),"",VLOOKUP(A11,Teams!$A$2:$B$4697,2))</f>
        <v>Charlie Kruithof</v>
      </c>
      <c r="C11" s="90" t="s">
        <v>83</v>
      </c>
      <c r="D11" s="104"/>
      <c r="E11" s="90">
        <v>1</v>
      </c>
      <c r="F11" s="104">
        <v>1</v>
      </c>
      <c r="G11" s="90">
        <v>5</v>
      </c>
      <c r="H11" s="104"/>
      <c r="I11" s="91">
        <v>8.74</v>
      </c>
      <c r="J11" s="92">
        <f t="shared" si="0"/>
        <v>8.74</v>
      </c>
      <c r="K11" s="93"/>
      <c r="L11" s="94">
        <f t="shared" si="1"/>
        <v>7</v>
      </c>
      <c r="M11" s="95" t="str">
        <f t="shared" si="3"/>
        <v/>
      </c>
      <c r="N11" s="96">
        <f t="shared" si="2"/>
        <v>9.74</v>
      </c>
      <c r="O11" s="97"/>
      <c r="P11" s="97"/>
      <c r="Q11" s="97">
        <f>+O11+P11</f>
        <v>0</v>
      </c>
    </row>
    <row r="12" spans="1:17" ht="24.95" customHeight="1" x14ac:dyDescent="0.25">
      <c r="A12" s="89">
        <v>12</v>
      </c>
      <c r="B12" s="101" t="str">
        <f>IF(ISERROR(VLOOKUP(A12,Teams!$A$2:$B$4697,2)),"",VLOOKUP(A12,Teams!$A$2:$B$4697,2))</f>
        <v>John Wojhan</v>
      </c>
      <c r="C12" s="90" t="s">
        <v>83</v>
      </c>
      <c r="D12" s="104">
        <v>1</v>
      </c>
      <c r="E12" s="90">
        <v>1</v>
      </c>
      <c r="F12" s="104">
        <v>1</v>
      </c>
      <c r="G12" s="90">
        <v>5</v>
      </c>
      <c r="H12" s="104"/>
      <c r="I12" s="91">
        <v>7.82</v>
      </c>
      <c r="J12" s="92">
        <f t="shared" si="0"/>
        <v>7.82</v>
      </c>
      <c r="K12" s="93"/>
      <c r="L12" s="94">
        <f t="shared" si="1"/>
        <v>8</v>
      </c>
      <c r="M12" s="95" t="str">
        <f t="shared" si="3"/>
        <v/>
      </c>
      <c r="N12" s="96">
        <f t="shared" si="2"/>
        <v>9.82</v>
      </c>
      <c r="O12" s="97"/>
      <c r="P12" s="97"/>
      <c r="Q12" s="97"/>
    </row>
    <row r="13" spans="1:17" ht="24.95" customHeight="1" x14ac:dyDescent="0.25">
      <c r="A13" s="89">
        <v>11</v>
      </c>
      <c r="B13" s="101" t="str">
        <f>IF(ISERROR(VLOOKUP(A13,Teams!$A$2:$B$4697,2)),"",VLOOKUP(A13,Teams!$A$2:$B$4697,2))</f>
        <v>Jeff Grubbs</v>
      </c>
      <c r="C13" s="90" t="s">
        <v>83</v>
      </c>
      <c r="D13" s="104"/>
      <c r="E13" s="90">
        <v>1</v>
      </c>
      <c r="F13" s="104">
        <v>1</v>
      </c>
      <c r="G13" s="90">
        <v>3</v>
      </c>
      <c r="H13" s="104"/>
      <c r="I13" s="91">
        <v>7.77</v>
      </c>
      <c r="J13" s="92">
        <f t="shared" si="0"/>
        <v>7.77</v>
      </c>
      <c r="K13" s="93"/>
      <c r="L13" s="94">
        <f t="shared" si="1"/>
        <v>9</v>
      </c>
      <c r="M13" s="95" t="str">
        <f t="shared" si="3"/>
        <v/>
      </c>
      <c r="N13" s="96">
        <f t="shared" si="2"/>
        <v>8.77</v>
      </c>
      <c r="O13" s="97"/>
      <c r="P13" s="97"/>
      <c r="Q13" s="97"/>
    </row>
    <row r="14" spans="1:17" ht="24.95" customHeight="1" x14ac:dyDescent="0.25">
      <c r="A14" s="89">
        <v>8</v>
      </c>
      <c r="B14" s="101" t="str">
        <f>IF(ISERROR(VLOOKUP(A14,Teams!$A$2:$B$4697,2)),"",VLOOKUP(A14,Teams!$A$2:$B$4697,2))</f>
        <v>Dwayne Likens</v>
      </c>
      <c r="C14" s="90" t="s">
        <v>83</v>
      </c>
      <c r="D14" s="104"/>
      <c r="E14" s="90">
        <v>1</v>
      </c>
      <c r="F14" s="104">
        <v>1</v>
      </c>
      <c r="G14" s="90">
        <v>5</v>
      </c>
      <c r="H14" s="104"/>
      <c r="I14" s="91">
        <v>7.41</v>
      </c>
      <c r="J14" s="92">
        <f t="shared" si="0"/>
        <v>7.41</v>
      </c>
      <c r="K14" s="93"/>
      <c r="L14" s="94">
        <f t="shared" si="1"/>
        <v>10</v>
      </c>
      <c r="M14" s="95" t="str">
        <f t="shared" si="3"/>
        <v/>
      </c>
      <c r="N14" s="96">
        <f t="shared" si="2"/>
        <v>8.41</v>
      </c>
      <c r="O14" s="97"/>
      <c r="P14" s="97"/>
      <c r="Q14" s="97"/>
    </row>
    <row r="15" spans="1:17" ht="24.95" customHeight="1" x14ac:dyDescent="0.25">
      <c r="A15" s="89">
        <v>4</v>
      </c>
      <c r="B15" s="101" t="str">
        <f>IF(ISERROR(VLOOKUP(A15,Teams!$A$2:$B$4697,2)),"",VLOOKUP(A15,Teams!$A$2:$B$4697,2))</f>
        <v>Chuck Sharpe</v>
      </c>
      <c r="C15" s="90" t="s">
        <v>83</v>
      </c>
      <c r="D15" s="104">
        <v>1</v>
      </c>
      <c r="E15" s="90">
        <v>1</v>
      </c>
      <c r="F15" s="104">
        <v>1</v>
      </c>
      <c r="G15" s="90">
        <v>2</v>
      </c>
      <c r="H15" s="104">
        <v>5.66</v>
      </c>
      <c r="I15" s="91">
        <v>6.83</v>
      </c>
      <c r="J15" s="92">
        <f t="shared" si="0"/>
        <v>6.83</v>
      </c>
      <c r="K15" s="93"/>
      <c r="L15" s="94">
        <f t="shared" si="1"/>
        <v>11</v>
      </c>
      <c r="M15" s="95">
        <f t="shared" si="3"/>
        <v>1</v>
      </c>
      <c r="N15" s="96">
        <f t="shared" si="2"/>
        <v>8.83</v>
      </c>
      <c r="O15" s="97"/>
      <c r="P15" s="97"/>
      <c r="Q15" s="97"/>
    </row>
    <row r="16" spans="1:17" ht="24.95" customHeight="1" x14ac:dyDescent="0.25">
      <c r="A16" s="89">
        <v>25</v>
      </c>
      <c r="B16" s="101" t="str">
        <f>IF(ISERROR(VLOOKUP(A16,Teams!$A$2:$B$4697,2)),"",VLOOKUP(A16,Teams!$A$2:$B$4697,2))</f>
        <v>Steven Kruithof</v>
      </c>
      <c r="C16" s="90" t="s">
        <v>83</v>
      </c>
      <c r="D16" s="104">
        <v>1</v>
      </c>
      <c r="E16" s="90">
        <v>1</v>
      </c>
      <c r="F16" s="104">
        <v>1</v>
      </c>
      <c r="G16" s="90">
        <v>4</v>
      </c>
      <c r="H16" s="105"/>
      <c r="I16" s="91">
        <v>6.41</v>
      </c>
      <c r="J16" s="92">
        <f t="shared" si="0"/>
        <v>6.41</v>
      </c>
      <c r="K16" s="93"/>
      <c r="L16" s="94">
        <f t="shared" si="1"/>
        <v>12</v>
      </c>
      <c r="M16" s="95"/>
      <c r="N16" s="96">
        <f t="shared" si="2"/>
        <v>8.41</v>
      </c>
      <c r="O16" s="97"/>
      <c r="P16" s="97"/>
      <c r="Q16" s="97"/>
    </row>
    <row r="17" spans="1:17" ht="24.95" customHeight="1" x14ac:dyDescent="0.25">
      <c r="A17" s="89">
        <v>1</v>
      </c>
      <c r="B17" s="101" t="str">
        <f>IF(ISERROR(VLOOKUP(A17,Teams!$A$2:$B$4697,2)),"",VLOOKUP(A17,Teams!$A$2:$B$4697,2))</f>
        <v>Bill Ramsey</v>
      </c>
      <c r="C17" s="90" t="s">
        <v>83</v>
      </c>
      <c r="D17" s="104">
        <v>1</v>
      </c>
      <c r="E17" s="90">
        <v>1</v>
      </c>
      <c r="F17" s="104">
        <v>1</v>
      </c>
      <c r="G17" s="90">
        <v>4</v>
      </c>
      <c r="H17" s="104"/>
      <c r="I17" s="91">
        <v>6.23</v>
      </c>
      <c r="J17" s="92">
        <f t="shared" si="0"/>
        <v>6.23</v>
      </c>
      <c r="K17" s="93"/>
      <c r="L17" s="94">
        <f t="shared" si="1"/>
        <v>13</v>
      </c>
      <c r="M17" s="95" t="str">
        <f>IF(ISERROR(RANK(H17,$H$5:$H$25)),"",(RANK(H17,$H$5:$H$25)))</f>
        <v/>
      </c>
      <c r="N17" s="96">
        <f t="shared" si="2"/>
        <v>8.23</v>
      </c>
      <c r="O17" s="97"/>
      <c r="P17" s="97"/>
      <c r="Q17" s="97">
        <f>+O17+P17</f>
        <v>0</v>
      </c>
    </row>
    <row r="18" spans="1:17" ht="24.95" customHeight="1" x14ac:dyDescent="0.25">
      <c r="A18" s="89">
        <v>17</v>
      </c>
      <c r="B18" s="101" t="str">
        <f>IF(ISERROR(VLOOKUP(A18,Teams!$A$2:$B$4697,2)),"",VLOOKUP(A18,Teams!$A$2:$B$4697,2))</f>
        <v>Paul Karow</v>
      </c>
      <c r="C18" s="90" t="s">
        <v>83</v>
      </c>
      <c r="D18" s="104">
        <v>1</v>
      </c>
      <c r="E18" s="90">
        <v>1</v>
      </c>
      <c r="F18" s="104">
        <v>1</v>
      </c>
      <c r="G18" s="90">
        <v>3</v>
      </c>
      <c r="H18" s="105"/>
      <c r="I18" s="98">
        <v>5.0199999999999996</v>
      </c>
      <c r="J18" s="92">
        <f t="shared" si="0"/>
        <v>5.0199999999999996</v>
      </c>
      <c r="K18" s="93"/>
      <c r="L18" s="94">
        <f t="shared" si="1"/>
        <v>14</v>
      </c>
      <c r="M18" s="95" t="str">
        <f>IF(ISERROR(RANK(H18,$H$5:$H$25)),"",(RANK(H18,$H$5:$H$25)))</f>
        <v/>
      </c>
      <c r="N18" s="96">
        <f t="shared" si="2"/>
        <v>7.02</v>
      </c>
      <c r="O18" s="97"/>
      <c r="P18" s="97"/>
      <c r="Q18" s="97"/>
    </row>
    <row r="19" spans="1:17" ht="24.95" customHeight="1" x14ac:dyDescent="0.25">
      <c r="A19" s="89">
        <v>29</v>
      </c>
      <c r="B19" s="101" t="str">
        <f>IF(ISERROR(VLOOKUP(A19,Teams!$A$2:$B$4697,2)),"",VLOOKUP(A19,Teams!$A$2:$B$4697,2))</f>
        <v>G-Wesley Matchett</v>
      </c>
      <c r="C19" s="90" t="s">
        <v>83</v>
      </c>
      <c r="D19" s="104"/>
      <c r="E19" s="90">
        <v>1</v>
      </c>
      <c r="F19" s="104">
        <v>1</v>
      </c>
      <c r="G19" s="90">
        <v>0</v>
      </c>
      <c r="H19" s="105"/>
      <c r="I19" s="91">
        <v>0</v>
      </c>
      <c r="J19" s="92">
        <f t="shared" si="0"/>
        <v>0</v>
      </c>
      <c r="K19" s="93"/>
      <c r="L19" s="94">
        <v>15</v>
      </c>
      <c r="M19" s="95"/>
      <c r="N19" s="96">
        <f t="shared" si="2"/>
        <v>1</v>
      </c>
      <c r="O19" s="97"/>
      <c r="P19" s="97"/>
      <c r="Q19" s="97"/>
    </row>
    <row r="20" spans="1:17" ht="24.95" customHeight="1" x14ac:dyDescent="0.25">
      <c r="A20" s="89">
        <v>10</v>
      </c>
      <c r="B20" s="101" t="str">
        <f>IF(ISERROR(VLOOKUP(A20,Teams!$A$2:$B$4697,2)),"",VLOOKUP(A20,Teams!$A$2:$B$4697,2))</f>
        <v>James Gardiner</v>
      </c>
      <c r="C20" s="90" t="s">
        <v>83</v>
      </c>
      <c r="D20" s="104"/>
      <c r="E20" s="90">
        <v>1</v>
      </c>
      <c r="F20" s="104">
        <v>1</v>
      </c>
      <c r="G20" s="90">
        <v>0</v>
      </c>
      <c r="H20" s="104"/>
      <c r="I20" s="91">
        <v>0</v>
      </c>
      <c r="J20" s="92">
        <f t="shared" si="0"/>
        <v>0</v>
      </c>
      <c r="K20" s="93"/>
      <c r="L20" s="94">
        <v>15</v>
      </c>
      <c r="M20" s="95" t="str">
        <f t="shared" ref="M20:M26" si="4">IF(ISERROR(RANK(H20,$H$5:$H$25)),"",(RANK(H20,$H$5:$H$25)))</f>
        <v/>
      </c>
      <c r="N20" s="96">
        <f t="shared" si="2"/>
        <v>1</v>
      </c>
      <c r="O20" s="97"/>
      <c r="P20" s="97"/>
      <c r="Q20" s="97"/>
    </row>
    <row r="21" spans="1:17" ht="24.95" customHeight="1" x14ac:dyDescent="0.25">
      <c r="A21" s="89">
        <v>20</v>
      </c>
      <c r="B21" s="101" t="str">
        <f>IF(ISERROR(VLOOKUP(A21,Teams!$A$2:$B$4697,2)),"",VLOOKUP(A21,Teams!$A$2:$B$4697,2))</f>
        <v>Wesley Shoffitt</v>
      </c>
      <c r="C21" s="90"/>
      <c r="D21" s="104">
        <v>1</v>
      </c>
      <c r="E21" s="90" t="s">
        <v>95</v>
      </c>
      <c r="F21" s="104"/>
      <c r="G21" s="90"/>
      <c r="H21" s="105"/>
      <c r="I21" s="91"/>
      <c r="J21" s="92">
        <f t="shared" si="0"/>
        <v>0</v>
      </c>
      <c r="K21" s="93"/>
      <c r="L21" s="94">
        <f t="shared" ref="L21:L26" si="5">IF(J21=0,0,IF(ISERROR(RANK(J21,$J$5:$J$25)),"",RANK(J21,$J$5:$J$25)))</f>
        <v>0</v>
      </c>
      <c r="M21" s="95" t="str">
        <f t="shared" si="4"/>
        <v/>
      </c>
      <c r="N21" s="96">
        <f t="shared" si="2"/>
        <v>1</v>
      </c>
      <c r="O21" s="97"/>
      <c r="P21" s="97"/>
      <c r="Q21" s="97"/>
    </row>
    <row r="22" spans="1:17" ht="24.95" customHeight="1" x14ac:dyDescent="0.25">
      <c r="A22" s="89">
        <v>7</v>
      </c>
      <c r="B22" s="101" t="str">
        <f>IF(ISERROR(VLOOKUP(A22,Teams!$A$2:$B$4697,2)),"",VLOOKUP(A22,Teams!$A$2:$B$4697,2))</f>
        <v>Don Westom</v>
      </c>
      <c r="C22" s="90"/>
      <c r="D22" s="104">
        <v>1</v>
      </c>
      <c r="E22" s="90" t="s">
        <v>95</v>
      </c>
      <c r="F22" s="104"/>
      <c r="G22" s="90"/>
      <c r="H22" s="104"/>
      <c r="I22" s="91"/>
      <c r="J22" s="92">
        <f t="shared" si="0"/>
        <v>0</v>
      </c>
      <c r="K22" s="93"/>
      <c r="L22" s="94">
        <f t="shared" si="5"/>
        <v>0</v>
      </c>
      <c r="M22" s="95" t="str">
        <f t="shared" si="4"/>
        <v/>
      </c>
      <c r="N22" s="96">
        <f t="shared" si="2"/>
        <v>1</v>
      </c>
      <c r="O22" s="97"/>
      <c r="P22" s="97"/>
      <c r="Q22" s="97"/>
    </row>
    <row r="23" spans="1:17" ht="24.95" customHeight="1" x14ac:dyDescent="0.25">
      <c r="A23" s="89">
        <v>13</v>
      </c>
      <c r="B23" s="101" t="str">
        <f>IF(ISERROR(VLOOKUP(A23,Teams!$A$2:$B$4697,2)),"",VLOOKUP(A23,Teams!$A$2:$B$4697,2))</f>
        <v>Johnny Due</v>
      </c>
      <c r="C23" s="90"/>
      <c r="D23" s="104">
        <v>1</v>
      </c>
      <c r="E23" s="90" t="s">
        <v>95</v>
      </c>
      <c r="F23" s="104"/>
      <c r="G23" s="90"/>
      <c r="H23" s="104"/>
      <c r="I23" s="91"/>
      <c r="J23" s="92">
        <f t="shared" si="0"/>
        <v>0</v>
      </c>
      <c r="K23" s="93"/>
      <c r="L23" s="94">
        <f t="shared" si="5"/>
        <v>0</v>
      </c>
      <c r="M23" s="95" t="str">
        <f t="shared" si="4"/>
        <v/>
      </c>
      <c r="N23" s="96">
        <f t="shared" si="2"/>
        <v>1</v>
      </c>
      <c r="O23" s="97"/>
      <c r="P23" s="97"/>
      <c r="Q23" s="97"/>
    </row>
    <row r="24" spans="1:17" ht="24.95" customHeight="1" x14ac:dyDescent="0.25">
      <c r="A24" s="89">
        <v>14</v>
      </c>
      <c r="B24" s="101" t="str">
        <f>IF(ISERROR(VLOOKUP(A24,Teams!$A$2:$B$4697,2)),"",VLOOKUP(A24,Teams!$A$2:$B$4697,2))</f>
        <v>Kelvin Jones</v>
      </c>
      <c r="C24" s="90"/>
      <c r="D24" s="104">
        <v>1</v>
      </c>
      <c r="E24" s="90" t="s">
        <v>95</v>
      </c>
      <c r="F24" s="104"/>
      <c r="G24" s="90"/>
      <c r="H24" s="104"/>
      <c r="I24" s="91"/>
      <c r="J24" s="92">
        <f t="shared" si="0"/>
        <v>0</v>
      </c>
      <c r="K24" s="93"/>
      <c r="L24" s="94">
        <f t="shared" si="5"/>
        <v>0</v>
      </c>
      <c r="M24" s="95" t="str">
        <f t="shared" si="4"/>
        <v/>
      </c>
      <c r="N24" s="96">
        <f t="shared" si="2"/>
        <v>1</v>
      </c>
      <c r="O24" s="97"/>
      <c r="P24" s="97"/>
      <c r="Q24" s="97"/>
    </row>
    <row r="25" spans="1:17" ht="24.95" customHeight="1" x14ac:dyDescent="0.25">
      <c r="A25" s="89">
        <v>19</v>
      </c>
      <c r="B25" s="101" t="str">
        <f>IF(ISERROR(VLOOKUP(A25,Teams!$A$2:$B$4697,2)),"",VLOOKUP(A25,Teams!$A$2:$B$4697,2))</f>
        <v>Addie Richardson</v>
      </c>
      <c r="C25" s="90"/>
      <c r="D25" s="104">
        <v>1</v>
      </c>
      <c r="E25" s="90" t="s">
        <v>95</v>
      </c>
      <c r="F25" s="104"/>
      <c r="G25" s="90"/>
      <c r="H25" s="105"/>
      <c r="I25" s="98"/>
      <c r="J25" s="92">
        <f t="shared" si="0"/>
        <v>0</v>
      </c>
      <c r="K25" s="93"/>
      <c r="L25" s="94">
        <f t="shared" si="5"/>
        <v>0</v>
      </c>
      <c r="M25" s="95" t="str">
        <f t="shared" si="4"/>
        <v/>
      </c>
      <c r="N25" s="96">
        <f t="shared" si="2"/>
        <v>1</v>
      </c>
      <c r="O25" s="97"/>
      <c r="P25" s="97"/>
      <c r="Q25" s="97"/>
    </row>
    <row r="26" spans="1:17" ht="24.95" customHeight="1" x14ac:dyDescent="0.25">
      <c r="A26" s="89">
        <v>24</v>
      </c>
      <c r="B26" s="101" t="str">
        <f>IF(ISERROR(VLOOKUP(A26,Teams!$A$2:$B$4697,2)),"",VLOOKUP(A26,Teams!$A$2:$B$4697,2))</f>
        <v>Josh Beckham</v>
      </c>
      <c r="C26" s="90"/>
      <c r="D26" s="104">
        <v>1</v>
      </c>
      <c r="E26" s="90" t="s">
        <v>95</v>
      </c>
      <c r="F26" s="104"/>
      <c r="G26" s="90"/>
      <c r="H26" s="105"/>
      <c r="I26" s="91"/>
      <c r="J26" s="92">
        <f t="shared" si="0"/>
        <v>0</v>
      </c>
      <c r="K26" s="93"/>
      <c r="L26" s="94">
        <f t="shared" si="5"/>
        <v>0</v>
      </c>
      <c r="M26" s="95" t="str">
        <f t="shared" si="4"/>
        <v/>
      </c>
      <c r="N26" s="96">
        <f t="shared" si="2"/>
        <v>1</v>
      </c>
      <c r="O26" s="97"/>
      <c r="P26" s="97"/>
      <c r="Q26" s="97"/>
    </row>
    <row r="27" spans="1:17" ht="24.95" customHeight="1" x14ac:dyDescent="0.25">
      <c r="A27" s="89">
        <v>28</v>
      </c>
      <c r="B27" s="101" t="str">
        <f>IF(ISERROR(VLOOKUP(A27,Teams!$A$2:$B$4697,2)),"",VLOOKUP(A27,Teams!$A$2:$B$4697,2))</f>
        <v>Kurt Morgan</v>
      </c>
      <c r="C27" s="90"/>
      <c r="D27" s="104">
        <v>1</v>
      </c>
      <c r="E27" s="90" t="s">
        <v>95</v>
      </c>
      <c r="F27" s="104"/>
      <c r="G27" s="90"/>
      <c r="H27" s="105"/>
      <c r="I27" s="91"/>
      <c r="J27" s="92">
        <f t="shared" si="0"/>
        <v>0</v>
      </c>
      <c r="K27" s="93"/>
      <c r="L27" s="94"/>
      <c r="M27" s="95"/>
      <c r="N27" s="96">
        <f t="shared" si="2"/>
        <v>1</v>
      </c>
      <c r="O27" s="97"/>
      <c r="P27" s="97"/>
      <c r="Q27" s="97"/>
    </row>
    <row r="28" spans="1:17" ht="24.95" customHeight="1" x14ac:dyDescent="0.25">
      <c r="A28" s="89"/>
      <c r="B28" s="101"/>
      <c r="C28" s="90"/>
      <c r="D28" s="104"/>
      <c r="E28" s="90"/>
      <c r="F28" s="104"/>
      <c r="G28" s="90"/>
      <c r="H28" s="105"/>
      <c r="I28" s="91"/>
      <c r="J28" s="92"/>
      <c r="K28" s="93"/>
      <c r="L28" s="94"/>
      <c r="M28" s="95"/>
      <c r="N28" s="96"/>
      <c r="O28" s="97"/>
      <c r="P28" s="97"/>
      <c r="Q28" s="97"/>
    </row>
    <row r="29" spans="1:17" ht="24.95" customHeight="1" x14ac:dyDescent="0.25">
      <c r="A29" s="89"/>
      <c r="B29" s="101" t="str">
        <f>IF(ISERROR(VLOOKUP(A29,Teams!$A$2:$B$4697,2)),"",VLOOKUP(A29,Teams!$A$2:$B$4697,2))</f>
        <v/>
      </c>
      <c r="C29" s="90"/>
      <c r="D29" s="104"/>
      <c r="E29" s="90"/>
      <c r="F29" s="104"/>
      <c r="G29" s="90"/>
      <c r="H29" s="105"/>
      <c r="I29" s="91"/>
      <c r="J29" s="92">
        <f>I29-K29</f>
        <v>0</v>
      </c>
      <c r="K29" s="93"/>
      <c r="L29" s="94"/>
      <c r="M29" s="95"/>
      <c r="N29" s="99"/>
      <c r="O29" s="97"/>
      <c r="P29" s="97"/>
      <c r="Q29" s="97"/>
    </row>
    <row r="30" spans="1:17" ht="24.95" customHeight="1" x14ac:dyDescent="0.25">
      <c r="A30" s="89"/>
      <c r="B30" s="101" t="s">
        <v>30</v>
      </c>
      <c r="C30" s="90">
        <f t="shared" ref="C30:I30" si="6">SUM(C5:C29)</f>
        <v>0</v>
      </c>
      <c r="D30" s="90">
        <f t="shared" si="6"/>
        <v>15</v>
      </c>
      <c r="E30" s="90">
        <f t="shared" si="6"/>
        <v>16</v>
      </c>
      <c r="F30" s="90">
        <f t="shared" si="6"/>
        <v>16</v>
      </c>
      <c r="G30" s="90">
        <f t="shared" si="6"/>
        <v>59</v>
      </c>
      <c r="H30" s="90">
        <f t="shared" si="6"/>
        <v>16.03</v>
      </c>
      <c r="I30" s="90">
        <f t="shared" si="6"/>
        <v>127.97</v>
      </c>
      <c r="J30" s="92">
        <f>I30-K30</f>
        <v>127.97</v>
      </c>
      <c r="K30" s="90">
        <f>SUM(K5:K29)</f>
        <v>0</v>
      </c>
      <c r="L30" s="94"/>
      <c r="M30" s="95"/>
      <c r="N30" s="90">
        <f>SUM(N5:N29)</f>
        <v>158.96999999999997</v>
      </c>
      <c r="O30" s="97">
        <f>SUM(O5:O29)</f>
        <v>0</v>
      </c>
      <c r="P30" s="97">
        <f>SUM(P5:P29)</f>
        <v>0</v>
      </c>
      <c r="Q30" s="97">
        <f>SUM(Q5:Q29)</f>
        <v>0</v>
      </c>
    </row>
    <row r="31" spans="1:17" ht="24.95" customHeight="1" x14ac:dyDescent="0.2"/>
  </sheetData>
  <pageMargins left="0.25" right="0.25" top="0.75" bottom="0.75" header="0.3" footer="0.3"/>
  <pageSetup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3F80A-DCC3-45DF-983D-B50B007148CD}">
  <dimension ref="A1:Q31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:IV29"/>
    </sheetView>
  </sheetViews>
  <sheetFormatPr defaultRowHeight="15" customHeight="1" x14ac:dyDescent="0.2"/>
  <cols>
    <col min="1" max="1" width="8.85546875" customWidth="1"/>
    <col min="2" max="2" width="26.42578125" style="103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100"/>
      <c r="D1" s="3"/>
    </row>
    <row r="2" spans="1:17" ht="30" customHeight="1" thickBot="1" x14ac:dyDescent="0.55000000000000004">
      <c r="A2" s="8" t="s">
        <v>91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64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4"/>
      <c r="B4" s="84">
        <f>COUNT($E$5:$E$29)</f>
        <v>24</v>
      </c>
      <c r="C4" s="38" t="s">
        <v>58</v>
      </c>
      <c r="D4" s="84"/>
      <c r="E4" s="38"/>
      <c r="F4" s="85" t="s">
        <v>6</v>
      </c>
      <c r="G4" s="85" t="s">
        <v>3</v>
      </c>
      <c r="H4" s="85" t="s">
        <v>4</v>
      </c>
      <c r="I4" s="86" t="s">
        <v>20</v>
      </c>
      <c r="J4" s="86" t="s">
        <v>21</v>
      </c>
      <c r="K4" s="87" t="s">
        <v>31</v>
      </c>
      <c r="L4" s="85" t="s">
        <v>11</v>
      </c>
      <c r="M4" s="85" t="s">
        <v>12</v>
      </c>
      <c r="N4" s="19"/>
      <c r="O4" s="88" t="s">
        <v>15</v>
      </c>
      <c r="P4" s="88" t="s">
        <v>14</v>
      </c>
      <c r="Q4" s="88" t="s">
        <v>13</v>
      </c>
    </row>
    <row r="5" spans="1:17" ht="20.100000000000001" customHeight="1" x14ac:dyDescent="0.25">
      <c r="A5" s="89">
        <v>24</v>
      </c>
      <c r="B5" s="117" t="str">
        <f>IF(ISERROR(VLOOKUP(A5,Teams!$A$2:$B$4697,2)),"",VLOOKUP(A5,Teams!$A$2:$B$4697,2))</f>
        <v>Josh Beckham</v>
      </c>
      <c r="C5" s="90">
        <v>1</v>
      </c>
      <c r="D5" s="90">
        <v>1</v>
      </c>
      <c r="E5" s="90">
        <v>1</v>
      </c>
      <c r="F5" s="90">
        <v>1</v>
      </c>
      <c r="G5" s="90">
        <v>5</v>
      </c>
      <c r="H5" s="91">
        <v>6.21</v>
      </c>
      <c r="I5" s="98">
        <v>18.02</v>
      </c>
      <c r="J5" s="92">
        <f t="shared" ref="J5:J30" si="0">I5-K5</f>
        <v>18.02</v>
      </c>
      <c r="K5" s="93"/>
      <c r="L5" s="94">
        <f>IF(J5=0,0,IF(ISERROR(RANK(J5,$J$5:$J$29)),"",RANK(J5,$J$5:$J$29)))</f>
        <v>1</v>
      </c>
      <c r="M5" s="95">
        <f t="shared" ref="M5:M12" si="1">IF(ISERROR(RANK(H5,$H$5:$H$29)),"",(RANK(H5,$H$5:$H$29)))</f>
        <v>1</v>
      </c>
      <c r="N5" s="96">
        <f t="shared" ref="N5:N29" si="2">+D5+J5+F5</f>
        <v>20.02</v>
      </c>
      <c r="O5" s="97"/>
      <c r="P5" s="97"/>
      <c r="Q5" s="97"/>
    </row>
    <row r="6" spans="1:17" ht="20.100000000000001" customHeight="1" x14ac:dyDescent="0.25">
      <c r="A6" s="89">
        <v>6</v>
      </c>
      <c r="B6" s="112" t="str">
        <f>IF(ISERROR(VLOOKUP(A6,Teams!$A$2:$B$4697,2)),"",VLOOKUP(A6,Teams!$A$2:$B$4697,2))</f>
        <v>Derrick Shoffitt</v>
      </c>
      <c r="C6" s="90">
        <v>1</v>
      </c>
      <c r="D6" s="90">
        <v>1</v>
      </c>
      <c r="E6" s="90">
        <v>1</v>
      </c>
      <c r="F6" s="90">
        <v>1</v>
      </c>
      <c r="G6" s="90">
        <v>5</v>
      </c>
      <c r="H6" s="90">
        <v>4.66</v>
      </c>
      <c r="I6" s="91">
        <v>15.23</v>
      </c>
      <c r="J6" s="92">
        <f t="shared" si="0"/>
        <v>15.23</v>
      </c>
      <c r="K6" s="93"/>
      <c r="L6" s="94">
        <v>3</v>
      </c>
      <c r="M6" s="95">
        <f t="shared" si="1"/>
        <v>4</v>
      </c>
      <c r="N6" s="96">
        <f t="shared" si="2"/>
        <v>17.23</v>
      </c>
      <c r="O6" s="97"/>
      <c r="P6" s="97"/>
      <c r="Q6" s="97"/>
    </row>
    <row r="7" spans="1:17" s="2" customFormat="1" ht="20.100000000000001" customHeight="1" x14ac:dyDescent="0.25">
      <c r="A7" s="89">
        <v>20</v>
      </c>
      <c r="B7" s="112" t="str">
        <f>IF(ISERROR(VLOOKUP(A7,Teams!$A$2:$B$4697,2)),"",VLOOKUP(A7,Teams!$A$2:$B$4697,2))</f>
        <v>Wesley Shoffitt</v>
      </c>
      <c r="C7" s="90">
        <v>1</v>
      </c>
      <c r="D7" s="90">
        <v>1</v>
      </c>
      <c r="E7" s="90">
        <v>1</v>
      </c>
      <c r="F7" s="90">
        <v>1</v>
      </c>
      <c r="G7" s="90">
        <v>5</v>
      </c>
      <c r="H7" s="90">
        <v>4.66</v>
      </c>
      <c r="I7" s="91">
        <v>15.23</v>
      </c>
      <c r="J7" s="92">
        <f t="shared" si="0"/>
        <v>15.23</v>
      </c>
      <c r="K7" s="93"/>
      <c r="L7" s="94">
        <v>3</v>
      </c>
      <c r="M7" s="95">
        <f t="shared" si="1"/>
        <v>4</v>
      </c>
      <c r="N7" s="96">
        <f t="shared" si="2"/>
        <v>17.23</v>
      </c>
      <c r="O7" s="97"/>
      <c r="P7" s="97"/>
      <c r="Q7" s="97"/>
    </row>
    <row r="8" spans="1:17" ht="20.100000000000001" customHeight="1" x14ac:dyDescent="0.25">
      <c r="A8" s="89">
        <v>7</v>
      </c>
      <c r="B8" s="109" t="str">
        <f>IF(ISERROR(VLOOKUP(A8,Teams!$A$2:$B$4697,2)),"",VLOOKUP(A8,Teams!$A$2:$B$4697,2))</f>
        <v>Don Westom</v>
      </c>
      <c r="C8" s="90">
        <v>1</v>
      </c>
      <c r="D8" s="90">
        <v>1</v>
      </c>
      <c r="E8" s="90">
        <v>1</v>
      </c>
      <c r="F8" s="90">
        <v>1</v>
      </c>
      <c r="G8" s="90">
        <v>5</v>
      </c>
      <c r="H8" s="90">
        <v>4.18</v>
      </c>
      <c r="I8" s="91">
        <v>15.28</v>
      </c>
      <c r="J8" s="92">
        <f t="shared" si="0"/>
        <v>14.78</v>
      </c>
      <c r="K8" s="93">
        <v>0.5</v>
      </c>
      <c r="L8" s="94">
        <f>IF(J8=0,0,IF(ISERROR(RANK(J8,$J$5:$J$29)),"",RANK(J8,$J$5:$J$29)))</f>
        <v>4</v>
      </c>
      <c r="M8" s="95">
        <f t="shared" si="1"/>
        <v>6</v>
      </c>
      <c r="N8" s="96">
        <f t="shared" si="2"/>
        <v>16.78</v>
      </c>
      <c r="O8" s="97"/>
      <c r="P8" s="97"/>
      <c r="Q8" s="97"/>
    </row>
    <row r="9" spans="1:17" ht="20.100000000000001" customHeight="1" x14ac:dyDescent="0.25">
      <c r="A9" s="89">
        <v>16</v>
      </c>
      <c r="B9" s="109" t="str">
        <f>IF(ISERROR(VLOOKUP(A9,Teams!$A$2:$B$4697,2)),"",VLOOKUP(A9,Teams!$A$2:$B$4697,2))</f>
        <v>Mark Wych</v>
      </c>
      <c r="C9" s="90">
        <v>1</v>
      </c>
      <c r="D9" s="90">
        <v>1</v>
      </c>
      <c r="E9" s="90">
        <v>1</v>
      </c>
      <c r="F9" s="90">
        <v>1</v>
      </c>
      <c r="G9" s="90">
        <v>5</v>
      </c>
      <c r="H9" s="90">
        <v>4.18</v>
      </c>
      <c r="I9" s="91">
        <v>15.28</v>
      </c>
      <c r="J9" s="92">
        <f t="shared" si="0"/>
        <v>14.78</v>
      </c>
      <c r="K9" s="93">
        <v>0.5</v>
      </c>
      <c r="L9" s="94">
        <f>IF(J9=0,0,IF(ISERROR(RANK(J9,$J$5:$J$29)),"",RANK(J9,$J$5:$J$29)))</f>
        <v>4</v>
      </c>
      <c r="M9" s="95">
        <f t="shared" si="1"/>
        <v>6</v>
      </c>
      <c r="N9" s="96">
        <f t="shared" si="2"/>
        <v>16.78</v>
      </c>
      <c r="O9" s="97"/>
      <c r="P9" s="97"/>
      <c r="Q9" s="97"/>
    </row>
    <row r="10" spans="1:17" ht="20.100000000000001" customHeight="1" x14ac:dyDescent="0.25">
      <c r="A10" s="89">
        <v>8</v>
      </c>
      <c r="B10" s="113" t="str">
        <f>IF(ISERROR(VLOOKUP(A10,Teams!$A$2:$B$4697,2)),"",VLOOKUP(A10,Teams!$A$2:$B$4697,2))</f>
        <v>Dwayne Likens</v>
      </c>
      <c r="C10" s="90">
        <v>1</v>
      </c>
      <c r="D10" s="90">
        <v>1</v>
      </c>
      <c r="E10" s="90">
        <v>1</v>
      </c>
      <c r="F10" s="90">
        <v>1</v>
      </c>
      <c r="G10" s="90">
        <v>5</v>
      </c>
      <c r="H10" s="91">
        <v>4.82</v>
      </c>
      <c r="I10" s="98">
        <v>14.62</v>
      </c>
      <c r="J10" s="92">
        <f t="shared" si="0"/>
        <v>14.62</v>
      </c>
      <c r="K10" s="93"/>
      <c r="L10" s="94">
        <v>4</v>
      </c>
      <c r="M10" s="95">
        <f t="shared" si="1"/>
        <v>2</v>
      </c>
      <c r="N10" s="96">
        <f t="shared" si="2"/>
        <v>16.619999999999997</v>
      </c>
      <c r="O10" s="97"/>
      <c r="P10" s="97"/>
      <c r="Q10" s="97"/>
    </row>
    <row r="11" spans="1:17" ht="20.100000000000001" customHeight="1" x14ac:dyDescent="0.25">
      <c r="A11" s="89">
        <v>12</v>
      </c>
      <c r="B11" s="113" t="str">
        <f>IF(ISERROR(VLOOKUP(A11,Teams!$A$2:$B$4697,2)),"",VLOOKUP(A11,Teams!$A$2:$B$4697,2))</f>
        <v>John Wojhan</v>
      </c>
      <c r="C11" s="90">
        <v>1</v>
      </c>
      <c r="D11" s="90">
        <v>1</v>
      </c>
      <c r="E11" s="90">
        <v>1</v>
      </c>
      <c r="F11" s="90">
        <v>1</v>
      </c>
      <c r="G11" s="90">
        <v>5</v>
      </c>
      <c r="H11" s="91">
        <v>4.82</v>
      </c>
      <c r="I11" s="98">
        <v>14.62</v>
      </c>
      <c r="J11" s="92">
        <f t="shared" si="0"/>
        <v>14.62</v>
      </c>
      <c r="K11" s="93"/>
      <c r="L11" s="94">
        <v>4</v>
      </c>
      <c r="M11" s="95">
        <f t="shared" si="1"/>
        <v>2</v>
      </c>
      <c r="N11" s="96">
        <f t="shared" si="2"/>
        <v>16.619999999999997</v>
      </c>
      <c r="O11" s="97"/>
      <c r="P11" s="97"/>
      <c r="Q11" s="97"/>
    </row>
    <row r="12" spans="1:17" ht="20.100000000000001" customHeight="1" x14ac:dyDescent="0.25">
      <c r="A12" s="89">
        <v>21</v>
      </c>
      <c r="B12" s="116" t="str">
        <f>IF(ISERROR(VLOOKUP(A12,Teams!$A$2:$B$4697,2)),"",VLOOKUP(A12,Teams!$A$2:$B$4697,2))</f>
        <v>Will Yates</v>
      </c>
      <c r="C12" s="90">
        <v>1</v>
      </c>
      <c r="D12" s="90">
        <v>1</v>
      </c>
      <c r="E12" s="90">
        <v>1</v>
      </c>
      <c r="F12" s="90">
        <v>1</v>
      </c>
      <c r="G12" s="90">
        <v>5</v>
      </c>
      <c r="H12" s="91"/>
      <c r="I12" s="91">
        <v>12.7</v>
      </c>
      <c r="J12" s="92">
        <f t="shared" si="0"/>
        <v>12.7</v>
      </c>
      <c r="K12" s="93"/>
      <c r="L12" s="94">
        <v>5</v>
      </c>
      <c r="M12" s="95" t="str">
        <f t="shared" si="1"/>
        <v/>
      </c>
      <c r="N12" s="96">
        <f t="shared" si="2"/>
        <v>14.7</v>
      </c>
      <c r="O12" s="97"/>
      <c r="P12" s="97"/>
      <c r="Q12" s="97"/>
    </row>
    <row r="13" spans="1:17" ht="20.100000000000001" customHeight="1" x14ac:dyDescent="0.25">
      <c r="A13" s="89"/>
      <c r="B13" s="116" t="s">
        <v>100</v>
      </c>
      <c r="C13" s="90">
        <v>1</v>
      </c>
      <c r="D13" s="90"/>
      <c r="E13" s="90">
        <v>1</v>
      </c>
      <c r="F13" s="90">
        <v>1</v>
      </c>
      <c r="G13" s="90">
        <v>5</v>
      </c>
      <c r="H13" s="91"/>
      <c r="I13" s="91">
        <v>12.7</v>
      </c>
      <c r="J13" s="92">
        <f t="shared" si="0"/>
        <v>12.7</v>
      </c>
      <c r="K13" s="93"/>
      <c r="L13" s="94">
        <v>5</v>
      </c>
      <c r="M13" s="95"/>
      <c r="N13" s="96">
        <f t="shared" si="2"/>
        <v>13.7</v>
      </c>
      <c r="O13" s="97"/>
      <c r="P13" s="97"/>
      <c r="Q13" s="97"/>
    </row>
    <row r="14" spans="1:17" ht="20.100000000000001" customHeight="1" x14ac:dyDescent="0.25">
      <c r="A14" s="89">
        <v>17</v>
      </c>
      <c r="B14" s="115" t="str">
        <f>IF(ISERROR(VLOOKUP(A14,Teams!$A$2:$B$4697,2)),"",VLOOKUP(A14,Teams!$A$2:$B$4697,2))</f>
        <v>Paul Karow</v>
      </c>
      <c r="C14" s="90">
        <v>1</v>
      </c>
      <c r="D14" s="90">
        <v>1</v>
      </c>
      <c r="E14" s="90">
        <v>1</v>
      </c>
      <c r="F14" s="90">
        <v>1</v>
      </c>
      <c r="G14" s="90">
        <v>5</v>
      </c>
      <c r="H14" s="91"/>
      <c r="I14" s="91">
        <v>12.28</v>
      </c>
      <c r="J14" s="92">
        <f t="shared" si="0"/>
        <v>12.28</v>
      </c>
      <c r="K14" s="93"/>
      <c r="L14" s="94">
        <v>6</v>
      </c>
      <c r="M14" s="95"/>
      <c r="N14" s="96">
        <f t="shared" si="2"/>
        <v>14.28</v>
      </c>
      <c r="O14" s="97"/>
      <c r="P14" s="97"/>
      <c r="Q14" s="97"/>
    </row>
    <row r="15" spans="1:17" ht="20.100000000000001" customHeight="1" x14ac:dyDescent="0.25">
      <c r="A15" s="89">
        <v>18</v>
      </c>
      <c r="B15" s="115" t="str">
        <f>IF(ISERROR(VLOOKUP(A15,Teams!$A$2:$B$4697,2)),"",VLOOKUP(A15,Teams!$A$2:$B$4697,2))</f>
        <v>Rich Richarson</v>
      </c>
      <c r="C15" s="90">
        <v>1</v>
      </c>
      <c r="D15" s="90">
        <v>1</v>
      </c>
      <c r="E15" s="90">
        <v>1</v>
      </c>
      <c r="F15" s="90">
        <v>1</v>
      </c>
      <c r="G15" s="90">
        <v>5</v>
      </c>
      <c r="H15" s="91"/>
      <c r="I15" s="98">
        <v>12.28</v>
      </c>
      <c r="J15" s="92">
        <f t="shared" si="0"/>
        <v>12.28</v>
      </c>
      <c r="K15" s="93"/>
      <c r="L15" s="94">
        <v>6</v>
      </c>
      <c r="M15" s="95" t="str">
        <f>IF(ISERROR(RANK(H15,$H$5:$H$29)),"",(RANK(H15,$H$5:$H$29)))</f>
        <v/>
      </c>
      <c r="N15" s="96">
        <f t="shared" si="2"/>
        <v>14.28</v>
      </c>
      <c r="O15" s="97"/>
      <c r="P15" s="97"/>
      <c r="Q15" s="97"/>
    </row>
    <row r="16" spans="1:17" ht="20.100000000000001" customHeight="1" x14ac:dyDescent="0.25">
      <c r="A16" s="89">
        <v>9</v>
      </c>
      <c r="B16" s="119" t="str">
        <f>IF(ISERROR(VLOOKUP(A16,Teams!$A$2:$B$4697,2)),"",VLOOKUP(A16,Teams!$A$2:$B$4697,2))</f>
        <v>Glen Kimble</v>
      </c>
      <c r="C16" s="90">
        <v>1</v>
      </c>
      <c r="D16" s="90"/>
      <c r="E16" s="90">
        <v>1</v>
      </c>
      <c r="F16" s="90">
        <v>1</v>
      </c>
      <c r="G16" s="90">
        <v>5</v>
      </c>
      <c r="H16" s="91"/>
      <c r="I16" s="91">
        <v>11.27</v>
      </c>
      <c r="J16" s="92">
        <f t="shared" si="0"/>
        <v>11.27</v>
      </c>
      <c r="K16" s="93"/>
      <c r="L16" s="94">
        <v>7</v>
      </c>
      <c r="M16" s="95"/>
      <c r="N16" s="96">
        <f t="shared" si="2"/>
        <v>12.27</v>
      </c>
      <c r="O16" s="97"/>
      <c r="P16" s="97"/>
      <c r="Q16" s="97"/>
    </row>
    <row r="17" spans="1:17" ht="20.100000000000001" customHeight="1" x14ac:dyDescent="0.25">
      <c r="A17" s="89">
        <v>33</v>
      </c>
      <c r="B17" s="119" t="str">
        <f>IF(ISERROR(VLOOKUP(A17,Teams!$A$2:$B$4697,2)),"",VLOOKUP(A17,Teams!$A$2:$B$4697,2))</f>
        <v>G-Bradly Stringer</v>
      </c>
      <c r="C17" s="90">
        <v>1</v>
      </c>
      <c r="D17" s="90"/>
      <c r="E17" s="90">
        <v>1</v>
      </c>
      <c r="F17" s="90">
        <v>1</v>
      </c>
      <c r="G17" s="90">
        <v>5</v>
      </c>
      <c r="H17" s="91"/>
      <c r="I17" s="91">
        <v>11.27</v>
      </c>
      <c r="J17" s="92">
        <f t="shared" si="0"/>
        <v>11.27</v>
      </c>
      <c r="K17" s="93"/>
      <c r="L17" s="94">
        <v>7</v>
      </c>
      <c r="M17" s="95"/>
      <c r="N17" s="96">
        <f t="shared" si="2"/>
        <v>12.27</v>
      </c>
      <c r="O17" s="97"/>
      <c r="P17" s="97"/>
      <c r="Q17" s="97"/>
    </row>
    <row r="18" spans="1:17" ht="20.100000000000001" customHeight="1" x14ac:dyDescent="0.25">
      <c r="A18" s="89">
        <v>1</v>
      </c>
      <c r="B18" s="108" t="str">
        <f>IF(ISERROR(VLOOKUP(A18,Teams!$A$2:$B$4697,2)),"",VLOOKUP(A18,Teams!$A$2:$B$4697,2))</f>
        <v>Bill Ramsey</v>
      </c>
      <c r="C18" s="90">
        <v>1</v>
      </c>
      <c r="D18" s="90">
        <v>1</v>
      </c>
      <c r="E18" s="90">
        <v>1</v>
      </c>
      <c r="F18" s="90">
        <v>1</v>
      </c>
      <c r="G18" s="90">
        <v>5</v>
      </c>
      <c r="H18" s="90"/>
      <c r="I18" s="91">
        <v>8.76</v>
      </c>
      <c r="J18" s="92">
        <f t="shared" si="0"/>
        <v>8.76</v>
      </c>
      <c r="K18" s="93"/>
      <c r="L18" s="94">
        <v>8</v>
      </c>
      <c r="M18" s="95" t="str">
        <f t="shared" ref="M18:M24" si="3">IF(ISERROR(RANK(H18,$H$5:$H$29)),"",(RANK(H18,$H$5:$H$29)))</f>
        <v/>
      </c>
      <c r="N18" s="96">
        <f t="shared" si="2"/>
        <v>10.76</v>
      </c>
      <c r="O18" s="97"/>
      <c r="P18" s="97"/>
      <c r="Q18" s="97">
        <f>+O18+P18</f>
        <v>0</v>
      </c>
    </row>
    <row r="19" spans="1:17" ht="20.100000000000001" customHeight="1" x14ac:dyDescent="0.25">
      <c r="A19" s="89">
        <v>2</v>
      </c>
      <c r="B19" s="108" t="str">
        <f>IF(ISERROR(VLOOKUP(A19,Teams!$A$2:$B$4697,2)),"",VLOOKUP(A19,Teams!$A$2:$B$4697,2))</f>
        <v>Caleb Ramsey</v>
      </c>
      <c r="C19" s="90">
        <v>1</v>
      </c>
      <c r="D19" s="90">
        <v>0</v>
      </c>
      <c r="E19" s="90"/>
      <c r="F19" s="90">
        <v>1</v>
      </c>
      <c r="G19" s="90">
        <v>5</v>
      </c>
      <c r="H19" s="90"/>
      <c r="I19" s="91">
        <v>8.76</v>
      </c>
      <c r="J19" s="92">
        <f t="shared" si="0"/>
        <v>8.76</v>
      </c>
      <c r="K19" s="93"/>
      <c r="L19" s="94">
        <v>8</v>
      </c>
      <c r="M19" s="95" t="str">
        <f t="shared" si="3"/>
        <v/>
      </c>
      <c r="N19" s="96">
        <f t="shared" si="2"/>
        <v>9.76</v>
      </c>
      <c r="O19" s="97"/>
      <c r="P19" s="97"/>
      <c r="Q19" s="97">
        <f>+O19+P19</f>
        <v>0</v>
      </c>
    </row>
    <row r="20" spans="1:17" ht="20.100000000000001" customHeight="1" x14ac:dyDescent="0.25">
      <c r="A20" s="89">
        <v>5</v>
      </c>
      <c r="B20" s="110" t="str">
        <f>IF(ISERROR(VLOOKUP(A20,Teams!$A$2:$B$4697,2)),"",VLOOKUP(A20,Teams!$A$2:$B$4697,2))</f>
        <v>Darrell Brashear</v>
      </c>
      <c r="C20" s="90">
        <v>1</v>
      </c>
      <c r="D20" s="90">
        <v>1</v>
      </c>
      <c r="E20" s="90">
        <v>1</v>
      </c>
      <c r="F20" s="90">
        <v>1</v>
      </c>
      <c r="G20" s="90">
        <v>4</v>
      </c>
      <c r="H20" s="90"/>
      <c r="I20" s="91">
        <v>7.24</v>
      </c>
      <c r="J20" s="92">
        <f t="shared" si="0"/>
        <v>7.24</v>
      </c>
      <c r="K20" s="93"/>
      <c r="L20" s="94">
        <v>9</v>
      </c>
      <c r="M20" s="95" t="str">
        <f t="shared" si="3"/>
        <v/>
      </c>
      <c r="N20" s="96">
        <f t="shared" si="2"/>
        <v>9.24</v>
      </c>
      <c r="O20" s="97"/>
      <c r="P20" s="97"/>
      <c r="Q20" s="97"/>
    </row>
    <row r="21" spans="1:17" ht="20.100000000000001" customHeight="1" x14ac:dyDescent="0.25">
      <c r="A21" s="89">
        <v>11</v>
      </c>
      <c r="B21" s="110" t="str">
        <f>IF(ISERROR(VLOOKUP(A21,Teams!$A$2:$B$4697,2)),"",VLOOKUP(A21,Teams!$A$2:$B$4697,2))</f>
        <v>Jeff Grubbs</v>
      </c>
      <c r="C21" s="90">
        <v>1</v>
      </c>
      <c r="D21" s="90">
        <v>1</v>
      </c>
      <c r="E21" s="90">
        <v>1</v>
      </c>
      <c r="F21" s="90">
        <v>1</v>
      </c>
      <c r="G21" s="90">
        <v>4</v>
      </c>
      <c r="H21" s="90"/>
      <c r="I21" s="91">
        <v>7.24</v>
      </c>
      <c r="J21" s="92">
        <f t="shared" si="0"/>
        <v>7.24</v>
      </c>
      <c r="K21" s="93"/>
      <c r="L21" s="94">
        <v>9</v>
      </c>
      <c r="M21" s="95" t="str">
        <f t="shared" si="3"/>
        <v/>
      </c>
      <c r="N21" s="96">
        <f t="shared" si="2"/>
        <v>9.24</v>
      </c>
      <c r="O21" s="97"/>
      <c r="P21" s="97"/>
      <c r="Q21" s="97"/>
    </row>
    <row r="22" spans="1:17" ht="20.100000000000001" customHeight="1" x14ac:dyDescent="0.25">
      <c r="A22" s="89">
        <v>10</v>
      </c>
      <c r="B22" s="120" t="str">
        <f>IF(ISERROR(VLOOKUP(A22,Teams!$A$2:$B$4697,2)),"",VLOOKUP(A22,Teams!$A$2:$B$4697,2))</f>
        <v>James Gardiner</v>
      </c>
      <c r="C22" s="90">
        <v>1</v>
      </c>
      <c r="D22" s="90"/>
      <c r="E22" s="90">
        <v>1</v>
      </c>
      <c r="F22" s="90">
        <v>1</v>
      </c>
      <c r="G22" s="90">
        <v>4</v>
      </c>
      <c r="H22" s="91"/>
      <c r="I22" s="91">
        <v>6.21</v>
      </c>
      <c r="J22" s="92">
        <f t="shared" si="0"/>
        <v>6.21</v>
      </c>
      <c r="K22" s="93"/>
      <c r="L22" s="94">
        <v>10</v>
      </c>
      <c r="M22" s="95" t="str">
        <f t="shared" si="3"/>
        <v/>
      </c>
      <c r="N22" s="96">
        <f t="shared" si="2"/>
        <v>7.21</v>
      </c>
      <c r="O22" s="97"/>
      <c r="P22" s="97"/>
      <c r="Q22" s="97"/>
    </row>
    <row r="23" spans="1:17" ht="20.100000000000001" customHeight="1" x14ac:dyDescent="0.25">
      <c r="A23" s="89">
        <v>13</v>
      </c>
      <c r="B23" s="114" t="str">
        <f>IF(ISERROR(VLOOKUP(A23,Teams!$A$2:$B$4697,2)),"",VLOOKUP(A23,Teams!$A$2:$B$4697,2))</f>
        <v>Johnny Due</v>
      </c>
      <c r="C23" s="90">
        <v>1</v>
      </c>
      <c r="D23" s="90">
        <v>1</v>
      </c>
      <c r="E23" s="90">
        <v>1</v>
      </c>
      <c r="F23" s="90">
        <v>1</v>
      </c>
      <c r="G23" s="90">
        <v>3</v>
      </c>
      <c r="H23" s="91"/>
      <c r="I23" s="98">
        <v>4.54</v>
      </c>
      <c r="J23" s="92">
        <f t="shared" si="0"/>
        <v>4.54</v>
      </c>
      <c r="K23" s="93"/>
      <c r="L23" s="94">
        <v>11</v>
      </c>
      <c r="M23" s="95" t="str">
        <f t="shared" si="3"/>
        <v/>
      </c>
      <c r="N23" s="96">
        <f t="shared" si="2"/>
        <v>6.54</v>
      </c>
      <c r="O23" s="97"/>
      <c r="P23" s="97"/>
      <c r="Q23" s="97"/>
    </row>
    <row r="24" spans="1:17" ht="20.100000000000001" customHeight="1" x14ac:dyDescent="0.25">
      <c r="A24" s="89">
        <v>32</v>
      </c>
      <c r="B24" s="114" t="str">
        <f>IF(ISERROR(VLOOKUP(A24,Teams!$A$2:$B$4697,2)),"",VLOOKUP(A24,Teams!$A$2:$B$4697,2))</f>
        <v>G-Greg Tucker</v>
      </c>
      <c r="C24" s="90">
        <v>1</v>
      </c>
      <c r="D24" s="90"/>
      <c r="E24" s="90">
        <v>1</v>
      </c>
      <c r="F24" s="90">
        <v>1</v>
      </c>
      <c r="G24" s="90">
        <v>3</v>
      </c>
      <c r="H24" s="91"/>
      <c r="I24" s="91">
        <v>4.54</v>
      </c>
      <c r="J24" s="92">
        <f t="shared" si="0"/>
        <v>4.54</v>
      </c>
      <c r="K24" s="93"/>
      <c r="L24" s="94">
        <v>11</v>
      </c>
      <c r="M24" s="95" t="str">
        <f t="shared" si="3"/>
        <v/>
      </c>
      <c r="N24" s="96">
        <f t="shared" si="2"/>
        <v>5.54</v>
      </c>
      <c r="O24" s="97"/>
      <c r="P24" s="97"/>
      <c r="Q24" s="97"/>
    </row>
    <row r="25" spans="1:17" ht="20.100000000000001" customHeight="1" x14ac:dyDescent="0.25">
      <c r="A25" s="89">
        <v>27</v>
      </c>
      <c r="B25" s="120" t="str">
        <f>IF(ISERROR(VLOOKUP(A25,Teams!$A$2:$B$4697,2)),"",VLOOKUP(A25,Teams!$A$2:$B$4697,2))</f>
        <v>G-Richard Free</v>
      </c>
      <c r="C25" s="90">
        <v>1</v>
      </c>
      <c r="D25" s="90"/>
      <c r="E25" s="90">
        <v>1</v>
      </c>
      <c r="F25" s="90">
        <v>1</v>
      </c>
      <c r="G25" s="90">
        <v>4</v>
      </c>
      <c r="H25" s="91"/>
      <c r="I25" s="91"/>
      <c r="J25" s="92">
        <f t="shared" si="0"/>
        <v>0</v>
      </c>
      <c r="K25" s="93"/>
      <c r="L25" s="94">
        <v>10</v>
      </c>
      <c r="M25" s="95"/>
      <c r="N25" s="96">
        <f t="shared" si="2"/>
        <v>1</v>
      </c>
      <c r="O25" s="97"/>
      <c r="P25" s="97"/>
      <c r="Q25" s="97"/>
    </row>
    <row r="26" spans="1:17" ht="20.100000000000001" customHeight="1" x14ac:dyDescent="0.25">
      <c r="A26" s="89">
        <v>4</v>
      </c>
      <c r="B26" s="111" t="str">
        <f>IF(ISERROR(VLOOKUP(A26,Teams!$A$2:$B$4697,2)),"",VLOOKUP(A26,Teams!$A$2:$B$4697,2))</f>
        <v>Chuck Sharpe</v>
      </c>
      <c r="C26" s="90">
        <v>1</v>
      </c>
      <c r="D26" s="90"/>
      <c r="E26" s="90">
        <v>1</v>
      </c>
      <c r="F26" s="90">
        <v>1</v>
      </c>
      <c r="G26" s="90">
        <v>0</v>
      </c>
      <c r="H26" s="90"/>
      <c r="I26" s="91">
        <v>0</v>
      </c>
      <c r="J26" s="92">
        <f t="shared" si="0"/>
        <v>0</v>
      </c>
      <c r="K26" s="93"/>
      <c r="L26" s="94">
        <v>12</v>
      </c>
      <c r="M26" s="95" t="str">
        <f>IF(ISERROR(RANK(H26,$H$5:$H$29)),"",(RANK(H26,$H$5:$H$29)))</f>
        <v/>
      </c>
      <c r="N26" s="96">
        <f t="shared" si="2"/>
        <v>1</v>
      </c>
      <c r="O26" s="97"/>
      <c r="P26" s="97"/>
      <c r="Q26" s="97"/>
    </row>
    <row r="27" spans="1:17" ht="20.100000000000001" customHeight="1" x14ac:dyDescent="0.25">
      <c r="A27" s="89">
        <v>31</v>
      </c>
      <c r="B27" s="111" t="str">
        <f>IF(ISERROR(VLOOKUP(A27,Teams!$A$2:$B$4697,2)),"",VLOOKUP(A27,Teams!$A$2:$B$4697,2))</f>
        <v>Martin Baker</v>
      </c>
      <c r="C27" s="90">
        <v>1</v>
      </c>
      <c r="D27" s="90"/>
      <c r="E27" s="90">
        <v>1</v>
      </c>
      <c r="F27" s="90">
        <v>1</v>
      </c>
      <c r="G27" s="90">
        <v>0</v>
      </c>
      <c r="H27" s="90"/>
      <c r="I27" s="91">
        <v>0</v>
      </c>
      <c r="J27" s="92">
        <f t="shared" si="0"/>
        <v>0</v>
      </c>
      <c r="K27" s="93"/>
      <c r="L27" s="94">
        <v>12</v>
      </c>
      <c r="M27" s="95" t="str">
        <f>IF(ISERROR(RANK(H27,$H$5:$H$29)),"",(RANK(H27,$H$5:$H$29)))</f>
        <v/>
      </c>
      <c r="N27" s="96">
        <f t="shared" si="2"/>
        <v>1</v>
      </c>
      <c r="O27" s="97"/>
      <c r="P27" s="97"/>
      <c r="Q27" s="97"/>
    </row>
    <row r="28" spans="1:17" ht="20.100000000000001" customHeight="1" x14ac:dyDescent="0.25">
      <c r="A28" s="89">
        <v>25</v>
      </c>
      <c r="B28" s="118" t="str">
        <f>IF(ISERROR(VLOOKUP(A28,Teams!$A$2:$B$4697,2)),"",VLOOKUP(A28,Teams!$A$2:$B$4697,2))</f>
        <v>Steven Kruithof</v>
      </c>
      <c r="C28" s="90">
        <v>1</v>
      </c>
      <c r="D28" s="90">
        <v>1</v>
      </c>
      <c r="E28" s="90">
        <v>1</v>
      </c>
      <c r="F28" s="90">
        <v>1</v>
      </c>
      <c r="G28" s="90">
        <v>0</v>
      </c>
      <c r="H28" s="91"/>
      <c r="I28" s="91">
        <v>0</v>
      </c>
      <c r="J28" s="92">
        <f t="shared" si="0"/>
        <v>0</v>
      </c>
      <c r="K28" s="93"/>
      <c r="L28" s="94">
        <v>12</v>
      </c>
      <c r="M28" s="95"/>
      <c r="N28" s="96">
        <f t="shared" si="2"/>
        <v>2</v>
      </c>
      <c r="O28" s="97"/>
      <c r="P28" s="97"/>
      <c r="Q28" s="97"/>
    </row>
    <row r="29" spans="1:17" ht="20.100000000000001" customHeight="1" x14ac:dyDescent="0.25">
      <c r="A29" s="89">
        <v>26</v>
      </c>
      <c r="B29" s="118" t="str">
        <f>IF(ISERROR(VLOOKUP(A29,Teams!$A$2:$B$4697,2)),"",VLOOKUP(A29,Teams!$A$2:$B$4697,2))</f>
        <v>Katrina kruithof</v>
      </c>
      <c r="C29" s="90">
        <v>1</v>
      </c>
      <c r="D29" s="90"/>
      <c r="E29" s="90">
        <v>1</v>
      </c>
      <c r="F29" s="90">
        <v>1</v>
      </c>
      <c r="G29" s="90">
        <v>0</v>
      </c>
      <c r="H29" s="91"/>
      <c r="I29" s="98">
        <v>0</v>
      </c>
      <c r="J29" s="92">
        <f t="shared" si="0"/>
        <v>0</v>
      </c>
      <c r="K29" s="93"/>
      <c r="L29" s="94">
        <v>12</v>
      </c>
      <c r="M29" s="95" t="str">
        <f>IF(ISERROR(RANK(H29,$H$5:$H$29)),"",(RANK(H29,$H$5:$H$29)))</f>
        <v/>
      </c>
      <c r="N29" s="96">
        <f t="shared" si="2"/>
        <v>1</v>
      </c>
      <c r="O29" s="97"/>
      <c r="P29" s="97"/>
      <c r="Q29" s="97"/>
    </row>
    <row r="30" spans="1:17" ht="24.95" customHeight="1" x14ac:dyDescent="0.25">
      <c r="A30" s="89"/>
      <c r="B30" s="101" t="s">
        <v>30</v>
      </c>
      <c r="C30" s="90">
        <f t="shared" ref="C30:I30" si="4">SUM(C5:C29)</f>
        <v>25</v>
      </c>
      <c r="D30" s="90">
        <f t="shared" si="4"/>
        <v>15</v>
      </c>
      <c r="E30" s="90">
        <f t="shared" si="4"/>
        <v>24</v>
      </c>
      <c r="F30" s="90">
        <f t="shared" si="4"/>
        <v>25</v>
      </c>
      <c r="G30" s="90">
        <f t="shared" si="4"/>
        <v>97</v>
      </c>
      <c r="H30" s="90">
        <f t="shared" si="4"/>
        <v>33.53</v>
      </c>
      <c r="I30" s="90">
        <f t="shared" si="4"/>
        <v>228.07000000000002</v>
      </c>
      <c r="J30" s="92">
        <f t="shared" si="0"/>
        <v>227.07000000000002</v>
      </c>
      <c r="K30" s="90">
        <f>SUM(K5:K29)</f>
        <v>1</v>
      </c>
      <c r="L30" s="94"/>
      <c r="M30" s="95"/>
      <c r="N30" s="90">
        <f>SUM(N5:N29)</f>
        <v>267.07</v>
      </c>
      <c r="O30" s="97">
        <f>SUM(O5:O29)</f>
        <v>0</v>
      </c>
      <c r="P30" s="97">
        <f>SUM(P5:P29)</f>
        <v>0</v>
      </c>
      <c r="Q30" s="97">
        <f>SUM(Q5:Q29)</f>
        <v>0</v>
      </c>
    </row>
    <row r="31" spans="1:17" ht="24.95" customHeight="1" x14ac:dyDescent="0.2"/>
  </sheetData>
  <pageMargins left="0.25" right="0.25" top="0.75" bottom="0.75" header="0.3" footer="0.3"/>
  <pageSetup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B6D2-B06A-4B1E-B412-9AA3313C915C}">
  <sheetPr>
    <pageSetUpPr fitToPage="1"/>
  </sheetPr>
  <dimension ref="A1:Q27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:IV26"/>
    </sheetView>
  </sheetViews>
  <sheetFormatPr defaultRowHeight="15" customHeight="1" x14ac:dyDescent="0.2"/>
  <cols>
    <col min="1" max="1" width="8.85546875" customWidth="1"/>
    <col min="2" max="2" width="26.42578125" style="103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100"/>
      <c r="D1" s="3"/>
    </row>
    <row r="2" spans="1:17" ht="30" customHeight="1" thickBot="1" x14ac:dyDescent="0.55000000000000004">
      <c r="A2" s="8" t="s">
        <v>65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64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4"/>
      <c r="B4" s="84">
        <f>COUNT($E$5:$E$24)</f>
        <v>10</v>
      </c>
      <c r="C4" s="38" t="s">
        <v>58</v>
      </c>
      <c r="D4" s="84"/>
      <c r="E4" s="38"/>
      <c r="F4" s="85" t="s">
        <v>6</v>
      </c>
      <c r="G4" s="85" t="s">
        <v>3</v>
      </c>
      <c r="H4" s="85" t="s">
        <v>4</v>
      </c>
      <c r="I4" s="86" t="s">
        <v>20</v>
      </c>
      <c r="J4" s="86" t="s">
        <v>21</v>
      </c>
      <c r="K4" s="87" t="s">
        <v>31</v>
      </c>
      <c r="L4" s="85" t="s">
        <v>11</v>
      </c>
      <c r="M4" s="85" t="s">
        <v>12</v>
      </c>
      <c r="N4" s="19"/>
      <c r="O4" s="88" t="s">
        <v>15</v>
      </c>
      <c r="P4" s="88" t="s">
        <v>14</v>
      </c>
      <c r="Q4" s="88" t="s">
        <v>13</v>
      </c>
    </row>
    <row r="5" spans="1:17" ht="24.95" customHeight="1" thickBot="1" x14ac:dyDescent="0.3">
      <c r="A5" s="168">
        <v>17</v>
      </c>
      <c r="B5" s="120" t="str">
        <f>IF(ISERROR(VLOOKUP(A5,Teams!$A$2:$B$4697,2)),"",VLOOKUP(A5,Teams!$A$2:$B$4697,2))</f>
        <v>Paul Karow</v>
      </c>
      <c r="C5" s="169">
        <v>1</v>
      </c>
      <c r="D5" s="169">
        <v>1</v>
      </c>
      <c r="E5" s="169">
        <v>1</v>
      </c>
      <c r="F5" s="169">
        <v>1</v>
      </c>
      <c r="G5" s="169">
        <v>4</v>
      </c>
      <c r="H5" s="170">
        <v>4.7699999999999996</v>
      </c>
      <c r="I5" s="171">
        <v>14.14</v>
      </c>
      <c r="J5" s="172">
        <f t="shared" ref="J5:J26" si="0">I5-K5</f>
        <v>14.14</v>
      </c>
      <c r="K5" s="173"/>
      <c r="L5" s="174">
        <f>IF(J5=0,0,IF(ISERROR(RANK(J5,$J$5:$J$24)),"",RANK(J5,$J$5:$J$24)))</f>
        <v>1</v>
      </c>
      <c r="M5" s="175">
        <f t="shared" ref="M5:M23" si="1">IF(ISERROR(RANK(H5,$H$5:$H$23)),"",(RANK(H5,$H$5:$H$23)))</f>
        <v>1</v>
      </c>
      <c r="N5" s="176">
        <f t="shared" ref="N5:N24" si="2">+D5+J5+F5</f>
        <v>16.14</v>
      </c>
      <c r="O5" s="177"/>
      <c r="P5" s="177"/>
      <c r="Q5" s="178"/>
    </row>
    <row r="6" spans="1:17" ht="24.95" customHeight="1" x14ac:dyDescent="0.25">
      <c r="A6" s="202">
        <v>7</v>
      </c>
      <c r="B6" s="120" t="str">
        <f>IF(ISERROR(VLOOKUP(A6,Teams!$A$2:$B$4697,2)),"",VLOOKUP(A6,Teams!$A$2:$B$4697,2))</f>
        <v>Don Westom</v>
      </c>
      <c r="C6" s="169">
        <v>1</v>
      </c>
      <c r="D6" s="169">
        <v>1</v>
      </c>
      <c r="E6" s="169">
        <v>1</v>
      </c>
      <c r="F6" s="169">
        <v>1</v>
      </c>
      <c r="G6" s="169">
        <v>4</v>
      </c>
      <c r="H6" s="169">
        <v>4.7699999999999996</v>
      </c>
      <c r="I6" s="170">
        <v>14.14</v>
      </c>
      <c r="J6" s="172">
        <f t="shared" si="0"/>
        <v>14.14</v>
      </c>
      <c r="K6" s="173"/>
      <c r="L6" s="174">
        <f>IF(J6=0,0,IF(ISERROR(RANK(J6,$J$5:$J$24)),"",RANK(J6,$J$5:$J$24)))</f>
        <v>1</v>
      </c>
      <c r="M6" s="175">
        <f t="shared" si="1"/>
        <v>1</v>
      </c>
      <c r="N6" s="176">
        <f t="shared" si="2"/>
        <v>16.14</v>
      </c>
      <c r="O6" s="177"/>
      <c r="P6" s="177"/>
      <c r="Q6" s="178"/>
    </row>
    <row r="7" spans="1:17" ht="24.95" customHeight="1" thickBot="1" x14ac:dyDescent="0.3">
      <c r="A7" s="167">
        <v>6</v>
      </c>
      <c r="B7" s="157" t="str">
        <f>IF(ISERROR(VLOOKUP(A7,Teams!$A$2:$B$4697,2)),"",VLOOKUP(A7,Teams!$A$2:$B$4697,2))</f>
        <v>Derrick Shoffitt</v>
      </c>
      <c r="C7" s="158">
        <v>1</v>
      </c>
      <c r="D7" s="158">
        <v>1</v>
      </c>
      <c r="E7" s="158">
        <v>1</v>
      </c>
      <c r="F7" s="158">
        <v>1</v>
      </c>
      <c r="G7" s="158">
        <v>5</v>
      </c>
      <c r="H7" s="158">
        <v>3.45</v>
      </c>
      <c r="I7" s="159">
        <v>12.49</v>
      </c>
      <c r="J7" s="160">
        <f t="shared" si="0"/>
        <v>12.49</v>
      </c>
      <c r="K7" s="161"/>
      <c r="L7" s="162">
        <v>2</v>
      </c>
      <c r="M7" s="163">
        <f t="shared" si="1"/>
        <v>3</v>
      </c>
      <c r="N7" s="164">
        <f t="shared" si="2"/>
        <v>14.49</v>
      </c>
      <c r="O7" s="165"/>
      <c r="P7" s="165"/>
      <c r="Q7" s="166"/>
    </row>
    <row r="8" spans="1:17" ht="24.95" customHeight="1" x14ac:dyDescent="0.25">
      <c r="A8" s="156">
        <v>20</v>
      </c>
      <c r="B8" s="157" t="str">
        <f>IF(ISERROR(VLOOKUP(A8,Teams!$A$2:$B$4697,2)),"",VLOOKUP(A8,Teams!$A$2:$B$4697,2))</f>
        <v>Wesley Shoffitt</v>
      </c>
      <c r="C8" s="158">
        <v>1</v>
      </c>
      <c r="D8" s="158">
        <v>1</v>
      </c>
      <c r="E8" s="158">
        <v>1</v>
      </c>
      <c r="F8" s="158">
        <v>1</v>
      </c>
      <c r="G8" s="158">
        <v>5</v>
      </c>
      <c r="H8" s="158">
        <v>3.45</v>
      </c>
      <c r="I8" s="159">
        <v>12.49</v>
      </c>
      <c r="J8" s="160">
        <f t="shared" si="0"/>
        <v>12.49</v>
      </c>
      <c r="K8" s="161"/>
      <c r="L8" s="162">
        <v>2</v>
      </c>
      <c r="M8" s="163">
        <f t="shared" si="1"/>
        <v>3</v>
      </c>
      <c r="N8" s="164">
        <f t="shared" si="2"/>
        <v>14.49</v>
      </c>
      <c r="O8" s="165"/>
      <c r="P8" s="165"/>
      <c r="Q8" s="166">
        <f>+O8+P8</f>
        <v>0</v>
      </c>
    </row>
    <row r="9" spans="1:17" ht="24.95" customHeight="1" x14ac:dyDescent="0.25">
      <c r="A9" s="201">
        <v>21</v>
      </c>
      <c r="B9" s="190" t="str">
        <f>IF(ISERROR(VLOOKUP(A9,Teams!$A$2:$B$4697,2)),"",VLOOKUP(A9,Teams!$A$2:$B$4697,2))</f>
        <v>Will Yates</v>
      </c>
      <c r="C9" s="191">
        <v>1</v>
      </c>
      <c r="D9" s="191">
        <v>1</v>
      </c>
      <c r="E9" s="191">
        <v>1</v>
      </c>
      <c r="F9" s="191">
        <v>1</v>
      </c>
      <c r="G9" s="191">
        <v>5</v>
      </c>
      <c r="H9" s="191"/>
      <c r="I9" s="192">
        <v>9.82</v>
      </c>
      <c r="J9" s="193">
        <f t="shared" si="0"/>
        <v>9.82</v>
      </c>
      <c r="K9" s="194"/>
      <c r="L9" s="195">
        <v>3</v>
      </c>
      <c r="M9" s="196" t="str">
        <f t="shared" si="1"/>
        <v/>
      </c>
      <c r="N9" s="197">
        <f t="shared" si="2"/>
        <v>11.82</v>
      </c>
      <c r="O9" s="198"/>
      <c r="P9" s="198"/>
      <c r="Q9" s="199">
        <f>+O9+P9</f>
        <v>0</v>
      </c>
    </row>
    <row r="10" spans="1:17" ht="24.95" customHeight="1" thickBot="1" x14ac:dyDescent="0.3">
      <c r="A10" s="201">
        <v>34</v>
      </c>
      <c r="B10" s="190" t="str">
        <f>IF(ISERROR(VLOOKUP(A10,Teams!$A$2:$B$4697,2)),"",VLOOKUP(A10,Teams!$A$2:$B$4697,2))</f>
        <v>Jeremy Edwards</v>
      </c>
      <c r="C10" s="191"/>
      <c r="D10" s="191">
        <v>1</v>
      </c>
      <c r="E10" s="191"/>
      <c r="F10" s="191"/>
      <c r="G10" s="191">
        <v>5</v>
      </c>
      <c r="H10" s="192"/>
      <c r="I10" s="200">
        <v>9.82</v>
      </c>
      <c r="J10" s="193">
        <f t="shared" si="0"/>
        <v>9.82</v>
      </c>
      <c r="K10" s="194"/>
      <c r="L10" s="195">
        <v>3</v>
      </c>
      <c r="M10" s="196" t="str">
        <f t="shared" si="1"/>
        <v/>
      </c>
      <c r="N10" s="197">
        <f t="shared" si="2"/>
        <v>10.82</v>
      </c>
      <c r="O10" s="198"/>
      <c r="P10" s="198"/>
      <c r="Q10" s="199"/>
    </row>
    <row r="11" spans="1:17" ht="24.95" customHeight="1" x14ac:dyDescent="0.25">
      <c r="A11" s="203">
        <v>24</v>
      </c>
      <c r="B11" s="204" t="str">
        <f>IF(ISERROR(VLOOKUP(A11,Teams!$A$2:$B$4697,2)),"",VLOOKUP(A11,Teams!$A$2:$B$4697,2))</f>
        <v>Josh Beckham</v>
      </c>
      <c r="C11" s="205">
        <v>1</v>
      </c>
      <c r="D11" s="205">
        <v>1</v>
      </c>
      <c r="E11" s="205">
        <v>1</v>
      </c>
      <c r="F11" s="205">
        <v>1</v>
      </c>
      <c r="G11" s="205">
        <v>3</v>
      </c>
      <c r="H11" s="205"/>
      <c r="I11" s="206">
        <v>6.25</v>
      </c>
      <c r="J11" s="207">
        <f t="shared" si="0"/>
        <v>6.25</v>
      </c>
      <c r="K11" s="208"/>
      <c r="L11" s="209">
        <v>4</v>
      </c>
      <c r="M11" s="210" t="str">
        <f t="shared" si="1"/>
        <v/>
      </c>
      <c r="N11" s="211">
        <f t="shared" si="2"/>
        <v>8.25</v>
      </c>
      <c r="O11" s="212"/>
      <c r="P11" s="212"/>
      <c r="Q11" s="213"/>
    </row>
    <row r="12" spans="1:17" ht="24.95" customHeight="1" thickBot="1" x14ac:dyDescent="0.3">
      <c r="A12" s="133">
        <v>11</v>
      </c>
      <c r="B12" s="134" t="str">
        <f>IF(ISERROR(VLOOKUP(A12,Teams!$A$2:$B$4697,2)),"",VLOOKUP(A12,Teams!$A$2:$B$4697,2))</f>
        <v>Jeff Grubbs</v>
      </c>
      <c r="C12" s="135">
        <v>1</v>
      </c>
      <c r="D12" s="135"/>
      <c r="E12" s="135">
        <v>1</v>
      </c>
      <c r="F12" s="135">
        <v>1</v>
      </c>
      <c r="G12" s="135">
        <v>3</v>
      </c>
      <c r="H12" s="135"/>
      <c r="I12" s="136">
        <v>5.73</v>
      </c>
      <c r="J12" s="137">
        <f t="shared" si="0"/>
        <v>5.73</v>
      </c>
      <c r="K12" s="138"/>
      <c r="L12" s="139">
        <v>5</v>
      </c>
      <c r="M12" s="140" t="str">
        <f t="shared" si="1"/>
        <v/>
      </c>
      <c r="N12" s="141">
        <f t="shared" si="2"/>
        <v>6.73</v>
      </c>
      <c r="O12" s="142"/>
      <c r="P12" s="142"/>
      <c r="Q12" s="143"/>
    </row>
    <row r="13" spans="1:17" ht="24.95" customHeight="1" x14ac:dyDescent="0.25">
      <c r="A13" s="144">
        <v>5</v>
      </c>
      <c r="B13" s="134" t="str">
        <f>IF(ISERROR(VLOOKUP(A13,Teams!$A$2:$B$4697,2)),"",VLOOKUP(A13,Teams!$A$2:$B$4697,2))</f>
        <v>Darrell Brashear</v>
      </c>
      <c r="C13" s="135">
        <v>1</v>
      </c>
      <c r="D13" s="135"/>
      <c r="E13" s="135">
        <v>1</v>
      </c>
      <c r="F13" s="135">
        <v>1</v>
      </c>
      <c r="G13" s="135">
        <v>3</v>
      </c>
      <c r="H13" s="135"/>
      <c r="I13" s="136">
        <v>5.73</v>
      </c>
      <c r="J13" s="137">
        <f t="shared" si="0"/>
        <v>5.73</v>
      </c>
      <c r="K13" s="138"/>
      <c r="L13" s="139">
        <v>5</v>
      </c>
      <c r="M13" s="140" t="str">
        <f t="shared" si="1"/>
        <v/>
      </c>
      <c r="N13" s="141">
        <f t="shared" si="2"/>
        <v>6.73</v>
      </c>
      <c r="O13" s="142"/>
      <c r="P13" s="142"/>
      <c r="Q13" s="143"/>
    </row>
    <row r="14" spans="1:17" ht="24.95" customHeight="1" x14ac:dyDescent="0.25">
      <c r="A14" s="179">
        <v>25</v>
      </c>
      <c r="B14" s="180" t="str">
        <f>IF(ISERROR(VLOOKUP(A14,Teams!$A$2:$B$4697,2)),"",VLOOKUP(A14,Teams!$A$2:$B$4697,2))</f>
        <v>Steven Kruithof</v>
      </c>
      <c r="C14" s="181">
        <v>1</v>
      </c>
      <c r="D14" s="181">
        <v>1</v>
      </c>
      <c r="E14" s="181">
        <v>1</v>
      </c>
      <c r="F14" s="181">
        <v>1</v>
      </c>
      <c r="G14" s="181">
        <v>4</v>
      </c>
      <c r="H14" s="181"/>
      <c r="I14" s="182">
        <v>5.61</v>
      </c>
      <c r="J14" s="183">
        <f t="shared" si="0"/>
        <v>5.61</v>
      </c>
      <c r="K14" s="184"/>
      <c r="L14" s="185">
        <v>6</v>
      </c>
      <c r="M14" s="186" t="str">
        <f t="shared" si="1"/>
        <v/>
      </c>
      <c r="N14" s="187">
        <f t="shared" si="2"/>
        <v>7.61</v>
      </c>
      <c r="O14" s="188"/>
      <c r="P14" s="188"/>
      <c r="Q14" s="189"/>
    </row>
    <row r="15" spans="1:17" ht="24.95" customHeight="1" x14ac:dyDescent="0.25">
      <c r="A15" s="179">
        <v>26</v>
      </c>
      <c r="B15" s="180" t="str">
        <f>IF(ISERROR(VLOOKUP(A15,Teams!$A$2:$B$4697,2)),"",VLOOKUP(A15,Teams!$A$2:$B$4697,2))</f>
        <v>Katrina kruithof</v>
      </c>
      <c r="C15" s="181"/>
      <c r="D15" s="181">
        <v>1</v>
      </c>
      <c r="E15" s="181">
        <v>1</v>
      </c>
      <c r="F15" s="181">
        <v>1</v>
      </c>
      <c r="G15" s="181">
        <v>4</v>
      </c>
      <c r="H15" s="181"/>
      <c r="I15" s="182">
        <v>5.61</v>
      </c>
      <c r="J15" s="183">
        <f t="shared" si="0"/>
        <v>5.61</v>
      </c>
      <c r="K15" s="184"/>
      <c r="L15" s="185">
        <v>6</v>
      </c>
      <c r="M15" s="186" t="str">
        <f t="shared" si="1"/>
        <v/>
      </c>
      <c r="N15" s="187">
        <f t="shared" si="2"/>
        <v>7.61</v>
      </c>
      <c r="O15" s="188"/>
      <c r="P15" s="188"/>
      <c r="Q15" s="189"/>
    </row>
    <row r="16" spans="1:17" ht="24.95" customHeight="1" thickBot="1" x14ac:dyDescent="0.3">
      <c r="A16" s="155">
        <v>8</v>
      </c>
      <c r="B16" s="115" t="str">
        <f>IF(ISERROR(VLOOKUP(A16,Teams!$A$2:$B$4697,2)),"",VLOOKUP(A16,Teams!$A$2:$B$4697,2))</f>
        <v>Dwayne Likens</v>
      </c>
      <c r="C16" s="146"/>
      <c r="D16" s="146">
        <v>1</v>
      </c>
      <c r="E16" s="146"/>
      <c r="F16" s="146"/>
      <c r="G16" s="146">
        <v>2</v>
      </c>
      <c r="H16" s="146"/>
      <c r="I16" s="147">
        <v>4.32</v>
      </c>
      <c r="J16" s="148">
        <f t="shared" si="0"/>
        <v>4.32</v>
      </c>
      <c r="K16" s="149"/>
      <c r="L16" s="150">
        <v>7</v>
      </c>
      <c r="M16" s="151" t="str">
        <f t="shared" si="1"/>
        <v/>
      </c>
      <c r="N16" s="152">
        <f t="shared" si="2"/>
        <v>5.32</v>
      </c>
      <c r="O16" s="153"/>
      <c r="P16" s="153"/>
      <c r="Q16" s="154"/>
    </row>
    <row r="17" spans="1:17" ht="24.95" customHeight="1" x14ac:dyDescent="0.25">
      <c r="A17" s="145">
        <v>12</v>
      </c>
      <c r="B17" s="115" t="str">
        <f>IF(ISERROR(VLOOKUP(A17,Teams!$A$2:$B$4697,2)),"",VLOOKUP(A17,Teams!$A$2:$B$4697,2))</f>
        <v>John Wojhan</v>
      </c>
      <c r="C17" s="146"/>
      <c r="D17" s="146">
        <v>1</v>
      </c>
      <c r="E17" s="146"/>
      <c r="F17" s="146"/>
      <c r="G17" s="146">
        <v>2</v>
      </c>
      <c r="H17" s="146"/>
      <c r="I17" s="147">
        <v>4.32</v>
      </c>
      <c r="J17" s="148">
        <f t="shared" si="0"/>
        <v>4.32</v>
      </c>
      <c r="K17" s="149"/>
      <c r="L17" s="150">
        <v>7</v>
      </c>
      <c r="M17" s="151" t="str">
        <f t="shared" si="1"/>
        <v/>
      </c>
      <c r="N17" s="152">
        <f t="shared" si="2"/>
        <v>5.32</v>
      </c>
      <c r="O17" s="153"/>
      <c r="P17" s="153"/>
      <c r="Q17" s="154"/>
    </row>
    <row r="18" spans="1:17" ht="24.95" customHeight="1" x14ac:dyDescent="0.25">
      <c r="A18" s="122">
        <v>1</v>
      </c>
      <c r="B18" s="101" t="str">
        <f>IF(ISERROR(VLOOKUP(A18,Teams!$A$2:$B$4697,2)),"",VLOOKUP(A18,Teams!$A$2:$B$4697,2))</f>
        <v>Bill Ramsey</v>
      </c>
      <c r="C18" s="90"/>
      <c r="D18" s="104">
        <v>1</v>
      </c>
      <c r="E18" s="90"/>
      <c r="F18" s="104"/>
      <c r="G18" s="90"/>
      <c r="H18" s="104"/>
      <c r="I18" s="91"/>
      <c r="J18" s="92">
        <f t="shared" si="0"/>
        <v>0</v>
      </c>
      <c r="K18" s="93"/>
      <c r="L18" s="94">
        <f t="shared" ref="L18:L24" si="3">IF(J18=0,0,IF(ISERROR(RANK(J18,$J$5:$J$24)),"",RANK(J18,$J$5:$J$24)))</f>
        <v>0</v>
      </c>
      <c r="M18" s="95" t="str">
        <f t="shared" si="1"/>
        <v/>
      </c>
      <c r="N18" s="96">
        <f t="shared" si="2"/>
        <v>1</v>
      </c>
      <c r="O18" s="97"/>
      <c r="P18" s="97"/>
      <c r="Q18" s="123">
        <f>+O18+P18</f>
        <v>0</v>
      </c>
    </row>
    <row r="19" spans="1:17" ht="24.95" customHeight="1" x14ac:dyDescent="0.25">
      <c r="A19" s="122">
        <v>13</v>
      </c>
      <c r="B19" s="101" t="str">
        <f>IF(ISERROR(VLOOKUP(A19,Teams!$A$2:$B$4697,2)),"",VLOOKUP(A19,Teams!$A$2:$B$4697,2))</f>
        <v>Johnny Due</v>
      </c>
      <c r="C19" s="90"/>
      <c r="D19" s="104">
        <v>1</v>
      </c>
      <c r="E19" s="90"/>
      <c r="F19" s="104"/>
      <c r="G19" s="90"/>
      <c r="H19" s="104"/>
      <c r="I19" s="91"/>
      <c r="J19" s="92">
        <f t="shared" si="0"/>
        <v>0</v>
      </c>
      <c r="K19" s="93"/>
      <c r="L19" s="94">
        <f t="shared" si="3"/>
        <v>0</v>
      </c>
      <c r="M19" s="95" t="str">
        <f t="shared" si="1"/>
        <v/>
      </c>
      <c r="N19" s="96">
        <f t="shared" si="2"/>
        <v>1</v>
      </c>
      <c r="O19" s="97"/>
      <c r="P19" s="97"/>
      <c r="Q19" s="123"/>
    </row>
    <row r="20" spans="1:17" ht="24.95" customHeight="1" x14ac:dyDescent="0.25">
      <c r="A20" s="122"/>
      <c r="B20" s="101"/>
      <c r="C20" s="90"/>
      <c r="D20" s="104"/>
      <c r="E20" s="90"/>
      <c r="F20" s="104"/>
      <c r="G20" s="90"/>
      <c r="H20" s="105"/>
      <c r="I20" s="98"/>
      <c r="J20" s="92">
        <f t="shared" si="0"/>
        <v>0</v>
      </c>
      <c r="K20" s="93"/>
      <c r="L20" s="94">
        <f t="shared" si="3"/>
        <v>0</v>
      </c>
      <c r="M20" s="95" t="str">
        <f t="shared" si="1"/>
        <v/>
      </c>
      <c r="N20" s="96">
        <f t="shared" si="2"/>
        <v>0</v>
      </c>
      <c r="O20" s="97"/>
      <c r="P20" s="97"/>
      <c r="Q20" s="123"/>
    </row>
    <row r="21" spans="1:17" ht="24.95" customHeight="1" thickBot="1" x14ac:dyDescent="0.3">
      <c r="A21" s="122"/>
      <c r="B21" s="101"/>
      <c r="C21" s="90"/>
      <c r="D21" s="104"/>
      <c r="E21" s="90"/>
      <c r="F21" s="104"/>
      <c r="G21" s="90"/>
      <c r="H21" s="105"/>
      <c r="I21" s="98"/>
      <c r="J21" s="92">
        <f t="shared" si="0"/>
        <v>0</v>
      </c>
      <c r="K21" s="93"/>
      <c r="L21" s="94">
        <f t="shared" si="3"/>
        <v>0</v>
      </c>
      <c r="M21" s="95" t="str">
        <f t="shared" si="1"/>
        <v/>
      </c>
      <c r="N21" s="96">
        <f t="shared" si="2"/>
        <v>0</v>
      </c>
      <c r="O21" s="97"/>
      <c r="P21" s="97"/>
      <c r="Q21" s="123"/>
    </row>
    <row r="22" spans="1:17" ht="24.95" customHeight="1" x14ac:dyDescent="0.25">
      <c r="A22" s="121"/>
      <c r="B22" s="102"/>
      <c r="C22" s="90"/>
      <c r="D22" s="104"/>
      <c r="E22" s="90"/>
      <c r="F22" s="104"/>
      <c r="G22" s="90"/>
      <c r="H22" s="105"/>
      <c r="I22" s="98"/>
      <c r="J22" s="92">
        <f t="shared" si="0"/>
        <v>0</v>
      </c>
      <c r="K22" s="93"/>
      <c r="L22" s="94">
        <f t="shared" si="3"/>
        <v>0</v>
      </c>
      <c r="M22" s="95" t="str">
        <f t="shared" si="1"/>
        <v/>
      </c>
      <c r="N22" s="96">
        <f t="shared" si="2"/>
        <v>0</v>
      </c>
      <c r="O22" s="97"/>
      <c r="P22" s="97"/>
      <c r="Q22" s="123"/>
    </row>
    <row r="23" spans="1:17" ht="24.95" customHeight="1" x14ac:dyDescent="0.25">
      <c r="A23" s="122"/>
      <c r="B23" s="102"/>
      <c r="C23" s="90"/>
      <c r="D23" s="104"/>
      <c r="E23" s="90"/>
      <c r="F23" s="104"/>
      <c r="G23" s="90"/>
      <c r="H23" s="105"/>
      <c r="I23" s="91"/>
      <c r="J23" s="92">
        <f t="shared" si="0"/>
        <v>0</v>
      </c>
      <c r="K23" s="93"/>
      <c r="L23" s="94">
        <f t="shared" si="3"/>
        <v>0</v>
      </c>
      <c r="M23" s="95" t="str">
        <f t="shared" si="1"/>
        <v/>
      </c>
      <c r="N23" s="96">
        <f t="shared" si="2"/>
        <v>0</v>
      </c>
      <c r="O23" s="97"/>
      <c r="P23" s="97"/>
      <c r="Q23" s="123"/>
    </row>
    <row r="24" spans="1:17" ht="24.95" customHeight="1" thickBot="1" x14ac:dyDescent="0.3">
      <c r="A24" s="122"/>
      <c r="B24" s="102"/>
      <c r="C24" s="90"/>
      <c r="D24" s="104"/>
      <c r="E24" s="90"/>
      <c r="F24" s="104"/>
      <c r="G24" s="90"/>
      <c r="H24" s="105"/>
      <c r="I24" s="91"/>
      <c r="J24" s="92">
        <f t="shared" si="0"/>
        <v>0</v>
      </c>
      <c r="K24" s="93"/>
      <c r="L24" s="94">
        <f t="shared" si="3"/>
        <v>0</v>
      </c>
      <c r="M24" s="95"/>
      <c r="N24" s="96">
        <f t="shared" si="2"/>
        <v>0</v>
      </c>
      <c r="O24" s="97"/>
      <c r="P24" s="97"/>
      <c r="Q24" s="123"/>
    </row>
    <row r="25" spans="1:17" ht="24.95" customHeight="1" x14ac:dyDescent="0.25">
      <c r="A25" s="121"/>
      <c r="B25" s="101"/>
      <c r="C25" s="90"/>
      <c r="D25" s="104"/>
      <c r="E25" s="90"/>
      <c r="F25" s="104"/>
      <c r="G25" s="90"/>
      <c r="H25" s="105"/>
      <c r="I25" s="91"/>
      <c r="J25" s="92">
        <f t="shared" si="0"/>
        <v>0</v>
      </c>
      <c r="K25" s="93"/>
      <c r="L25" s="94"/>
      <c r="M25" s="95"/>
      <c r="N25" s="99"/>
      <c r="O25" s="97"/>
      <c r="P25" s="97"/>
      <c r="Q25" s="123"/>
    </row>
    <row r="26" spans="1:17" ht="24.95" customHeight="1" thickBot="1" x14ac:dyDescent="0.3">
      <c r="A26" s="124"/>
      <c r="B26" s="131" t="s">
        <v>30</v>
      </c>
      <c r="C26" s="125">
        <f t="shared" ref="C26:I26" si="4">SUM(C5:C25)</f>
        <v>9</v>
      </c>
      <c r="D26" s="132">
        <f t="shared" si="4"/>
        <v>13</v>
      </c>
      <c r="E26" s="125">
        <f t="shared" si="4"/>
        <v>10</v>
      </c>
      <c r="F26" s="132">
        <f t="shared" si="4"/>
        <v>10</v>
      </c>
      <c r="G26" s="125">
        <f t="shared" si="4"/>
        <v>49</v>
      </c>
      <c r="H26" s="132">
        <f t="shared" si="4"/>
        <v>16.439999999999998</v>
      </c>
      <c r="I26" s="125">
        <f t="shared" si="4"/>
        <v>110.47</v>
      </c>
      <c r="J26" s="126">
        <f t="shared" si="0"/>
        <v>110.47</v>
      </c>
      <c r="K26" s="125">
        <f>SUM(K5:K25)</f>
        <v>0</v>
      </c>
      <c r="L26" s="127"/>
      <c r="M26" s="128"/>
      <c r="N26" s="125">
        <f>SUM(N5:N25)</f>
        <v>133.47</v>
      </c>
      <c r="O26" s="129">
        <f>SUM(O5:O25)</f>
        <v>0</v>
      </c>
      <c r="P26" s="129">
        <f>SUM(P5:P25)</f>
        <v>0</v>
      </c>
      <c r="Q26" s="130">
        <f>SUM(Q5:Q25)</f>
        <v>0</v>
      </c>
    </row>
    <row r="27" spans="1:17" ht="24.95" customHeight="1" x14ac:dyDescent="0.2"/>
  </sheetData>
  <pageMargins left="0" right="0" top="0" bottom="0" header="0" footer="0"/>
  <pageSetup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9185-5D1C-4623-BDAB-DD605EB0D4F2}">
  <sheetPr>
    <pageSetUpPr fitToPage="1"/>
  </sheetPr>
  <dimension ref="A1:Q28"/>
  <sheetViews>
    <sheetView zoomScale="140" zoomScaleNormal="140" zoomScaleSheetLayoutView="105" workbookViewId="0">
      <pane xSplit="1" ySplit="4" topLeftCell="B15" activePane="bottomRight" state="frozen"/>
      <selection pane="topRight" activeCell="B1" sqref="B1"/>
      <selection pane="bottomLeft" activeCell="A5" sqref="A5"/>
      <selection pane="bottomRight" activeCell="F28" sqref="F28"/>
    </sheetView>
  </sheetViews>
  <sheetFormatPr defaultRowHeight="15" customHeight="1" x14ac:dyDescent="0.2"/>
  <cols>
    <col min="1" max="1" width="9.5703125" customWidth="1"/>
    <col min="2" max="2" width="39.42578125" style="103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13.140625" style="13" customWidth="1"/>
    <col min="9" max="9" width="19.28515625" style="13" customWidth="1"/>
    <col min="10" max="10" width="20.28515625" style="11" customWidth="1"/>
    <col min="11" max="11" width="18.85546875" customWidth="1"/>
    <col min="12" max="12" width="15.140625" customWidth="1"/>
    <col min="13" max="13" width="10" customWidth="1"/>
    <col min="14" max="14" width="9.7109375" customWidth="1"/>
    <col min="15" max="15" width="14" hidden="1" customWidth="1"/>
    <col min="16" max="17" width="11.140625" hidden="1" customWidth="1"/>
    <col min="18" max="18" width="0" hidden="1" customWidth="1"/>
  </cols>
  <sheetData>
    <row r="1" spans="1:17" ht="15" customHeight="1" x14ac:dyDescent="0.2">
      <c r="A1" s="1"/>
      <c r="B1" s="100"/>
      <c r="D1" s="3"/>
    </row>
    <row r="2" spans="1:17" ht="30" customHeight="1" thickBot="1" x14ac:dyDescent="0.55000000000000004">
      <c r="A2" s="8" t="s">
        <v>101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64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4"/>
      <c r="B4" s="84">
        <f>COUNT($E$5:$E$18)</f>
        <v>14</v>
      </c>
      <c r="C4" s="38" t="s">
        <v>58</v>
      </c>
      <c r="D4" s="84"/>
      <c r="E4" s="38"/>
      <c r="F4" s="85" t="s">
        <v>6</v>
      </c>
      <c r="G4" s="85" t="s">
        <v>3</v>
      </c>
      <c r="H4" s="85" t="s">
        <v>4</v>
      </c>
      <c r="I4" s="86" t="s">
        <v>20</v>
      </c>
      <c r="J4" s="86" t="s">
        <v>21</v>
      </c>
      <c r="K4" s="87" t="s">
        <v>104</v>
      </c>
      <c r="L4" s="85" t="s">
        <v>11</v>
      </c>
      <c r="M4" s="85" t="s">
        <v>12</v>
      </c>
      <c r="N4" s="19"/>
      <c r="O4" s="88" t="s">
        <v>15</v>
      </c>
      <c r="P4" s="88" t="s">
        <v>14</v>
      </c>
      <c r="Q4" s="88" t="s">
        <v>13</v>
      </c>
    </row>
    <row r="5" spans="1:17" ht="26.1" customHeight="1" x14ac:dyDescent="0.25">
      <c r="A5" s="122">
        <v>17</v>
      </c>
      <c r="B5" s="101" t="str">
        <f>IF(ISERROR(VLOOKUP(A5,Teams!$A$2:$B$4697,2)),"",VLOOKUP(A5,Teams!$A$2:$B$4697,2))</f>
        <v>Paul Karow</v>
      </c>
      <c r="C5" s="90">
        <v>1</v>
      </c>
      <c r="D5" s="104">
        <v>1</v>
      </c>
      <c r="E5" s="90">
        <v>1</v>
      </c>
      <c r="F5" s="104">
        <v>1</v>
      </c>
      <c r="G5" s="90">
        <v>5</v>
      </c>
      <c r="H5" s="105">
        <v>4.2300000000000004</v>
      </c>
      <c r="I5" s="98">
        <v>14.92</v>
      </c>
      <c r="J5" s="92">
        <f t="shared" ref="J5:J27" si="0">I5-K5</f>
        <v>14.92</v>
      </c>
      <c r="K5" s="93"/>
      <c r="L5" s="94">
        <f t="shared" ref="L5:L25" si="1">IF(J5=0,0,IF(ISERROR(RANK(J5,$J$5:$J$18)),"",RANK(J5,$J$5:$J$18)))</f>
        <v>1</v>
      </c>
      <c r="M5" s="95">
        <f>IF(ISERROR(RANK(H5,$H$5:$H$17)),"",(RANK(H5,$H$5:$H$17)))</f>
        <v>1</v>
      </c>
      <c r="N5" s="96">
        <f t="shared" ref="N5:N25" si="2">+D5+J5+F5</f>
        <v>16.920000000000002</v>
      </c>
      <c r="O5" s="97"/>
      <c r="P5" s="97"/>
      <c r="Q5" s="123"/>
    </row>
    <row r="6" spans="1:17" ht="26.1" customHeight="1" x14ac:dyDescent="0.25">
      <c r="A6" s="122">
        <v>34</v>
      </c>
      <c r="B6" s="101" t="str">
        <f>IF(ISERROR(VLOOKUP(A6,Teams!$A$2:$B$4697,2)),"",VLOOKUP(A6,Teams!$A$2:$B$4697,2))</f>
        <v>Jeremy Edwards</v>
      </c>
      <c r="C6" s="90">
        <v>1</v>
      </c>
      <c r="D6" s="104">
        <v>1</v>
      </c>
      <c r="E6" s="90">
        <v>1</v>
      </c>
      <c r="F6" s="104">
        <v>1</v>
      </c>
      <c r="G6" s="90">
        <v>5</v>
      </c>
      <c r="H6" s="105">
        <v>3.15</v>
      </c>
      <c r="I6" s="98">
        <v>12.34</v>
      </c>
      <c r="J6" s="92">
        <f t="shared" si="0"/>
        <v>12.34</v>
      </c>
      <c r="K6" s="93"/>
      <c r="L6" s="94">
        <f t="shared" si="1"/>
        <v>2</v>
      </c>
      <c r="M6" s="95">
        <f>IF(ISERROR(RANK(H6,$H$5:$H$17)),"",(RANK(H6,$H$5:$H$17)))</f>
        <v>4</v>
      </c>
      <c r="N6" s="96">
        <f t="shared" si="2"/>
        <v>14.34</v>
      </c>
      <c r="O6" s="97"/>
      <c r="P6" s="97"/>
      <c r="Q6" s="123"/>
    </row>
    <row r="7" spans="1:17" ht="26.1" customHeight="1" x14ac:dyDescent="0.25">
      <c r="A7" s="122">
        <v>18</v>
      </c>
      <c r="B7" s="101" t="str">
        <f>IF(ISERROR(VLOOKUP(A7,Teams!$A$2:$B$4697,2)),"",VLOOKUP(A7,Teams!$A$2:$B$4697,2))</f>
        <v>Rich Richarson</v>
      </c>
      <c r="C7" s="90">
        <v>1</v>
      </c>
      <c r="D7" s="104">
        <v>1</v>
      </c>
      <c r="E7" s="90">
        <v>1</v>
      </c>
      <c r="F7" s="104">
        <v>1</v>
      </c>
      <c r="G7" s="90">
        <v>5</v>
      </c>
      <c r="H7" s="105"/>
      <c r="I7" s="98">
        <v>14.29</v>
      </c>
      <c r="J7" s="92">
        <f t="shared" si="0"/>
        <v>12.29</v>
      </c>
      <c r="K7" s="93">
        <v>2</v>
      </c>
      <c r="L7" s="94">
        <f t="shared" si="1"/>
        <v>3</v>
      </c>
      <c r="M7" s="95" t="str">
        <f>IF(ISERROR(RANK(H7,$H$5:$H$17)),"",(RANK(H7,$H$5:$H$17)))</f>
        <v/>
      </c>
      <c r="N7" s="96">
        <f t="shared" si="2"/>
        <v>14.29</v>
      </c>
      <c r="O7" s="97"/>
      <c r="P7" s="97"/>
      <c r="Q7" s="123"/>
    </row>
    <row r="8" spans="1:17" ht="26.1" customHeight="1" x14ac:dyDescent="0.25">
      <c r="A8" s="122">
        <v>25</v>
      </c>
      <c r="B8" s="101" t="str">
        <f>IF(ISERROR(VLOOKUP(A8,Teams!$A$2:$B$4697,2)),"",VLOOKUP(A8,Teams!$A$2:$B$4697,2))</f>
        <v>Steven Kruithof</v>
      </c>
      <c r="C8" s="90">
        <v>1</v>
      </c>
      <c r="D8" s="104">
        <v>1</v>
      </c>
      <c r="E8" s="90">
        <v>1</v>
      </c>
      <c r="F8" s="104">
        <v>1</v>
      </c>
      <c r="G8" s="90">
        <v>5</v>
      </c>
      <c r="H8" s="105"/>
      <c r="I8" s="98">
        <v>12.07</v>
      </c>
      <c r="J8" s="92">
        <f t="shared" si="0"/>
        <v>12.07</v>
      </c>
      <c r="K8" s="93"/>
      <c r="L8" s="94">
        <f t="shared" si="1"/>
        <v>4</v>
      </c>
      <c r="M8" s="95" t="str">
        <f>IF(ISERROR(RANK(H8,$H$5:$H$17)),"",(RANK(H8,$H$5:$H$17)))</f>
        <v/>
      </c>
      <c r="N8" s="96">
        <f t="shared" si="2"/>
        <v>14.07</v>
      </c>
      <c r="O8" s="97"/>
      <c r="P8" s="97"/>
      <c r="Q8" s="123">
        <f>+O8+P8</f>
        <v>0</v>
      </c>
    </row>
    <row r="9" spans="1:17" ht="26.1" customHeight="1" x14ac:dyDescent="0.25">
      <c r="A9" s="122">
        <v>21</v>
      </c>
      <c r="B9" s="101" t="str">
        <f>IF(ISERROR(VLOOKUP(A9,Teams!$A$2:$B$4697,2)),"",VLOOKUP(A9,Teams!$A$2:$B$4697,2))</f>
        <v>Will Yates</v>
      </c>
      <c r="C9" s="90">
        <v>1</v>
      </c>
      <c r="D9" s="104">
        <v>1</v>
      </c>
      <c r="E9" s="90">
        <v>1</v>
      </c>
      <c r="F9" s="104">
        <v>1</v>
      </c>
      <c r="G9" s="90">
        <v>5</v>
      </c>
      <c r="H9" s="105"/>
      <c r="I9" s="98">
        <v>12.55</v>
      </c>
      <c r="J9" s="92">
        <f t="shared" si="0"/>
        <v>12.05</v>
      </c>
      <c r="K9" s="93">
        <v>0.5</v>
      </c>
      <c r="L9" s="94">
        <f t="shared" si="1"/>
        <v>5</v>
      </c>
      <c r="M9" s="95"/>
      <c r="N9" s="96">
        <f t="shared" si="2"/>
        <v>14.05</v>
      </c>
      <c r="O9" s="97"/>
      <c r="P9" s="97"/>
      <c r="Q9" s="123"/>
    </row>
    <row r="10" spans="1:17" ht="26.1" customHeight="1" x14ac:dyDescent="0.25">
      <c r="A10" s="122">
        <v>7</v>
      </c>
      <c r="B10" s="101" t="str">
        <f>IF(ISERROR(VLOOKUP(A10,Teams!$A$2:$B$4697,2)),"",VLOOKUP(A10,Teams!$A$2:$B$4697,2))</f>
        <v>Don Westom</v>
      </c>
      <c r="C10" s="90">
        <v>1</v>
      </c>
      <c r="D10" s="104">
        <v>1</v>
      </c>
      <c r="E10" s="90">
        <v>1</v>
      </c>
      <c r="F10" s="104">
        <v>1</v>
      </c>
      <c r="G10" s="90">
        <v>5</v>
      </c>
      <c r="H10" s="105">
        <v>3.67</v>
      </c>
      <c r="I10" s="98">
        <v>11.92</v>
      </c>
      <c r="J10" s="92">
        <f t="shared" si="0"/>
        <v>11.92</v>
      </c>
      <c r="K10" s="93"/>
      <c r="L10" s="94">
        <f t="shared" si="1"/>
        <v>6</v>
      </c>
      <c r="M10" s="95">
        <f t="shared" ref="M10:M24" si="3">IF(ISERROR(RANK(H10,$H$5:$H$17)),"",(RANK(H10,$H$5:$H$17)))</f>
        <v>2</v>
      </c>
      <c r="N10" s="96">
        <f t="shared" si="2"/>
        <v>13.92</v>
      </c>
      <c r="O10" s="97"/>
      <c r="P10" s="97"/>
      <c r="Q10" s="123"/>
    </row>
    <row r="11" spans="1:17" ht="26.1" customHeight="1" x14ac:dyDescent="0.25">
      <c r="A11" s="122">
        <v>24</v>
      </c>
      <c r="B11" s="101" t="str">
        <f>IF(ISERROR(VLOOKUP(A11,Teams!$A$2:$B$4697,2)),"",VLOOKUP(A11,Teams!$A$2:$B$4697,2))</f>
        <v>Josh Beckham</v>
      </c>
      <c r="C11" s="90">
        <v>1</v>
      </c>
      <c r="D11" s="104">
        <v>1</v>
      </c>
      <c r="E11" s="90">
        <v>1</v>
      </c>
      <c r="F11" s="104">
        <v>1</v>
      </c>
      <c r="G11" s="90">
        <v>5</v>
      </c>
      <c r="H11" s="105">
        <v>3.47</v>
      </c>
      <c r="I11" s="98">
        <v>11.55</v>
      </c>
      <c r="J11" s="92">
        <f t="shared" si="0"/>
        <v>11.55</v>
      </c>
      <c r="K11" s="93"/>
      <c r="L11" s="94">
        <f t="shared" si="1"/>
        <v>7</v>
      </c>
      <c r="M11" s="95">
        <f t="shared" si="3"/>
        <v>3</v>
      </c>
      <c r="N11" s="96">
        <f t="shared" si="2"/>
        <v>13.55</v>
      </c>
      <c r="O11" s="97"/>
      <c r="P11" s="97"/>
      <c r="Q11" s="123">
        <f>+O11+P11</f>
        <v>0</v>
      </c>
    </row>
    <row r="12" spans="1:17" ht="26.1" customHeight="1" x14ac:dyDescent="0.25">
      <c r="A12" s="122">
        <v>6</v>
      </c>
      <c r="B12" s="101" t="str">
        <f>IF(ISERROR(VLOOKUP(A12,Teams!$A$2:$B$4697,2)),"",VLOOKUP(A12,Teams!$A$2:$B$4697,2))</f>
        <v>Derrick Shoffitt</v>
      </c>
      <c r="C12" s="90">
        <v>1</v>
      </c>
      <c r="D12" s="104">
        <v>1</v>
      </c>
      <c r="E12" s="90">
        <v>1</v>
      </c>
      <c r="F12" s="104">
        <v>1</v>
      </c>
      <c r="G12" s="90">
        <v>5</v>
      </c>
      <c r="H12" s="105"/>
      <c r="I12" s="98">
        <v>11.5</v>
      </c>
      <c r="J12" s="92">
        <f t="shared" si="0"/>
        <v>11.5</v>
      </c>
      <c r="K12" s="93"/>
      <c r="L12" s="94">
        <f t="shared" si="1"/>
        <v>8</v>
      </c>
      <c r="M12" s="95" t="str">
        <f t="shared" si="3"/>
        <v/>
      </c>
      <c r="N12" s="96">
        <f t="shared" si="2"/>
        <v>13.5</v>
      </c>
      <c r="O12" s="97"/>
      <c r="P12" s="97"/>
      <c r="Q12" s="123"/>
    </row>
    <row r="13" spans="1:17" ht="26.1" customHeight="1" x14ac:dyDescent="0.25">
      <c r="A13" s="122">
        <v>20</v>
      </c>
      <c r="B13" s="101" t="str">
        <f>IF(ISERROR(VLOOKUP(A13,Teams!$A$2:$B$4697,2)),"",VLOOKUP(A13,Teams!$A$2:$B$4697,2))</f>
        <v>Wesley Shoffitt</v>
      </c>
      <c r="C13" s="90">
        <v>1</v>
      </c>
      <c r="D13" s="104">
        <v>1</v>
      </c>
      <c r="E13" s="90">
        <v>1</v>
      </c>
      <c r="F13" s="104">
        <v>1</v>
      </c>
      <c r="G13" s="90">
        <v>5</v>
      </c>
      <c r="H13" s="105"/>
      <c r="I13" s="98">
        <v>11.24</v>
      </c>
      <c r="J13" s="92">
        <f t="shared" si="0"/>
        <v>11.24</v>
      </c>
      <c r="K13" s="93"/>
      <c r="L13" s="94">
        <f t="shared" si="1"/>
        <v>9</v>
      </c>
      <c r="M13" s="95" t="str">
        <f t="shared" si="3"/>
        <v/>
      </c>
      <c r="N13" s="96">
        <f t="shared" si="2"/>
        <v>13.24</v>
      </c>
      <c r="O13" s="97"/>
      <c r="P13" s="97"/>
      <c r="Q13" s="123"/>
    </row>
    <row r="14" spans="1:17" ht="26.1" customHeight="1" x14ac:dyDescent="0.25">
      <c r="A14" s="122">
        <v>9</v>
      </c>
      <c r="B14" s="101" t="str">
        <f>IF(ISERROR(VLOOKUP(A14,Teams!$A$2:$B$4697,2)),"",VLOOKUP(A14,Teams!$A$2:$B$4697,2))</f>
        <v>Glen Kimble</v>
      </c>
      <c r="C14" s="90">
        <v>1</v>
      </c>
      <c r="D14" s="104">
        <v>1</v>
      </c>
      <c r="E14" s="90">
        <v>1</v>
      </c>
      <c r="F14" s="104">
        <v>1</v>
      </c>
      <c r="G14" s="90">
        <v>5</v>
      </c>
      <c r="H14" s="105"/>
      <c r="I14" s="98">
        <v>9.9</v>
      </c>
      <c r="J14" s="92">
        <f t="shared" si="0"/>
        <v>9.9</v>
      </c>
      <c r="K14" s="93"/>
      <c r="L14" s="94">
        <f t="shared" si="1"/>
        <v>10</v>
      </c>
      <c r="M14" s="95" t="str">
        <f t="shared" si="3"/>
        <v/>
      </c>
      <c r="N14" s="96">
        <f t="shared" si="2"/>
        <v>11.9</v>
      </c>
      <c r="O14" s="97"/>
      <c r="P14" s="97"/>
      <c r="Q14" s="123"/>
    </row>
    <row r="15" spans="1:17" ht="26.1" customHeight="1" x14ac:dyDescent="0.25">
      <c r="A15" s="122">
        <v>8</v>
      </c>
      <c r="B15" s="101" t="str">
        <f>IF(ISERROR(VLOOKUP(A15,Teams!$A$2:$B$4697,2)),"",VLOOKUP(A15,Teams!$A$2:$B$4697,2))</f>
        <v>Dwayne Likens</v>
      </c>
      <c r="C15" s="90">
        <v>1</v>
      </c>
      <c r="D15" s="104">
        <v>1</v>
      </c>
      <c r="E15" s="90">
        <v>1</v>
      </c>
      <c r="F15" s="104">
        <v>1</v>
      </c>
      <c r="G15" s="90">
        <v>4</v>
      </c>
      <c r="H15" s="105"/>
      <c r="I15" s="98">
        <v>9.58</v>
      </c>
      <c r="J15" s="92">
        <f t="shared" si="0"/>
        <v>9.58</v>
      </c>
      <c r="K15" s="93"/>
      <c r="L15" s="94">
        <f t="shared" si="1"/>
        <v>11</v>
      </c>
      <c r="M15" s="95" t="str">
        <f t="shared" si="3"/>
        <v/>
      </c>
      <c r="N15" s="96">
        <f t="shared" si="2"/>
        <v>11.58</v>
      </c>
      <c r="O15" s="97"/>
      <c r="P15" s="97"/>
      <c r="Q15" s="123"/>
    </row>
    <row r="16" spans="1:17" ht="26.1" customHeight="1" x14ac:dyDescent="0.25">
      <c r="A16" s="122">
        <v>12</v>
      </c>
      <c r="B16" s="101" t="str">
        <f>IF(ISERROR(VLOOKUP(A16,Teams!$A$2:$B$4697,2)),"",VLOOKUP(A16,Teams!$A$2:$B$4697,2))</f>
        <v>John Wojhan</v>
      </c>
      <c r="C16" s="90">
        <v>1</v>
      </c>
      <c r="D16" s="104">
        <v>1</v>
      </c>
      <c r="E16" s="90">
        <v>1</v>
      </c>
      <c r="F16" s="104">
        <v>1</v>
      </c>
      <c r="G16" s="90">
        <v>5</v>
      </c>
      <c r="H16" s="105"/>
      <c r="I16" s="98">
        <v>9.4700000000000006</v>
      </c>
      <c r="J16" s="92">
        <f t="shared" si="0"/>
        <v>9.4700000000000006</v>
      </c>
      <c r="K16" s="93"/>
      <c r="L16" s="94">
        <f t="shared" si="1"/>
        <v>12</v>
      </c>
      <c r="M16" s="95" t="str">
        <f t="shared" si="3"/>
        <v/>
      </c>
      <c r="N16" s="96">
        <f t="shared" si="2"/>
        <v>11.47</v>
      </c>
      <c r="O16" s="97"/>
      <c r="P16" s="97"/>
      <c r="Q16" s="123"/>
    </row>
    <row r="17" spans="1:17" ht="26.1" customHeight="1" x14ac:dyDescent="0.25">
      <c r="A17" s="122">
        <v>10</v>
      </c>
      <c r="B17" s="101" t="str">
        <f>IF(ISERROR(VLOOKUP(A17,Teams!$A$2:$B$4697,2)),"",VLOOKUP(A17,Teams!$A$2:$B$4697,2))</f>
        <v>James Gardiner</v>
      </c>
      <c r="C17" s="90">
        <v>1</v>
      </c>
      <c r="D17" s="104">
        <v>1</v>
      </c>
      <c r="E17" s="90">
        <v>1</v>
      </c>
      <c r="F17" s="104">
        <v>1</v>
      </c>
      <c r="G17" s="90">
        <v>5</v>
      </c>
      <c r="H17" s="105"/>
      <c r="I17" s="98">
        <v>8.7200000000000006</v>
      </c>
      <c r="J17" s="92">
        <f t="shared" si="0"/>
        <v>8.2200000000000006</v>
      </c>
      <c r="K17" s="93">
        <v>0.5</v>
      </c>
      <c r="L17" s="94">
        <f t="shared" si="1"/>
        <v>13</v>
      </c>
      <c r="M17" s="95" t="str">
        <f t="shared" si="3"/>
        <v/>
      </c>
      <c r="N17" s="96">
        <f t="shared" si="2"/>
        <v>10.220000000000001</v>
      </c>
      <c r="O17" s="97"/>
      <c r="P17" s="97"/>
      <c r="Q17" s="123"/>
    </row>
    <row r="18" spans="1:17" ht="26.1" customHeight="1" x14ac:dyDescent="0.25">
      <c r="A18" s="122">
        <v>35</v>
      </c>
      <c r="B18" s="101" t="str">
        <f>IF(ISERROR(VLOOKUP(A18,Teams!$A$2:$B$4697,2)),"",VLOOKUP(A18,Teams!$A$2:$B$4697,2))</f>
        <v>Landyn Edwards</v>
      </c>
      <c r="C18" s="90">
        <v>1</v>
      </c>
      <c r="D18" s="104">
        <v>1</v>
      </c>
      <c r="E18" s="90">
        <v>1</v>
      </c>
      <c r="F18" s="104">
        <v>1</v>
      </c>
      <c r="G18" s="90"/>
      <c r="H18" s="105">
        <v>3.42</v>
      </c>
      <c r="I18" s="98">
        <v>9.4600000000000009</v>
      </c>
      <c r="J18" s="92">
        <f t="shared" si="0"/>
        <v>7.9600000000000009</v>
      </c>
      <c r="K18" s="93">
        <v>1.5</v>
      </c>
      <c r="L18" s="94">
        <f t="shared" si="1"/>
        <v>14</v>
      </c>
      <c r="M18" s="95" t="str">
        <f t="shared" si="3"/>
        <v/>
      </c>
      <c r="N18" s="96">
        <f t="shared" si="2"/>
        <v>9.9600000000000009</v>
      </c>
      <c r="O18" s="97"/>
      <c r="P18" s="97"/>
      <c r="Q18" s="123"/>
    </row>
    <row r="19" spans="1:17" ht="26.1" customHeight="1" x14ac:dyDescent="0.25">
      <c r="A19" s="122">
        <v>31</v>
      </c>
      <c r="B19" s="101" t="str">
        <f>IF(ISERROR(VLOOKUP(A19,Teams!$A$2:$B$4697,2)),"",VLOOKUP(A19,Teams!$A$2:$B$4697,2))</f>
        <v>Martin Baker</v>
      </c>
      <c r="C19" s="90">
        <v>1</v>
      </c>
      <c r="D19" s="104">
        <v>1</v>
      </c>
      <c r="E19" s="90">
        <v>1</v>
      </c>
      <c r="F19" s="104">
        <v>1</v>
      </c>
      <c r="G19" s="90">
        <v>3</v>
      </c>
      <c r="H19" s="105"/>
      <c r="I19" s="98">
        <v>7.25</v>
      </c>
      <c r="J19" s="92">
        <f t="shared" si="0"/>
        <v>7.25</v>
      </c>
      <c r="K19" s="93"/>
      <c r="L19" s="94" t="str">
        <f t="shared" si="1"/>
        <v/>
      </c>
      <c r="M19" s="95" t="str">
        <f t="shared" si="3"/>
        <v/>
      </c>
      <c r="N19" s="96">
        <f t="shared" si="2"/>
        <v>9.25</v>
      </c>
      <c r="O19" s="97"/>
      <c r="P19" s="97"/>
      <c r="Q19" s="123"/>
    </row>
    <row r="20" spans="1:17" ht="26.1" customHeight="1" x14ac:dyDescent="0.25">
      <c r="A20" s="122">
        <v>26</v>
      </c>
      <c r="B20" s="101" t="str">
        <f>IF(ISERROR(VLOOKUP(A20,Teams!$A$2:$B$4697,2)),"",VLOOKUP(A20,Teams!$A$2:$B$4697,2))</f>
        <v>Katrina kruithof</v>
      </c>
      <c r="C20" s="90">
        <v>1</v>
      </c>
      <c r="D20" s="104">
        <v>1</v>
      </c>
      <c r="E20" s="90">
        <v>1</v>
      </c>
      <c r="F20" s="104">
        <v>1</v>
      </c>
      <c r="G20" s="90">
        <v>2</v>
      </c>
      <c r="H20" s="105"/>
      <c r="I20" s="98">
        <v>3.1</v>
      </c>
      <c r="J20" s="92">
        <f t="shared" si="0"/>
        <v>3.1</v>
      </c>
      <c r="K20" s="93"/>
      <c r="L20" s="94" t="str">
        <f t="shared" si="1"/>
        <v/>
      </c>
      <c r="M20" s="95" t="str">
        <f t="shared" si="3"/>
        <v/>
      </c>
      <c r="N20" s="96">
        <f t="shared" si="2"/>
        <v>5.0999999999999996</v>
      </c>
      <c r="O20" s="97"/>
      <c r="P20" s="97"/>
      <c r="Q20" s="123"/>
    </row>
    <row r="21" spans="1:17" ht="26.1" customHeight="1" x14ac:dyDescent="0.25">
      <c r="A21" s="122">
        <v>1</v>
      </c>
      <c r="B21" s="101" t="str">
        <f>IF(ISERROR(VLOOKUP(A21,Teams!$A$2:$B$4697,2)),"",VLOOKUP(A21,Teams!$A$2:$B$4697,2))</f>
        <v>Bill Ramsey</v>
      </c>
      <c r="C21" s="90">
        <v>1</v>
      </c>
      <c r="D21" s="104">
        <v>1</v>
      </c>
      <c r="E21" s="90">
        <v>1</v>
      </c>
      <c r="F21" s="104"/>
      <c r="G21" s="90">
        <v>0</v>
      </c>
      <c r="H21" s="105"/>
      <c r="I21" s="98">
        <v>0</v>
      </c>
      <c r="J21" s="92">
        <f t="shared" si="0"/>
        <v>0</v>
      </c>
      <c r="K21" s="93"/>
      <c r="L21" s="94">
        <f t="shared" si="1"/>
        <v>0</v>
      </c>
      <c r="M21" s="95" t="str">
        <f t="shared" si="3"/>
        <v/>
      </c>
      <c r="N21" s="96">
        <f t="shared" si="2"/>
        <v>1</v>
      </c>
      <c r="O21" s="97"/>
      <c r="P21" s="97"/>
      <c r="Q21" s="123">
        <f>+O21+P21</f>
        <v>0</v>
      </c>
    </row>
    <row r="22" spans="1:17" ht="26.1" customHeight="1" x14ac:dyDescent="0.25">
      <c r="A22" s="122">
        <v>2</v>
      </c>
      <c r="B22" s="101" t="str">
        <f>IF(ISERROR(VLOOKUP(A22,Teams!$A$2:$B$4697,2)),"",VLOOKUP(A22,Teams!$A$2:$B$4697,2))</f>
        <v>Caleb Ramsey</v>
      </c>
      <c r="C22" s="90">
        <v>1</v>
      </c>
      <c r="D22" s="104"/>
      <c r="E22" s="90">
        <v>1</v>
      </c>
      <c r="F22" s="104"/>
      <c r="G22" s="90">
        <v>0</v>
      </c>
      <c r="H22" s="105"/>
      <c r="I22" s="98">
        <v>0</v>
      </c>
      <c r="J22" s="92">
        <f t="shared" si="0"/>
        <v>0</v>
      </c>
      <c r="K22" s="93"/>
      <c r="L22" s="94">
        <f t="shared" si="1"/>
        <v>0</v>
      </c>
      <c r="M22" s="95" t="str">
        <f t="shared" si="3"/>
        <v/>
      </c>
      <c r="N22" s="96">
        <f t="shared" si="2"/>
        <v>0</v>
      </c>
      <c r="O22" s="97"/>
      <c r="P22" s="97"/>
      <c r="Q22" s="123">
        <f>+O22+P22</f>
        <v>0</v>
      </c>
    </row>
    <row r="23" spans="1:17" ht="26.1" customHeight="1" x14ac:dyDescent="0.25">
      <c r="A23" s="122">
        <v>13</v>
      </c>
      <c r="B23" s="101" t="str">
        <f>IF(ISERROR(VLOOKUP(A23,Teams!$A$2:$B$4697,2)),"",VLOOKUP(A23,Teams!$A$2:$B$4697,2))</f>
        <v>Johnny Due</v>
      </c>
      <c r="C23" s="90"/>
      <c r="D23" s="104">
        <v>1</v>
      </c>
      <c r="E23" s="90"/>
      <c r="F23" s="104"/>
      <c r="G23" s="90"/>
      <c r="H23" s="105"/>
      <c r="I23" s="98"/>
      <c r="J23" s="92">
        <f t="shared" si="0"/>
        <v>0</v>
      </c>
      <c r="K23" s="93"/>
      <c r="L23" s="94">
        <f t="shared" si="1"/>
        <v>0</v>
      </c>
      <c r="M23" s="95" t="str">
        <f t="shared" si="3"/>
        <v/>
      </c>
      <c r="N23" s="96">
        <f t="shared" si="2"/>
        <v>1</v>
      </c>
      <c r="O23" s="97"/>
      <c r="P23" s="97"/>
      <c r="Q23" s="123"/>
    </row>
    <row r="24" spans="1:17" ht="26.1" customHeight="1" x14ac:dyDescent="0.25">
      <c r="A24" s="122">
        <v>14</v>
      </c>
      <c r="B24" s="101" t="str">
        <f>IF(ISERROR(VLOOKUP(A24,Teams!$A$2:$B$4697,2)),"",VLOOKUP(A24,Teams!$A$2:$B$4697,2))</f>
        <v>Kelvin Jones</v>
      </c>
      <c r="C24" s="90"/>
      <c r="D24" s="104">
        <v>1</v>
      </c>
      <c r="E24" s="90"/>
      <c r="F24" s="104"/>
      <c r="G24" s="90"/>
      <c r="H24" s="105"/>
      <c r="I24" s="98"/>
      <c r="J24" s="92">
        <f t="shared" si="0"/>
        <v>0</v>
      </c>
      <c r="K24" s="93"/>
      <c r="L24" s="94">
        <f t="shared" si="1"/>
        <v>0</v>
      </c>
      <c r="M24" s="95" t="str">
        <f t="shared" si="3"/>
        <v/>
      </c>
      <c r="N24" s="96">
        <f t="shared" si="2"/>
        <v>1</v>
      </c>
      <c r="O24" s="97"/>
      <c r="P24" s="97"/>
      <c r="Q24" s="123"/>
    </row>
    <row r="25" spans="1:17" ht="26.1" customHeight="1" x14ac:dyDescent="0.25">
      <c r="A25" s="122"/>
      <c r="B25" s="101"/>
      <c r="C25" s="90"/>
      <c r="D25" s="104"/>
      <c r="E25" s="90"/>
      <c r="F25" s="104"/>
      <c r="G25" s="90"/>
      <c r="H25" s="105"/>
      <c r="I25" s="98"/>
      <c r="J25" s="92">
        <f t="shared" si="0"/>
        <v>0</v>
      </c>
      <c r="K25" s="93"/>
      <c r="L25" s="94">
        <f t="shared" si="1"/>
        <v>0</v>
      </c>
      <c r="M25" s="95"/>
      <c r="N25" s="96">
        <f t="shared" si="2"/>
        <v>0</v>
      </c>
      <c r="O25" s="97"/>
      <c r="P25" s="97"/>
      <c r="Q25" s="123"/>
    </row>
    <row r="26" spans="1:17" ht="26.1" customHeight="1" x14ac:dyDescent="0.25">
      <c r="A26" s="122"/>
      <c r="B26" s="101" t="str">
        <f>IF(ISERROR(VLOOKUP(A26,Teams!$A$2:$B$4697,2)),"",VLOOKUP(A26,Teams!$A$2:$B$4697,2))</f>
        <v/>
      </c>
      <c r="C26" s="90"/>
      <c r="D26" s="104"/>
      <c r="E26" s="90"/>
      <c r="F26" s="104"/>
      <c r="G26" s="90"/>
      <c r="H26" s="105"/>
      <c r="I26" s="98"/>
      <c r="J26" s="92">
        <f t="shared" si="0"/>
        <v>0</v>
      </c>
      <c r="K26" s="93"/>
      <c r="L26" s="94"/>
      <c r="M26" s="95"/>
      <c r="N26" s="96"/>
      <c r="O26" s="97"/>
      <c r="P26" s="97"/>
      <c r="Q26" s="123"/>
    </row>
    <row r="27" spans="1:17" ht="26.1" customHeight="1" x14ac:dyDescent="0.25">
      <c r="A27" s="122"/>
      <c r="B27" s="101" t="s">
        <v>30</v>
      </c>
      <c r="C27" s="90">
        <f>SUM(C5:C26)</f>
        <v>18</v>
      </c>
      <c r="D27" s="104">
        <f>SUM(D5:D26)</f>
        <v>19</v>
      </c>
      <c r="E27" s="90">
        <f>SUM(E5:E24)</f>
        <v>18</v>
      </c>
      <c r="F27" s="104">
        <f>SUM(F5:F26)</f>
        <v>16</v>
      </c>
      <c r="G27" s="90">
        <f>SUM(G5:G23)</f>
        <v>69</v>
      </c>
      <c r="H27" s="105">
        <f>SUM(H5:H18)</f>
        <v>17.940000000000001</v>
      </c>
      <c r="I27" s="98">
        <f>SUM(I5:I24)</f>
        <v>169.86</v>
      </c>
      <c r="J27" s="92">
        <f t="shared" si="0"/>
        <v>165.36</v>
      </c>
      <c r="K27" s="93">
        <f>SUM(K5:K18)</f>
        <v>4.5</v>
      </c>
      <c r="L27" s="94"/>
      <c r="M27" s="95"/>
      <c r="N27" s="96">
        <f>SUM(N5:N18)</f>
        <v>183.01000000000002</v>
      </c>
      <c r="O27" s="97">
        <f>SUM(O5:O18)</f>
        <v>0</v>
      </c>
      <c r="P27" s="97">
        <f>SUM(P5:P18)</f>
        <v>0</v>
      </c>
      <c r="Q27" s="123">
        <f>SUM(Q5:Q18)</f>
        <v>0</v>
      </c>
    </row>
    <row r="28" spans="1:17" ht="24.95" customHeight="1" x14ac:dyDescent="0.2"/>
  </sheetData>
  <pageMargins left="0" right="0" top="0" bottom="0.25" header="0" footer="0"/>
  <pageSetup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8F0B0-B269-4F76-B65A-3BE7797E987F}">
  <dimension ref="A1:Q36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1" sqref="O1:Q65536"/>
    </sheetView>
  </sheetViews>
  <sheetFormatPr defaultRowHeight="15" customHeight="1" x14ac:dyDescent="0.2"/>
  <cols>
    <col min="1" max="1" width="8.85546875" customWidth="1"/>
    <col min="2" max="2" width="26.42578125" style="103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100"/>
      <c r="D1" s="3"/>
    </row>
    <row r="2" spans="1:17" ht="30" customHeight="1" thickBot="1" x14ac:dyDescent="0.55000000000000004">
      <c r="A2" s="8" t="s">
        <v>66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214" t="s">
        <v>1</v>
      </c>
      <c r="C3" s="16" t="s">
        <v>64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4"/>
      <c r="B4" s="215">
        <f>COUNT($E$5:$E$33)</f>
        <v>15</v>
      </c>
      <c r="C4" s="38" t="s">
        <v>58</v>
      </c>
      <c r="D4" s="84"/>
      <c r="E4" s="38"/>
      <c r="F4" s="85" t="s">
        <v>6</v>
      </c>
      <c r="G4" s="85" t="s">
        <v>3</v>
      </c>
      <c r="H4" s="85" t="s">
        <v>4</v>
      </c>
      <c r="I4" s="86" t="s">
        <v>20</v>
      </c>
      <c r="J4" s="86" t="s">
        <v>21</v>
      </c>
      <c r="K4" s="87" t="s">
        <v>31</v>
      </c>
      <c r="L4" s="85" t="s">
        <v>11</v>
      </c>
      <c r="M4" s="85" t="s">
        <v>12</v>
      </c>
      <c r="N4" s="19"/>
      <c r="O4" s="88" t="s">
        <v>15</v>
      </c>
      <c r="P4" s="88" t="s">
        <v>14</v>
      </c>
      <c r="Q4" s="88" t="s">
        <v>13</v>
      </c>
    </row>
    <row r="5" spans="1:17" ht="27" customHeight="1" x14ac:dyDescent="0.25">
      <c r="A5" s="89">
        <v>25</v>
      </c>
      <c r="B5" s="101" t="str">
        <f>IF(ISERROR(VLOOKUP(A5,Teams!$A$2:$B$4697,2)),"",VLOOKUP(A5,Teams!$A$2:$B$4697,2))</f>
        <v>Steven Kruithof</v>
      </c>
      <c r="C5" s="90">
        <v>1</v>
      </c>
      <c r="D5" s="90">
        <v>1</v>
      </c>
      <c r="E5" s="90">
        <v>1</v>
      </c>
      <c r="F5" s="90">
        <v>1</v>
      </c>
      <c r="G5" s="90">
        <v>5</v>
      </c>
      <c r="H5" s="90">
        <v>6.09</v>
      </c>
      <c r="I5" s="91">
        <v>20.39</v>
      </c>
      <c r="J5" s="92">
        <f t="shared" ref="J5:J23" si="0">I5-K5</f>
        <v>20.39</v>
      </c>
      <c r="K5" s="93"/>
      <c r="L5" s="94">
        <f t="shared" ref="L5:L17" si="1">IF(J5=0,0,IF(ISERROR(RANK(J5,$J$5:$J$33)),"",RANK(J5,$J$5:$J$33)))</f>
        <v>1</v>
      </c>
      <c r="M5" s="95">
        <f t="shared" ref="M5:M15" si="2">IF(ISERROR(RANK(H5,$H$5:$H$33)),"",(RANK(H5,$H$5:$H$33)))</f>
        <v>1</v>
      </c>
      <c r="N5" s="96">
        <f t="shared" ref="N5:N23" si="3">+D5+J5+F5</f>
        <v>22.39</v>
      </c>
      <c r="O5" s="97"/>
      <c r="P5" s="97"/>
      <c r="Q5" s="97"/>
    </row>
    <row r="6" spans="1:17" ht="24.95" customHeight="1" x14ac:dyDescent="0.25">
      <c r="A6" s="89">
        <v>7</v>
      </c>
      <c r="B6" s="101" t="str">
        <f>IF(ISERROR(VLOOKUP(A6,Teams!$A$2:$B$4697,2)),"",VLOOKUP(A6,Teams!$A$2:$B$4697,2))</f>
        <v>Don Westom</v>
      </c>
      <c r="C6" s="90">
        <v>1</v>
      </c>
      <c r="D6" s="90">
        <v>1</v>
      </c>
      <c r="E6" s="90">
        <v>1</v>
      </c>
      <c r="F6" s="90">
        <v>1</v>
      </c>
      <c r="G6" s="90">
        <v>5</v>
      </c>
      <c r="H6" s="90"/>
      <c r="I6" s="91">
        <v>16.510000000000002</v>
      </c>
      <c r="J6" s="92">
        <f t="shared" si="0"/>
        <v>15.510000000000002</v>
      </c>
      <c r="K6" s="93">
        <v>1</v>
      </c>
      <c r="L6" s="94">
        <f t="shared" si="1"/>
        <v>2</v>
      </c>
      <c r="M6" s="95" t="str">
        <f t="shared" si="2"/>
        <v/>
      </c>
      <c r="N6" s="96">
        <f t="shared" si="3"/>
        <v>17.510000000000002</v>
      </c>
      <c r="O6" s="97"/>
      <c r="P6" s="97"/>
      <c r="Q6" s="97"/>
    </row>
    <row r="7" spans="1:17" ht="24.95" customHeight="1" x14ac:dyDescent="0.25">
      <c r="A7" s="89">
        <v>3</v>
      </c>
      <c r="B7" s="101" t="str">
        <f>IF(ISERROR(VLOOKUP(A7,Teams!$A$2:$B$4697,2)),"",VLOOKUP(A7,Teams!$A$2:$B$4697,2))</f>
        <v>Charlie Kruithof</v>
      </c>
      <c r="C7" s="90">
        <v>1</v>
      </c>
      <c r="D7" s="90"/>
      <c r="E7" s="90">
        <v>1</v>
      </c>
      <c r="F7" s="90">
        <v>1</v>
      </c>
      <c r="G7" s="90">
        <v>5</v>
      </c>
      <c r="H7" s="90"/>
      <c r="I7" s="91">
        <v>14.2</v>
      </c>
      <c r="J7" s="92">
        <f t="shared" si="0"/>
        <v>14.2</v>
      </c>
      <c r="K7" s="93"/>
      <c r="L7" s="94">
        <f t="shared" si="1"/>
        <v>3</v>
      </c>
      <c r="M7" s="95" t="str">
        <f t="shared" si="2"/>
        <v/>
      </c>
      <c r="N7" s="96">
        <f t="shared" si="3"/>
        <v>15.2</v>
      </c>
      <c r="O7" s="97"/>
      <c r="P7" s="97"/>
      <c r="Q7" s="97">
        <f>+O7+P7</f>
        <v>0</v>
      </c>
    </row>
    <row r="8" spans="1:17" ht="24.95" customHeight="1" x14ac:dyDescent="0.25">
      <c r="A8" s="89">
        <v>6</v>
      </c>
      <c r="B8" s="101" t="str">
        <f>IF(ISERROR(VLOOKUP(A8,Teams!$A$2:$B$4697,2)),"",VLOOKUP(A8,Teams!$A$2:$B$4697,2))</f>
        <v>Derrick Shoffitt</v>
      </c>
      <c r="C8" s="90">
        <v>1</v>
      </c>
      <c r="D8" s="90">
        <v>1</v>
      </c>
      <c r="E8" s="90">
        <v>1</v>
      </c>
      <c r="F8" s="90">
        <v>1</v>
      </c>
      <c r="G8" s="90">
        <v>5</v>
      </c>
      <c r="H8" s="90"/>
      <c r="I8" s="91">
        <v>12.49</v>
      </c>
      <c r="J8" s="92">
        <f t="shared" si="0"/>
        <v>12.49</v>
      </c>
      <c r="K8" s="93"/>
      <c r="L8" s="94">
        <f t="shared" si="1"/>
        <v>4</v>
      </c>
      <c r="M8" s="95" t="str">
        <f t="shared" si="2"/>
        <v/>
      </c>
      <c r="N8" s="96">
        <f t="shared" si="3"/>
        <v>14.49</v>
      </c>
      <c r="O8" s="97"/>
      <c r="P8" s="97"/>
      <c r="Q8" s="97"/>
    </row>
    <row r="9" spans="1:17" ht="24.95" customHeight="1" x14ac:dyDescent="0.25">
      <c r="A9" s="89">
        <v>24</v>
      </c>
      <c r="B9" s="101" t="str">
        <f>IF(ISERROR(VLOOKUP(A9,Teams!$A$2:$B$4697,2)),"",VLOOKUP(A9,Teams!$A$2:$B$4697,2))</f>
        <v>Josh Beckham</v>
      </c>
      <c r="C9" s="90">
        <v>1</v>
      </c>
      <c r="D9" s="90"/>
      <c r="E9" s="90">
        <v>1</v>
      </c>
      <c r="F9" s="90">
        <v>1</v>
      </c>
      <c r="G9" s="90">
        <v>5</v>
      </c>
      <c r="H9" s="90"/>
      <c r="I9" s="91">
        <v>12.23</v>
      </c>
      <c r="J9" s="92">
        <f t="shared" si="0"/>
        <v>12.23</v>
      </c>
      <c r="K9" s="93"/>
      <c r="L9" s="94">
        <f t="shared" si="1"/>
        <v>5</v>
      </c>
      <c r="M9" s="95" t="str">
        <f t="shared" si="2"/>
        <v/>
      </c>
      <c r="N9" s="96">
        <f t="shared" si="3"/>
        <v>13.23</v>
      </c>
      <c r="O9" s="97"/>
      <c r="P9" s="97"/>
      <c r="Q9" s="97"/>
    </row>
    <row r="10" spans="1:17" ht="24.95" customHeight="1" x14ac:dyDescent="0.25">
      <c r="A10" s="89">
        <v>21</v>
      </c>
      <c r="B10" s="101" t="str">
        <f>IF(ISERROR(VLOOKUP(A10,Teams!$A$2:$B$4697,2)),"",VLOOKUP(A10,Teams!$A$2:$B$4697,2))</f>
        <v>Will Yates</v>
      </c>
      <c r="C10" s="90">
        <v>1</v>
      </c>
      <c r="D10" s="90"/>
      <c r="E10" s="90">
        <v>1</v>
      </c>
      <c r="F10" s="90">
        <v>1</v>
      </c>
      <c r="G10" s="90">
        <v>5</v>
      </c>
      <c r="H10" s="90"/>
      <c r="I10" s="91">
        <v>11.62</v>
      </c>
      <c r="J10" s="92">
        <f t="shared" si="0"/>
        <v>11.62</v>
      </c>
      <c r="K10" s="93"/>
      <c r="L10" s="94">
        <f t="shared" si="1"/>
        <v>6</v>
      </c>
      <c r="M10" s="95" t="str">
        <f t="shared" si="2"/>
        <v/>
      </c>
      <c r="N10" s="96">
        <f t="shared" si="3"/>
        <v>12.62</v>
      </c>
      <c r="O10" s="97"/>
      <c r="P10" s="97"/>
      <c r="Q10" s="97"/>
    </row>
    <row r="11" spans="1:17" ht="24.95" customHeight="1" x14ac:dyDescent="0.25">
      <c r="A11" s="89">
        <v>20</v>
      </c>
      <c r="B11" s="101" t="str">
        <f>IF(ISERROR(VLOOKUP(A11,Teams!$A$2:$B$4697,2)),"",VLOOKUP(A11,Teams!$A$2:$B$4697,2))</f>
        <v>Wesley Shoffitt</v>
      </c>
      <c r="C11" s="90">
        <v>1</v>
      </c>
      <c r="D11" s="90">
        <v>1</v>
      </c>
      <c r="E11" s="90">
        <v>1</v>
      </c>
      <c r="F11" s="90">
        <v>1</v>
      </c>
      <c r="G11" s="90">
        <v>5</v>
      </c>
      <c r="H11" s="90"/>
      <c r="I11" s="91">
        <v>11.35</v>
      </c>
      <c r="J11" s="92">
        <f t="shared" si="0"/>
        <v>11.35</v>
      </c>
      <c r="K11" s="93"/>
      <c r="L11" s="94">
        <f t="shared" si="1"/>
        <v>7</v>
      </c>
      <c r="M11" s="95" t="str">
        <f t="shared" si="2"/>
        <v/>
      </c>
      <c r="N11" s="96">
        <f t="shared" si="3"/>
        <v>13.35</v>
      </c>
      <c r="O11" s="97"/>
      <c r="P11" s="97"/>
      <c r="Q11" s="97"/>
    </row>
    <row r="12" spans="1:17" ht="24.95" customHeight="1" x14ac:dyDescent="0.25">
      <c r="A12" s="89">
        <v>9</v>
      </c>
      <c r="B12" s="101" t="str">
        <f>IF(ISERROR(VLOOKUP(A12,Teams!$A$2:$B$4697,2)),"",VLOOKUP(A12,Teams!$A$2:$B$4697,2))</f>
        <v>Glen Kimble</v>
      </c>
      <c r="C12" s="90"/>
      <c r="D12" s="90"/>
      <c r="E12" s="90">
        <v>1</v>
      </c>
      <c r="F12" s="90">
        <v>1</v>
      </c>
      <c r="G12" s="90">
        <v>5</v>
      </c>
      <c r="H12" s="90"/>
      <c r="I12" s="91">
        <v>10.57</v>
      </c>
      <c r="J12" s="92">
        <f t="shared" si="0"/>
        <v>10.57</v>
      </c>
      <c r="K12" s="93"/>
      <c r="L12" s="94">
        <f t="shared" si="1"/>
        <v>8</v>
      </c>
      <c r="M12" s="95" t="str">
        <f t="shared" si="2"/>
        <v/>
      </c>
      <c r="N12" s="96">
        <f t="shared" si="3"/>
        <v>11.57</v>
      </c>
      <c r="O12" s="97"/>
      <c r="P12" s="97"/>
      <c r="Q12" s="97"/>
    </row>
    <row r="13" spans="1:17" ht="24.95" customHeight="1" x14ac:dyDescent="0.25">
      <c r="A13" s="89">
        <v>8</v>
      </c>
      <c r="B13" s="101" t="str">
        <f>IF(ISERROR(VLOOKUP(A13,Teams!$A$2:$B$4697,2)),"",VLOOKUP(A13,Teams!$A$2:$B$4697,2))</f>
        <v>Dwayne Likens</v>
      </c>
      <c r="C13" s="90">
        <v>1</v>
      </c>
      <c r="D13" s="90">
        <v>1</v>
      </c>
      <c r="E13" s="90">
        <v>1</v>
      </c>
      <c r="F13" s="90">
        <v>1</v>
      </c>
      <c r="G13" s="90">
        <v>5</v>
      </c>
      <c r="H13" s="90"/>
      <c r="I13" s="91">
        <v>9.76</v>
      </c>
      <c r="J13" s="92">
        <f t="shared" si="0"/>
        <v>9.76</v>
      </c>
      <c r="K13" s="93"/>
      <c r="L13" s="94">
        <f t="shared" si="1"/>
        <v>9</v>
      </c>
      <c r="M13" s="95" t="str">
        <f t="shared" si="2"/>
        <v/>
      </c>
      <c r="N13" s="96">
        <f t="shared" si="3"/>
        <v>11.76</v>
      </c>
      <c r="O13" s="97"/>
      <c r="P13" s="97"/>
      <c r="Q13" s="97"/>
    </row>
    <row r="14" spans="1:17" ht="24.95" customHeight="1" x14ac:dyDescent="0.25">
      <c r="A14" s="89">
        <v>17</v>
      </c>
      <c r="B14" s="101" t="str">
        <f>IF(ISERROR(VLOOKUP(A14,Teams!$A$2:$B$4697,2)),"",VLOOKUP(A14,Teams!$A$2:$B$4697,2))</f>
        <v>Paul Karow</v>
      </c>
      <c r="C14" s="90">
        <v>1</v>
      </c>
      <c r="D14" s="90"/>
      <c r="E14" s="90">
        <v>1</v>
      </c>
      <c r="F14" s="90">
        <v>1</v>
      </c>
      <c r="G14" s="90">
        <v>5</v>
      </c>
      <c r="H14" s="91"/>
      <c r="I14" s="98">
        <v>9.76</v>
      </c>
      <c r="J14" s="92">
        <f t="shared" si="0"/>
        <v>9.76</v>
      </c>
      <c r="K14" s="93"/>
      <c r="L14" s="94">
        <f t="shared" si="1"/>
        <v>9</v>
      </c>
      <c r="M14" s="95" t="str">
        <f t="shared" si="2"/>
        <v/>
      </c>
      <c r="N14" s="96">
        <f t="shared" si="3"/>
        <v>10.76</v>
      </c>
      <c r="O14" s="97"/>
      <c r="P14" s="97"/>
      <c r="Q14" s="97"/>
    </row>
    <row r="15" spans="1:17" ht="24.95" customHeight="1" x14ac:dyDescent="0.25">
      <c r="A15" s="89">
        <v>18</v>
      </c>
      <c r="B15" s="101" t="str">
        <f>IF(ISERROR(VLOOKUP(A15,Teams!$A$2:$B$4697,2)),"",VLOOKUP(A15,Teams!$A$2:$B$4697,2))</f>
        <v>Rich Richarson</v>
      </c>
      <c r="C15" s="90">
        <v>1</v>
      </c>
      <c r="D15" s="90">
        <v>1</v>
      </c>
      <c r="E15" s="90">
        <v>1</v>
      </c>
      <c r="F15" s="90">
        <v>1</v>
      </c>
      <c r="G15" s="90">
        <v>5</v>
      </c>
      <c r="H15" s="91"/>
      <c r="I15" s="98">
        <v>8.75</v>
      </c>
      <c r="J15" s="92">
        <f t="shared" si="0"/>
        <v>8.75</v>
      </c>
      <c r="K15" s="93"/>
      <c r="L15" s="94">
        <f t="shared" si="1"/>
        <v>11</v>
      </c>
      <c r="M15" s="95" t="str">
        <f t="shared" si="2"/>
        <v/>
      </c>
      <c r="N15" s="96">
        <f t="shared" si="3"/>
        <v>10.75</v>
      </c>
      <c r="O15" s="97"/>
      <c r="P15" s="97"/>
      <c r="Q15" s="97"/>
    </row>
    <row r="16" spans="1:17" ht="24.95" customHeight="1" x14ac:dyDescent="0.25">
      <c r="A16" s="89">
        <v>31</v>
      </c>
      <c r="B16" s="101" t="str">
        <f>IF(ISERROR(VLOOKUP(A16,Teams!$A$2:$B$4697,2)),"",VLOOKUP(A16,Teams!$A$2:$B$4697,2))</f>
        <v>Martin Baker</v>
      </c>
      <c r="C16" s="90">
        <v>1</v>
      </c>
      <c r="D16" s="90">
        <v>1</v>
      </c>
      <c r="E16" s="90">
        <v>1</v>
      </c>
      <c r="F16" s="90">
        <v>1</v>
      </c>
      <c r="G16" s="90">
        <v>4</v>
      </c>
      <c r="H16" s="90"/>
      <c r="I16" s="91">
        <v>7.6</v>
      </c>
      <c r="J16" s="92">
        <f t="shared" si="0"/>
        <v>7.6</v>
      </c>
      <c r="K16" s="93"/>
      <c r="L16" s="94">
        <f t="shared" si="1"/>
        <v>12</v>
      </c>
      <c r="M16" s="95"/>
      <c r="N16" s="96">
        <f t="shared" si="3"/>
        <v>9.6</v>
      </c>
      <c r="O16" s="97"/>
      <c r="P16" s="97"/>
      <c r="Q16" s="97"/>
    </row>
    <row r="17" spans="1:17" ht="24.95" customHeight="1" x14ac:dyDescent="0.25">
      <c r="A17" s="89">
        <v>16</v>
      </c>
      <c r="B17" s="101" t="str">
        <f>IF(ISERROR(VLOOKUP(A17,Teams!$A$2:$B$4697,2)),"",VLOOKUP(A17,Teams!$A$2:$B$4697,2))</f>
        <v>Mark Wych</v>
      </c>
      <c r="C17" s="90">
        <v>1</v>
      </c>
      <c r="D17" s="90"/>
      <c r="E17" s="90">
        <v>1</v>
      </c>
      <c r="F17" s="90">
        <v>1</v>
      </c>
      <c r="G17" s="90">
        <v>1</v>
      </c>
      <c r="H17" s="91"/>
      <c r="I17" s="98">
        <v>2.42</v>
      </c>
      <c r="J17" s="92">
        <f t="shared" si="0"/>
        <v>2.42</v>
      </c>
      <c r="K17" s="93"/>
      <c r="L17" s="94">
        <f t="shared" si="1"/>
        <v>13</v>
      </c>
      <c r="M17" s="95" t="str">
        <f t="shared" ref="M17:M23" si="4">IF(ISERROR(RANK(H17,$H$5:$H$33)),"",(RANK(H17,$H$5:$H$33)))</f>
        <v/>
      </c>
      <c r="N17" s="96">
        <f t="shared" si="3"/>
        <v>3.42</v>
      </c>
      <c r="O17" s="97"/>
      <c r="P17" s="97"/>
      <c r="Q17" s="97"/>
    </row>
    <row r="18" spans="1:17" ht="24.95" customHeight="1" x14ac:dyDescent="0.25">
      <c r="A18" s="89">
        <v>10</v>
      </c>
      <c r="B18" s="101" t="str">
        <f>IF(ISERROR(VLOOKUP(A18,Teams!$A$2:$B$4697,2)),"",VLOOKUP(A18,Teams!$A$2:$B$4697,2))</f>
        <v>James Gardiner</v>
      </c>
      <c r="C18" s="90"/>
      <c r="D18" s="90"/>
      <c r="E18" s="90">
        <v>1</v>
      </c>
      <c r="F18" s="90">
        <v>1</v>
      </c>
      <c r="G18" s="90">
        <v>0</v>
      </c>
      <c r="H18" s="90"/>
      <c r="I18" s="91">
        <v>0</v>
      </c>
      <c r="J18" s="92">
        <f t="shared" si="0"/>
        <v>0</v>
      </c>
      <c r="K18" s="93"/>
      <c r="L18" s="94">
        <v>14</v>
      </c>
      <c r="M18" s="95" t="str">
        <f t="shared" si="4"/>
        <v/>
      </c>
      <c r="N18" s="96">
        <f t="shared" si="3"/>
        <v>1</v>
      </c>
      <c r="O18" s="97"/>
      <c r="P18" s="97"/>
      <c r="Q18" s="97"/>
    </row>
    <row r="19" spans="1:17" ht="24.95" customHeight="1" x14ac:dyDescent="0.25">
      <c r="A19" s="89">
        <v>1</v>
      </c>
      <c r="B19" s="101" t="str">
        <f>IF(ISERROR(VLOOKUP(A19,Teams!$A$2:$B$4697,2)),"",VLOOKUP(A19,Teams!$A$2:$B$4697,2))</f>
        <v>Bill Ramsey</v>
      </c>
      <c r="C19" s="90"/>
      <c r="D19" s="90">
        <v>1</v>
      </c>
      <c r="E19" s="90"/>
      <c r="F19" s="90"/>
      <c r="G19" s="90"/>
      <c r="H19" s="90"/>
      <c r="I19" s="91"/>
      <c r="J19" s="92">
        <f t="shared" si="0"/>
        <v>0</v>
      </c>
      <c r="K19" s="93"/>
      <c r="L19" s="94">
        <f>IF(J19=0,0,IF(ISERROR(RANK(J19,$J$5:$J$33)),"",RANK(J19,$J$5:$J$33)))</f>
        <v>0</v>
      </c>
      <c r="M19" s="95" t="str">
        <f t="shared" si="4"/>
        <v/>
      </c>
      <c r="N19" s="96">
        <f t="shared" si="3"/>
        <v>1</v>
      </c>
      <c r="O19" s="97"/>
      <c r="P19" s="97"/>
      <c r="Q19" s="97">
        <f>+O19+P19</f>
        <v>0</v>
      </c>
    </row>
    <row r="20" spans="1:17" ht="24.95" customHeight="1" x14ac:dyDescent="0.25">
      <c r="A20" s="89">
        <v>12</v>
      </c>
      <c r="B20" s="101" t="str">
        <f>IF(ISERROR(VLOOKUP(A20,Teams!$A$2:$B$4697,2)),"",VLOOKUP(A20,Teams!$A$2:$B$4697,2))</f>
        <v>John Wojhan</v>
      </c>
      <c r="C20" s="90"/>
      <c r="D20" s="90">
        <v>1</v>
      </c>
      <c r="E20" s="90">
        <v>1</v>
      </c>
      <c r="F20" s="90"/>
      <c r="G20" s="90"/>
      <c r="H20" s="90"/>
      <c r="I20" s="91"/>
      <c r="J20" s="92">
        <f t="shared" si="0"/>
        <v>0</v>
      </c>
      <c r="K20" s="93"/>
      <c r="L20" s="94">
        <f>IF(J20=0,0,IF(ISERROR(RANK(J20,$J$5:$J$33)),"",RANK(J20,$J$5:$J$33)))</f>
        <v>0</v>
      </c>
      <c r="M20" s="95" t="str">
        <f t="shared" si="4"/>
        <v/>
      </c>
      <c r="N20" s="96">
        <f t="shared" si="3"/>
        <v>1</v>
      </c>
      <c r="O20" s="97"/>
      <c r="P20" s="97"/>
      <c r="Q20" s="97"/>
    </row>
    <row r="21" spans="1:17" ht="24.95" customHeight="1" x14ac:dyDescent="0.25">
      <c r="A21" s="89">
        <v>13</v>
      </c>
      <c r="B21" s="101" t="str">
        <f>IF(ISERROR(VLOOKUP(A21,Teams!$A$2:$B$4697,2)),"",VLOOKUP(A21,Teams!$A$2:$B$4697,2))</f>
        <v>Johnny Due</v>
      </c>
      <c r="C21" s="90"/>
      <c r="D21" s="90">
        <v>1</v>
      </c>
      <c r="E21" s="90"/>
      <c r="F21" s="90"/>
      <c r="G21" s="90"/>
      <c r="H21" s="90"/>
      <c r="I21" s="91"/>
      <c r="J21" s="92">
        <f t="shared" si="0"/>
        <v>0</v>
      </c>
      <c r="K21" s="93"/>
      <c r="L21" s="94">
        <f>IF(J21=0,0,IF(ISERROR(RANK(J21,$J$5:$J$33)),"",RANK(J21,$J$5:$J$33)))</f>
        <v>0</v>
      </c>
      <c r="M21" s="95" t="str">
        <f t="shared" si="4"/>
        <v/>
      </c>
      <c r="N21" s="96">
        <f t="shared" si="3"/>
        <v>1</v>
      </c>
      <c r="O21" s="97"/>
      <c r="P21" s="97"/>
      <c r="Q21" s="97"/>
    </row>
    <row r="22" spans="1:17" ht="24.95" customHeight="1" x14ac:dyDescent="0.25">
      <c r="A22" s="89">
        <v>14</v>
      </c>
      <c r="B22" s="101" t="str">
        <f>IF(ISERROR(VLOOKUP(A22,Teams!$A$2:$B$4697,2)),"",VLOOKUP(A22,Teams!$A$2:$B$4697,2))</f>
        <v>Kelvin Jones</v>
      </c>
      <c r="C22" s="90"/>
      <c r="D22" s="90">
        <v>1</v>
      </c>
      <c r="E22" s="90"/>
      <c r="F22" s="90"/>
      <c r="G22" s="90"/>
      <c r="H22" s="90"/>
      <c r="I22" s="91"/>
      <c r="J22" s="92">
        <f t="shared" si="0"/>
        <v>0</v>
      </c>
      <c r="K22" s="93"/>
      <c r="L22" s="94">
        <f>IF(J22=0,0,IF(ISERROR(RANK(J22,$J$5:$J$33)),"",RANK(J22,$J$5:$J$33)))</f>
        <v>0</v>
      </c>
      <c r="M22" s="95" t="str">
        <f t="shared" si="4"/>
        <v/>
      </c>
      <c r="N22" s="96">
        <f t="shared" si="3"/>
        <v>1</v>
      </c>
      <c r="O22" s="97"/>
      <c r="P22" s="97"/>
      <c r="Q22" s="97"/>
    </row>
    <row r="23" spans="1:17" ht="24.95" customHeight="1" x14ac:dyDescent="0.25">
      <c r="A23" s="89">
        <v>19</v>
      </c>
      <c r="B23" s="101" t="str">
        <f>IF(ISERROR(VLOOKUP(A23,Teams!$A$2:$B$4697,2)),"",VLOOKUP(A23,Teams!$A$2:$B$4697,2))</f>
        <v>Addie Richardson</v>
      </c>
      <c r="C23" s="90"/>
      <c r="D23" s="90">
        <v>1</v>
      </c>
      <c r="E23" s="90"/>
      <c r="F23" s="90"/>
      <c r="G23" s="90"/>
      <c r="H23" s="90"/>
      <c r="I23" s="91"/>
      <c r="J23" s="92">
        <f t="shared" si="0"/>
        <v>0</v>
      </c>
      <c r="K23" s="93"/>
      <c r="L23" s="94">
        <f>IF(J23=0,0,IF(ISERROR(RANK(J23,$J$5:$J$33)),"",RANK(J23,$J$5:$J$33)))</f>
        <v>0</v>
      </c>
      <c r="M23" s="95" t="str">
        <f t="shared" si="4"/>
        <v/>
      </c>
      <c r="N23" s="96">
        <f t="shared" si="3"/>
        <v>1</v>
      </c>
      <c r="O23" s="97"/>
      <c r="P23" s="97"/>
      <c r="Q23" s="97"/>
    </row>
    <row r="24" spans="1:17" ht="24.95" customHeight="1" x14ac:dyDescent="0.25">
      <c r="A24" s="89"/>
      <c r="B24" s="101"/>
      <c r="C24" s="90"/>
      <c r="D24" s="90"/>
      <c r="E24" s="90"/>
      <c r="F24" s="90"/>
      <c r="G24" s="90"/>
      <c r="H24" s="90"/>
      <c r="I24" s="91"/>
      <c r="J24" s="92"/>
      <c r="K24" s="93"/>
      <c r="L24" s="94"/>
      <c r="M24" s="95"/>
      <c r="N24" s="96"/>
      <c r="O24" s="97"/>
      <c r="P24" s="97"/>
      <c r="Q24" s="97"/>
    </row>
    <row r="25" spans="1:17" ht="24.95" customHeight="1" x14ac:dyDescent="0.25">
      <c r="A25" s="89"/>
      <c r="B25" s="101"/>
      <c r="C25" s="90"/>
      <c r="D25" s="90"/>
      <c r="E25" s="90"/>
      <c r="F25" s="90"/>
      <c r="G25" s="90"/>
      <c r="H25" s="90"/>
      <c r="I25" s="91"/>
      <c r="J25" s="92"/>
      <c r="K25" s="93"/>
      <c r="L25" s="94"/>
      <c r="M25" s="95"/>
      <c r="N25" s="96"/>
      <c r="O25" s="97"/>
      <c r="P25" s="97"/>
      <c r="Q25" s="97"/>
    </row>
    <row r="26" spans="1:17" ht="24.95" customHeight="1" x14ac:dyDescent="0.25">
      <c r="A26" s="89"/>
      <c r="B26" s="101"/>
      <c r="C26" s="90"/>
      <c r="D26" s="90"/>
      <c r="E26" s="90"/>
      <c r="F26" s="90"/>
      <c r="G26" s="90"/>
      <c r="H26" s="90"/>
      <c r="I26" s="91"/>
      <c r="J26" s="92"/>
      <c r="K26" s="93"/>
      <c r="L26" s="94"/>
      <c r="M26" s="95"/>
      <c r="N26" s="96"/>
      <c r="O26" s="97"/>
      <c r="P26" s="97"/>
      <c r="Q26" s="97"/>
    </row>
    <row r="27" spans="1:17" ht="24.95" customHeight="1" x14ac:dyDescent="0.25">
      <c r="A27" s="89"/>
      <c r="B27" s="101"/>
      <c r="C27" s="90"/>
      <c r="D27" s="90"/>
      <c r="E27" s="90"/>
      <c r="F27" s="90"/>
      <c r="G27" s="90"/>
      <c r="H27" s="91"/>
      <c r="I27" s="98"/>
      <c r="J27" s="92"/>
      <c r="K27" s="93"/>
      <c r="L27" s="94"/>
      <c r="M27" s="95"/>
      <c r="N27" s="96"/>
      <c r="O27" s="97"/>
      <c r="P27" s="97"/>
      <c r="Q27" s="97"/>
    </row>
    <row r="28" spans="1:17" ht="24.95" customHeight="1" x14ac:dyDescent="0.25">
      <c r="A28" s="89"/>
      <c r="B28" s="101"/>
      <c r="C28" s="90"/>
      <c r="D28" s="90"/>
      <c r="E28" s="90"/>
      <c r="F28" s="90"/>
      <c r="G28" s="90"/>
      <c r="H28" s="91"/>
      <c r="I28" s="98"/>
      <c r="J28" s="92"/>
      <c r="K28" s="93"/>
      <c r="L28" s="94"/>
      <c r="M28" s="95"/>
      <c r="N28" s="96"/>
      <c r="O28" s="97"/>
      <c r="P28" s="97"/>
      <c r="Q28" s="97"/>
    </row>
    <row r="29" spans="1:17" ht="24.95" customHeight="1" x14ac:dyDescent="0.25">
      <c r="A29" s="89"/>
      <c r="B29" s="101"/>
      <c r="C29" s="90"/>
      <c r="D29" s="90"/>
      <c r="E29" s="90"/>
      <c r="F29" s="90"/>
      <c r="G29" s="90"/>
      <c r="H29" s="91"/>
      <c r="I29" s="98"/>
      <c r="J29" s="92">
        <f t="shared" ref="J29:J35" si="5">I29-K29</f>
        <v>0</v>
      </c>
      <c r="K29" s="93"/>
      <c r="L29" s="94">
        <f>IF(J29=0,0,IF(ISERROR(RANK(J29,$J$5:$J$33)),"",RANK(J29,$J$5:$J$33)))</f>
        <v>0</v>
      </c>
      <c r="M29" s="95" t="str">
        <f>IF(ISERROR(RANK(H29,$H$5:$H$33)),"",(RANK(H29,$H$5:$H$33)))</f>
        <v/>
      </c>
      <c r="N29" s="96">
        <f>+D29+J29+F29</f>
        <v>0</v>
      </c>
      <c r="O29" s="97"/>
      <c r="P29" s="97"/>
      <c r="Q29" s="97"/>
    </row>
    <row r="30" spans="1:17" ht="24.95" customHeight="1" x14ac:dyDescent="0.25">
      <c r="A30" s="89"/>
      <c r="B30" s="101"/>
      <c r="C30" s="90"/>
      <c r="D30" s="90"/>
      <c r="E30" s="90"/>
      <c r="F30" s="90"/>
      <c r="G30" s="90"/>
      <c r="H30" s="90"/>
      <c r="I30" s="91"/>
      <c r="J30" s="92">
        <f t="shared" si="5"/>
        <v>0</v>
      </c>
      <c r="K30" s="93"/>
      <c r="L30" s="94">
        <f>IF(J30=0,0,IF(ISERROR(RANK(J30,$J$5:$J$33)),"",RANK(J30,$J$5:$J$33)))</f>
        <v>0</v>
      </c>
      <c r="M30" s="95" t="str">
        <f>IF(ISERROR(RANK(H30,$H$5:$H$33)),"",(RANK(H30,$H$5:$H$33)))</f>
        <v/>
      </c>
      <c r="N30" s="96">
        <f>+D30+J30+F30</f>
        <v>0</v>
      </c>
      <c r="O30" s="97"/>
      <c r="P30" s="97"/>
      <c r="Q30" s="97"/>
    </row>
    <row r="31" spans="1:17" ht="24.95" customHeight="1" x14ac:dyDescent="0.25">
      <c r="A31" s="89"/>
      <c r="B31" s="101"/>
      <c r="C31" s="90"/>
      <c r="D31" s="90"/>
      <c r="E31" s="90"/>
      <c r="F31" s="90"/>
      <c r="G31" s="90"/>
      <c r="H31" s="90"/>
      <c r="I31" s="91"/>
      <c r="J31" s="92">
        <f t="shared" si="5"/>
        <v>0</v>
      </c>
      <c r="K31" s="93"/>
      <c r="L31" s="94">
        <f>IF(J31=0,0,IF(ISERROR(RANK(J31,$J$5:$J$33)),"",RANK(J31,$J$5:$J$33)))</f>
        <v>0</v>
      </c>
      <c r="M31" s="95" t="str">
        <f>IF(ISERROR(RANK(H31,$H$5:$H$33)),"",(RANK(H31,$H$5:$H$33)))</f>
        <v/>
      </c>
      <c r="N31" s="96">
        <f>+D31+J31+F31</f>
        <v>0</v>
      </c>
      <c r="O31" s="97"/>
      <c r="P31" s="97"/>
      <c r="Q31" s="97"/>
    </row>
    <row r="32" spans="1:17" ht="24.95" customHeight="1" x14ac:dyDescent="0.25">
      <c r="A32" s="89"/>
      <c r="B32" s="101"/>
      <c r="C32" s="90"/>
      <c r="D32" s="90"/>
      <c r="E32" s="90"/>
      <c r="F32" s="90"/>
      <c r="G32" s="90"/>
      <c r="H32" s="90"/>
      <c r="I32" s="91"/>
      <c r="J32" s="92">
        <f t="shared" si="5"/>
        <v>0</v>
      </c>
      <c r="K32" s="93"/>
      <c r="L32" s="94">
        <f>IF(J32=0,0,IF(ISERROR(RANK(J32,$J$5:$J$33)),"",RANK(J32,$J$5:$J$33)))</f>
        <v>0</v>
      </c>
      <c r="M32" s="95" t="str">
        <f>IF(ISERROR(RANK(H32,$H$5:$H$33)),"",(RANK(H32,$H$5:$H$33)))</f>
        <v/>
      </c>
      <c r="N32" s="96">
        <f>+D32+J32+F32</f>
        <v>0</v>
      </c>
      <c r="O32" s="97"/>
      <c r="P32" s="97"/>
      <c r="Q32" s="97"/>
    </row>
    <row r="33" spans="1:17" ht="24.95" customHeight="1" x14ac:dyDescent="0.25">
      <c r="A33" s="89"/>
      <c r="B33" s="101" t="str">
        <f>IF(ISERROR(VLOOKUP(A33,Teams!$A$2:$B$4697,2)),"",VLOOKUP(A33,Teams!$A$2:$B$4697,2))</f>
        <v/>
      </c>
      <c r="C33" s="90"/>
      <c r="D33" s="90"/>
      <c r="E33" s="90"/>
      <c r="F33" s="90"/>
      <c r="G33" s="90"/>
      <c r="H33" s="90"/>
      <c r="I33" s="91"/>
      <c r="J33" s="92">
        <f t="shared" si="5"/>
        <v>0</v>
      </c>
      <c r="K33" s="93"/>
      <c r="L33" s="94">
        <f>IF(J33=0,0,IF(ISERROR(RANK(J33,$J$5:$J$33)),"",RANK(J33,$J$5:$J$33)))</f>
        <v>0</v>
      </c>
      <c r="M33" s="95" t="str">
        <f>IF(ISERROR(RANK(H33,$H$5:$H$33)),"",(RANK(H33,$H$5:$H$33)))</f>
        <v/>
      </c>
      <c r="N33" s="96">
        <f>+D33+J33+F33</f>
        <v>0</v>
      </c>
      <c r="O33" s="97"/>
      <c r="P33" s="97"/>
      <c r="Q33" s="97"/>
    </row>
    <row r="34" spans="1:17" ht="24.95" customHeight="1" x14ac:dyDescent="0.25">
      <c r="A34" s="89"/>
      <c r="B34" s="101" t="str">
        <f>IF(ISERROR(VLOOKUP(A34,Teams!$A$2:$B$4697,2)),"",VLOOKUP(A34,Teams!$A$2:$B$4697,2))</f>
        <v/>
      </c>
      <c r="C34" s="90"/>
      <c r="D34" s="90"/>
      <c r="E34" s="90"/>
      <c r="F34" s="90"/>
      <c r="G34" s="90"/>
      <c r="H34" s="91"/>
      <c r="I34" s="91"/>
      <c r="J34" s="92">
        <f t="shared" si="5"/>
        <v>0</v>
      </c>
      <c r="K34" s="93"/>
      <c r="L34" s="94"/>
      <c r="M34" s="95"/>
      <c r="N34" s="99"/>
      <c r="O34" s="97"/>
      <c r="P34" s="97"/>
      <c r="Q34" s="97"/>
    </row>
    <row r="35" spans="1:17" ht="24.95" customHeight="1" x14ac:dyDescent="0.25">
      <c r="A35" s="89"/>
      <c r="B35" s="101" t="s">
        <v>30</v>
      </c>
      <c r="C35" s="90">
        <f t="shared" ref="C35:I35" si="6">SUM(C5:C34)</f>
        <v>12</v>
      </c>
      <c r="D35" s="90">
        <f t="shared" si="6"/>
        <v>12</v>
      </c>
      <c r="E35" s="90">
        <f t="shared" si="6"/>
        <v>15</v>
      </c>
      <c r="F35" s="90">
        <f t="shared" si="6"/>
        <v>14</v>
      </c>
      <c r="G35" s="90">
        <f t="shared" si="6"/>
        <v>60</v>
      </c>
      <c r="H35" s="90">
        <f t="shared" si="6"/>
        <v>6.09</v>
      </c>
      <c r="I35" s="90">
        <f t="shared" si="6"/>
        <v>147.65</v>
      </c>
      <c r="J35" s="92">
        <f t="shared" si="5"/>
        <v>146.65</v>
      </c>
      <c r="K35" s="90">
        <f>SUM(K5:K34)</f>
        <v>1</v>
      </c>
      <c r="L35" s="94"/>
      <c r="M35" s="95"/>
      <c r="N35" s="90">
        <f>SUM(N5:N34)</f>
        <v>172.64999999999998</v>
      </c>
      <c r="O35" s="97">
        <f>SUM(O5:O34)</f>
        <v>0</v>
      </c>
      <c r="P35" s="97">
        <f>SUM(P5:P34)</f>
        <v>0</v>
      </c>
      <c r="Q35" s="97">
        <f>SUM(Q5:Q34)</f>
        <v>0</v>
      </c>
    </row>
    <row r="36" spans="1:17" ht="24.95" customHeight="1" x14ac:dyDescent="0.2"/>
  </sheetData>
  <pageMargins left="0" right="0" top="0" bottom="0" header="0" footer="0"/>
  <pageSetup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614D9-EA9A-42E6-A2B5-14743EC24CD5}">
  <sheetPr>
    <pageSetUpPr fitToPage="1"/>
  </sheetPr>
  <dimension ref="A1:R34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1" sqref="N1:S1048576"/>
    </sheetView>
  </sheetViews>
  <sheetFormatPr defaultRowHeight="15" customHeight="1" x14ac:dyDescent="0.2"/>
  <cols>
    <col min="1" max="1" width="8.85546875" customWidth="1"/>
    <col min="2" max="2" width="31.85546875" style="103" customWidth="1"/>
    <col min="3" max="3" width="10.140625" style="11" customWidth="1"/>
    <col min="4" max="4" width="10.5703125" style="11" customWidth="1"/>
    <col min="5" max="5" width="15.5703125" style="11" customWidth="1"/>
    <col min="6" max="6" width="9.140625" style="11" customWidth="1"/>
    <col min="7" max="7" width="11.85546875" style="11" customWidth="1"/>
    <col min="8" max="8" width="13.85546875" style="11" customWidth="1"/>
    <col min="9" max="9" width="22.42578125" style="13" customWidth="1"/>
    <col min="10" max="10" width="28.28515625" style="13" customWidth="1"/>
    <col min="11" max="11" width="14.42578125" style="11" customWidth="1"/>
    <col min="12" max="12" width="18.85546875" customWidth="1"/>
    <col min="13" max="13" width="15.140625" customWidth="1"/>
    <col min="14" max="14" width="14.85546875" customWidth="1"/>
    <col min="15" max="15" width="9.7109375" customWidth="1"/>
    <col min="16" max="16" width="14" customWidth="1"/>
    <col min="17" max="18" width="11.140625" customWidth="1"/>
  </cols>
  <sheetData>
    <row r="1" spans="1:18" ht="15" customHeight="1" x14ac:dyDescent="0.2">
      <c r="A1" s="1"/>
      <c r="B1" s="100"/>
      <c r="C1" s="9"/>
      <c r="E1" s="3"/>
    </row>
    <row r="2" spans="1:18" ht="30" customHeight="1" thickBot="1" x14ac:dyDescent="0.55000000000000004">
      <c r="A2" s="8" t="s">
        <v>110</v>
      </c>
      <c r="B2" s="8"/>
      <c r="C2" s="10"/>
      <c r="D2" s="10"/>
      <c r="E2" s="10"/>
      <c r="F2" s="10"/>
      <c r="G2" s="10"/>
      <c r="H2" s="10"/>
      <c r="I2" s="10"/>
      <c r="J2" s="14"/>
      <c r="K2" s="14"/>
      <c r="L2" s="8"/>
      <c r="M2" s="8"/>
      <c r="N2" s="8"/>
      <c r="O2" s="8"/>
      <c r="P2" s="8"/>
    </row>
    <row r="3" spans="1:18" ht="24.95" customHeight="1" thickBot="1" x14ac:dyDescent="0.3">
      <c r="A3" s="15" t="s">
        <v>0</v>
      </c>
      <c r="B3" s="15" t="s">
        <v>1</v>
      </c>
      <c r="C3" s="15" t="s">
        <v>107</v>
      </c>
      <c r="D3" s="16" t="s">
        <v>64</v>
      </c>
      <c r="E3" s="15" t="s">
        <v>27</v>
      </c>
      <c r="F3" s="16" t="s">
        <v>28</v>
      </c>
      <c r="G3" s="16" t="s">
        <v>2</v>
      </c>
      <c r="H3" s="16" t="s">
        <v>8</v>
      </c>
      <c r="I3" s="16" t="s">
        <v>9</v>
      </c>
      <c r="J3" s="35" t="s">
        <v>5</v>
      </c>
      <c r="K3" s="36"/>
      <c r="L3" s="16" t="s">
        <v>18</v>
      </c>
      <c r="M3" s="20" t="s">
        <v>17</v>
      </c>
      <c r="N3" s="37"/>
      <c r="O3" s="16" t="s">
        <v>10</v>
      </c>
      <c r="P3" s="16" t="s">
        <v>16</v>
      </c>
      <c r="Q3" s="16"/>
      <c r="R3" s="16"/>
    </row>
    <row r="4" spans="1:18" ht="41.25" customHeight="1" x14ac:dyDescent="0.25">
      <c r="A4" s="84"/>
      <c r="B4" s="84">
        <f>COUNT($F$24:$F$32)</f>
        <v>0</v>
      </c>
      <c r="C4" s="84" t="s">
        <v>108</v>
      </c>
      <c r="D4" s="38" t="s">
        <v>58</v>
      </c>
      <c r="E4" s="84"/>
      <c r="F4" s="38"/>
      <c r="G4" s="85" t="s">
        <v>6</v>
      </c>
      <c r="H4" s="85" t="s">
        <v>3</v>
      </c>
      <c r="I4" s="85" t="s">
        <v>4</v>
      </c>
      <c r="J4" s="86" t="s">
        <v>20</v>
      </c>
      <c r="K4" s="86" t="s">
        <v>21</v>
      </c>
      <c r="L4" s="87" t="s">
        <v>31</v>
      </c>
      <c r="M4" s="85" t="s">
        <v>11</v>
      </c>
      <c r="N4" s="85" t="s">
        <v>12</v>
      </c>
      <c r="O4" s="19"/>
      <c r="P4" s="88" t="s">
        <v>15</v>
      </c>
      <c r="Q4" s="88" t="s">
        <v>14</v>
      </c>
      <c r="R4" s="88" t="s">
        <v>13</v>
      </c>
    </row>
    <row r="5" spans="1:18" ht="24.95" customHeight="1" x14ac:dyDescent="0.25">
      <c r="A5" s="89">
        <v>7</v>
      </c>
      <c r="B5" s="115" t="str">
        <f>IF(ISERROR(VLOOKUP(A5,Teams!$A$2:$B$4697,2)),"",VLOOKUP(A5,Teams!$A$2:$B$4697,2))</f>
        <v>Don Westom</v>
      </c>
      <c r="C5" s="218"/>
      <c r="D5" s="90">
        <v>1</v>
      </c>
      <c r="E5" s="104">
        <v>1</v>
      </c>
      <c r="F5" s="90">
        <v>1</v>
      </c>
      <c r="G5" s="104">
        <v>1</v>
      </c>
      <c r="H5" s="90">
        <v>5</v>
      </c>
      <c r="I5" s="105">
        <v>4.5999999999999996</v>
      </c>
      <c r="J5" s="91">
        <v>15.07</v>
      </c>
      <c r="K5" s="92">
        <f t="shared" ref="K5:K22" si="0">J5-L5</f>
        <v>15.07</v>
      </c>
      <c r="L5" s="93"/>
      <c r="M5" s="94">
        <v>1</v>
      </c>
      <c r="N5" s="95">
        <v>1</v>
      </c>
      <c r="O5" s="96">
        <f t="shared" ref="O5:O17" si="1">+E5+K5+G5</f>
        <v>17.07</v>
      </c>
      <c r="P5" s="97"/>
      <c r="Q5" s="97"/>
      <c r="R5" s="97"/>
    </row>
    <row r="6" spans="1:18" ht="24.95" customHeight="1" x14ac:dyDescent="0.25">
      <c r="A6" s="89">
        <v>31</v>
      </c>
      <c r="B6" s="115" t="str">
        <f>IF(ISERROR(VLOOKUP(A6,Teams!$A$2:$B$4697,2)),"",VLOOKUP(A6,Teams!$A$2:$B$4697,2))</f>
        <v>Martin Baker</v>
      </c>
      <c r="C6" s="218"/>
      <c r="D6" s="90">
        <v>1</v>
      </c>
      <c r="E6" s="104">
        <v>1</v>
      </c>
      <c r="F6" s="90">
        <v>1</v>
      </c>
      <c r="G6" s="104">
        <v>1</v>
      </c>
      <c r="H6" s="90">
        <v>5</v>
      </c>
      <c r="I6" s="105">
        <v>4.5999999999999996</v>
      </c>
      <c r="J6" s="91">
        <v>15.07</v>
      </c>
      <c r="K6" s="92">
        <f t="shared" si="0"/>
        <v>15.07</v>
      </c>
      <c r="L6" s="93"/>
      <c r="M6" s="94">
        <v>1</v>
      </c>
      <c r="N6" s="95">
        <v>1</v>
      </c>
      <c r="O6" s="96">
        <f t="shared" si="1"/>
        <v>17.07</v>
      </c>
      <c r="P6" s="97"/>
      <c r="Q6" s="97"/>
      <c r="R6" s="97"/>
    </row>
    <row r="7" spans="1:18" ht="24.95" customHeight="1" x14ac:dyDescent="0.25">
      <c r="A7" s="89">
        <v>11</v>
      </c>
      <c r="B7" s="112" t="str">
        <f>IF(ISERROR(VLOOKUP(A7,Teams!$A$2:$B$4697,2)),"",VLOOKUP(A7,Teams!$A$2:$B$4697,2))</f>
        <v>Jeff Grubbs</v>
      </c>
      <c r="C7" s="218"/>
      <c r="D7" s="90">
        <v>1</v>
      </c>
      <c r="E7" s="104"/>
      <c r="F7" s="90">
        <v>1</v>
      </c>
      <c r="G7" s="104">
        <v>1</v>
      </c>
      <c r="H7" s="90">
        <v>5</v>
      </c>
      <c r="I7" s="105"/>
      <c r="J7" s="91">
        <v>14.09</v>
      </c>
      <c r="K7" s="92">
        <f t="shared" si="0"/>
        <v>14.09</v>
      </c>
      <c r="L7" s="93"/>
      <c r="M7" s="94">
        <v>2</v>
      </c>
      <c r="N7" s="95" t="str">
        <f t="shared" ref="N7:N16" si="2">IF(ISERROR(RANK(I7,$I$24:$I$32)),"",(RANK(I7,$I$24:$I$32)))</f>
        <v/>
      </c>
      <c r="O7" s="96">
        <f t="shared" si="1"/>
        <v>15.09</v>
      </c>
      <c r="P7" s="97"/>
      <c r="Q7" s="97"/>
      <c r="R7" s="97"/>
    </row>
    <row r="8" spans="1:18" ht="24.95" customHeight="1" x14ac:dyDescent="0.25">
      <c r="A8" s="89">
        <v>5</v>
      </c>
      <c r="B8" s="112" t="str">
        <f>IF(ISERROR(VLOOKUP(A8,Teams!$A$2:$B$4697,2)),"",VLOOKUP(A8,Teams!$A$2:$B$4697,2))</f>
        <v>Darrell Brashear</v>
      </c>
      <c r="C8" s="218"/>
      <c r="D8" s="90">
        <v>1</v>
      </c>
      <c r="E8" s="104"/>
      <c r="F8" s="90">
        <v>1</v>
      </c>
      <c r="G8" s="104">
        <v>1</v>
      </c>
      <c r="H8" s="90">
        <v>5</v>
      </c>
      <c r="I8" s="104"/>
      <c r="J8" s="91">
        <v>14.09</v>
      </c>
      <c r="K8" s="92">
        <f t="shared" si="0"/>
        <v>14.09</v>
      </c>
      <c r="L8" s="93"/>
      <c r="M8" s="94">
        <v>2</v>
      </c>
      <c r="N8" s="95" t="str">
        <f t="shared" si="2"/>
        <v/>
      </c>
      <c r="O8" s="96">
        <f t="shared" si="1"/>
        <v>15.09</v>
      </c>
      <c r="P8" s="97"/>
      <c r="Q8" s="97"/>
      <c r="R8" s="97"/>
    </row>
    <row r="9" spans="1:18" ht="24.95" customHeight="1" x14ac:dyDescent="0.25">
      <c r="A9" s="89">
        <v>25</v>
      </c>
      <c r="B9" s="119" t="str">
        <f>IF(ISERROR(VLOOKUP(A9,Teams!$A$2:$B$4697,2)),"",VLOOKUP(A9,Teams!$A$2:$B$4697,2))</f>
        <v>Steven Kruithof</v>
      </c>
      <c r="C9" s="218"/>
      <c r="D9" s="90">
        <v>1</v>
      </c>
      <c r="E9" s="104">
        <v>1</v>
      </c>
      <c r="F9" s="90">
        <v>1</v>
      </c>
      <c r="G9" s="104">
        <v>1</v>
      </c>
      <c r="H9" s="90">
        <v>5</v>
      </c>
      <c r="I9" s="104"/>
      <c r="J9" s="91">
        <v>13.75</v>
      </c>
      <c r="K9" s="92">
        <f t="shared" si="0"/>
        <v>13.75</v>
      </c>
      <c r="L9" s="93"/>
      <c r="M9" s="94">
        <v>3</v>
      </c>
      <c r="N9" s="95" t="str">
        <f t="shared" si="2"/>
        <v/>
      </c>
      <c r="O9" s="96">
        <f t="shared" si="1"/>
        <v>15.75</v>
      </c>
      <c r="P9" s="97"/>
      <c r="Q9" s="97"/>
      <c r="R9" s="97"/>
    </row>
    <row r="10" spans="1:18" ht="24.95" customHeight="1" x14ac:dyDescent="0.25">
      <c r="A10" s="89">
        <v>26</v>
      </c>
      <c r="B10" s="119" t="str">
        <f>IF(ISERROR(VLOOKUP(A10,Teams!$A$2:$B$4697,2)),"",VLOOKUP(A10,Teams!$A$2:$B$4697,2))</f>
        <v>Katrina kruithof</v>
      </c>
      <c r="C10" s="218"/>
      <c r="D10" s="90">
        <v>1</v>
      </c>
      <c r="E10" s="104"/>
      <c r="F10" s="90">
        <v>1</v>
      </c>
      <c r="G10" s="104">
        <v>1</v>
      </c>
      <c r="H10" s="90">
        <v>5</v>
      </c>
      <c r="I10" s="104"/>
      <c r="J10" s="91">
        <v>13.75</v>
      </c>
      <c r="K10" s="92">
        <f t="shared" si="0"/>
        <v>13.75</v>
      </c>
      <c r="L10" s="93"/>
      <c r="M10" s="94">
        <v>3</v>
      </c>
      <c r="N10" s="95" t="str">
        <f t="shared" si="2"/>
        <v/>
      </c>
      <c r="O10" s="96">
        <f t="shared" si="1"/>
        <v>14.75</v>
      </c>
      <c r="P10" s="97"/>
      <c r="Q10" s="97"/>
      <c r="R10" s="97"/>
    </row>
    <row r="11" spans="1:18" ht="24.95" customHeight="1" x14ac:dyDescent="0.25">
      <c r="A11" s="89">
        <v>9</v>
      </c>
      <c r="B11" s="180" t="str">
        <f>IF(ISERROR(VLOOKUP(A11,Teams!$A$2:$B$4697,2)),"",VLOOKUP(A11,Teams!$A$2:$B$4697,2))</f>
        <v>Glen Kimble</v>
      </c>
      <c r="C11" s="218"/>
      <c r="D11" s="90">
        <v>1</v>
      </c>
      <c r="E11" s="104">
        <v>1</v>
      </c>
      <c r="F11" s="90">
        <v>1</v>
      </c>
      <c r="G11" s="104">
        <v>1</v>
      </c>
      <c r="H11" s="90">
        <v>5</v>
      </c>
      <c r="I11" s="105"/>
      <c r="J11" s="91">
        <v>13.43</v>
      </c>
      <c r="K11" s="92">
        <f t="shared" si="0"/>
        <v>13.43</v>
      </c>
      <c r="L11" s="93"/>
      <c r="M11" s="94">
        <v>4</v>
      </c>
      <c r="N11" s="95" t="str">
        <f t="shared" si="2"/>
        <v/>
      </c>
      <c r="O11" s="96">
        <f t="shared" si="1"/>
        <v>15.43</v>
      </c>
      <c r="P11" s="97"/>
      <c r="Q11" s="97"/>
      <c r="R11" s="97"/>
    </row>
    <row r="12" spans="1:18" ht="24.95" customHeight="1" x14ac:dyDescent="0.25">
      <c r="A12" s="89">
        <v>34</v>
      </c>
      <c r="B12" s="116" t="str">
        <f>IF(ISERROR(VLOOKUP(A12,Teams!$A$2:$B$4697,2)),"",VLOOKUP(A12,Teams!$A$2:$B$4697,2))</f>
        <v>Jeremy Edwards</v>
      </c>
      <c r="C12" s="218"/>
      <c r="D12" s="90">
        <v>1</v>
      </c>
      <c r="E12" s="104"/>
      <c r="F12" s="90">
        <v>1</v>
      </c>
      <c r="G12" s="104">
        <v>1</v>
      </c>
      <c r="H12" s="90">
        <v>5</v>
      </c>
      <c r="I12" s="105"/>
      <c r="J12" s="91">
        <v>13.28</v>
      </c>
      <c r="K12" s="92">
        <f t="shared" si="0"/>
        <v>13.28</v>
      </c>
      <c r="L12" s="93"/>
      <c r="M12" s="94">
        <v>5</v>
      </c>
      <c r="N12" s="95" t="str">
        <f t="shared" si="2"/>
        <v/>
      </c>
      <c r="O12" s="96">
        <f t="shared" si="1"/>
        <v>14.28</v>
      </c>
      <c r="P12" s="97"/>
      <c r="Q12" s="97"/>
      <c r="R12" s="97"/>
    </row>
    <row r="13" spans="1:18" ht="24.95" customHeight="1" x14ac:dyDescent="0.25">
      <c r="A13" s="89">
        <v>35</v>
      </c>
      <c r="B13" s="116" t="str">
        <f>IF(ISERROR(VLOOKUP(A13,Teams!$A$2:$B$4697,2)),"",VLOOKUP(A13,Teams!$A$2:$B$4697,2))</f>
        <v>Landyn Edwards</v>
      </c>
      <c r="C13" s="218"/>
      <c r="D13" s="90">
        <v>1</v>
      </c>
      <c r="E13" s="104"/>
      <c r="F13" s="90">
        <v>1</v>
      </c>
      <c r="G13" s="104">
        <v>1</v>
      </c>
      <c r="H13" s="90">
        <v>5</v>
      </c>
      <c r="I13" s="105"/>
      <c r="J13" s="91">
        <v>13.28</v>
      </c>
      <c r="K13" s="92">
        <f t="shared" si="0"/>
        <v>13.28</v>
      </c>
      <c r="L13" s="93"/>
      <c r="M13" s="94">
        <v>5</v>
      </c>
      <c r="N13" s="95" t="str">
        <f t="shared" si="2"/>
        <v/>
      </c>
      <c r="O13" s="96">
        <f t="shared" si="1"/>
        <v>14.28</v>
      </c>
      <c r="P13" s="97"/>
      <c r="Q13" s="97"/>
      <c r="R13" s="97"/>
    </row>
    <row r="14" spans="1:18" ht="24.95" customHeight="1" x14ac:dyDescent="0.25">
      <c r="A14" s="89">
        <v>17</v>
      </c>
      <c r="B14" s="216" t="str">
        <f>IF(ISERROR(VLOOKUP(A14,Teams!$A$2:$B$4697,2)),"",VLOOKUP(A14,Teams!$A$2:$B$4697,2))</f>
        <v>Paul Karow</v>
      </c>
      <c r="C14" s="218"/>
      <c r="D14" s="90">
        <v>1</v>
      </c>
      <c r="E14" s="104">
        <v>1</v>
      </c>
      <c r="F14" s="90">
        <v>1</v>
      </c>
      <c r="G14" s="104">
        <v>1</v>
      </c>
      <c r="H14" s="90">
        <v>5</v>
      </c>
      <c r="I14" s="105"/>
      <c r="J14" s="91">
        <v>12.95</v>
      </c>
      <c r="K14" s="92">
        <f t="shared" si="0"/>
        <v>12.95</v>
      </c>
      <c r="L14" s="93"/>
      <c r="M14" s="94">
        <v>6</v>
      </c>
      <c r="N14" s="95" t="str">
        <f t="shared" si="2"/>
        <v/>
      </c>
      <c r="O14" s="96">
        <f t="shared" si="1"/>
        <v>14.95</v>
      </c>
      <c r="P14" s="97"/>
      <c r="Q14" s="97"/>
      <c r="R14" s="97"/>
    </row>
    <row r="15" spans="1:18" ht="24.95" customHeight="1" x14ac:dyDescent="0.25">
      <c r="A15" s="89">
        <v>1</v>
      </c>
      <c r="B15" s="134" t="str">
        <f>IF(ISERROR(VLOOKUP(A15,Teams!$A$2:$B$4697,2)),"",VLOOKUP(A15,Teams!$A$2:$B$4697,2))</f>
        <v>Bill Ramsey</v>
      </c>
      <c r="C15" s="218"/>
      <c r="D15" s="90">
        <v>1</v>
      </c>
      <c r="E15" s="104">
        <v>1</v>
      </c>
      <c r="F15" s="90">
        <v>1</v>
      </c>
      <c r="G15" s="104">
        <v>1</v>
      </c>
      <c r="H15" s="90">
        <v>5</v>
      </c>
      <c r="I15" s="104"/>
      <c r="J15" s="91">
        <v>11.58</v>
      </c>
      <c r="K15" s="92">
        <f t="shared" si="0"/>
        <v>11.58</v>
      </c>
      <c r="L15" s="93"/>
      <c r="M15" s="94">
        <v>7</v>
      </c>
      <c r="N15" s="95" t="str">
        <f t="shared" si="2"/>
        <v/>
      </c>
      <c r="O15" s="96">
        <f t="shared" si="1"/>
        <v>13.58</v>
      </c>
      <c r="P15" s="97"/>
      <c r="Q15" s="97"/>
      <c r="R15" s="97"/>
    </row>
    <row r="16" spans="1:18" ht="24.95" customHeight="1" x14ac:dyDescent="0.25">
      <c r="A16" s="89">
        <v>2</v>
      </c>
      <c r="B16" s="134" t="str">
        <f>IF(ISERROR(VLOOKUP(A16,Teams!$A$2:$B$4697,2)),"",VLOOKUP(A16,Teams!$A$2:$B$4697,2))</f>
        <v>Caleb Ramsey</v>
      </c>
      <c r="C16" s="218"/>
      <c r="D16" s="90">
        <v>1</v>
      </c>
      <c r="E16" s="104"/>
      <c r="F16" s="90">
        <v>1</v>
      </c>
      <c r="G16" s="104">
        <v>1</v>
      </c>
      <c r="H16" s="90">
        <v>5</v>
      </c>
      <c r="I16" s="104"/>
      <c r="J16" s="91">
        <v>11.58</v>
      </c>
      <c r="K16" s="92">
        <f t="shared" si="0"/>
        <v>11.58</v>
      </c>
      <c r="L16" s="93"/>
      <c r="M16" s="94">
        <v>7</v>
      </c>
      <c r="N16" s="95" t="str">
        <f t="shared" si="2"/>
        <v/>
      </c>
      <c r="O16" s="96">
        <f t="shared" si="1"/>
        <v>12.58</v>
      </c>
      <c r="P16" s="97"/>
      <c r="Q16" s="97"/>
      <c r="R16" s="97"/>
    </row>
    <row r="17" spans="1:18" ht="24.95" customHeight="1" x14ac:dyDescent="0.25">
      <c r="A17" s="89">
        <v>21</v>
      </c>
      <c r="B17" s="120" t="str">
        <f>IF(ISERROR(VLOOKUP(A17,Teams!$A$2:$B$4697,2)),"",VLOOKUP(A17,Teams!$A$2:$B$4697,2))</f>
        <v>Will Yates</v>
      </c>
      <c r="C17" s="218"/>
      <c r="D17" s="90">
        <v>1</v>
      </c>
      <c r="E17" s="104">
        <v>1</v>
      </c>
      <c r="F17" s="90">
        <v>1</v>
      </c>
      <c r="G17" s="104">
        <v>1</v>
      </c>
      <c r="H17" s="90">
        <v>5</v>
      </c>
      <c r="I17" s="105"/>
      <c r="J17" s="91">
        <v>11.58</v>
      </c>
      <c r="K17" s="92">
        <f t="shared" si="0"/>
        <v>11.58</v>
      </c>
      <c r="L17" s="93"/>
      <c r="M17" s="94">
        <v>7</v>
      </c>
      <c r="N17" s="95"/>
      <c r="O17" s="96">
        <f t="shared" si="1"/>
        <v>13.58</v>
      </c>
      <c r="P17" s="97"/>
      <c r="Q17" s="97"/>
      <c r="R17" s="97"/>
    </row>
    <row r="18" spans="1:18" ht="24.95" customHeight="1" x14ac:dyDescent="0.25">
      <c r="A18" s="89">
        <v>38</v>
      </c>
      <c r="B18" s="120" t="str">
        <f>IF(ISERROR(VLOOKUP(A18,Teams!$A$2:$B$4697,2)),"",VLOOKUP(A18,Teams!$A$2:$B$4697,2))</f>
        <v>G-Noel Yates</v>
      </c>
      <c r="C18" s="218"/>
      <c r="D18" s="90"/>
      <c r="E18" s="104"/>
      <c r="F18" s="90"/>
      <c r="G18" s="104">
        <v>1</v>
      </c>
      <c r="H18" s="90">
        <v>5</v>
      </c>
      <c r="I18" s="105"/>
      <c r="J18" s="91">
        <v>11.58</v>
      </c>
      <c r="K18" s="92">
        <f t="shared" si="0"/>
        <v>11.58</v>
      </c>
      <c r="L18" s="93"/>
      <c r="M18" s="94">
        <v>7</v>
      </c>
      <c r="N18" s="95"/>
      <c r="O18" s="99"/>
      <c r="P18" s="97"/>
      <c r="Q18" s="97"/>
      <c r="R18" s="97"/>
    </row>
    <row r="19" spans="1:18" ht="24.95" customHeight="1" x14ac:dyDescent="0.25">
      <c r="A19" s="89">
        <v>8</v>
      </c>
      <c r="B19" s="219" t="str">
        <f>IF(ISERROR(VLOOKUP(A19,Teams!$A$2:$B$4697,2)),"",VLOOKUP(A19,Teams!$A$2:$B$4697,2))</f>
        <v>Dwayne Likens</v>
      </c>
      <c r="C19" s="218"/>
      <c r="D19" s="90">
        <v>1</v>
      </c>
      <c r="E19" s="104">
        <v>1</v>
      </c>
      <c r="F19" s="90">
        <v>1</v>
      </c>
      <c r="G19" s="104">
        <v>1</v>
      </c>
      <c r="H19" s="90">
        <v>5</v>
      </c>
      <c r="I19" s="104"/>
      <c r="J19" s="91">
        <v>10.31</v>
      </c>
      <c r="K19" s="92">
        <f t="shared" si="0"/>
        <v>10.31</v>
      </c>
      <c r="L19" s="93"/>
      <c r="M19" s="94">
        <v>8</v>
      </c>
      <c r="N19" s="95" t="str">
        <f>IF(ISERROR(RANK(I19,$I$24:$I$32)),"",(RANK(I19,$I$24:$I$32)))</f>
        <v/>
      </c>
      <c r="O19" s="96">
        <f>+E19+K19+G19</f>
        <v>12.31</v>
      </c>
      <c r="P19" s="97"/>
      <c r="Q19" s="97"/>
      <c r="R19" s="97"/>
    </row>
    <row r="20" spans="1:18" ht="24.95" customHeight="1" x14ac:dyDescent="0.25">
      <c r="A20" s="89">
        <v>12</v>
      </c>
      <c r="B20" s="219" t="str">
        <f>IF(ISERROR(VLOOKUP(A20,Teams!$A$2:$B$4697,2)),"",VLOOKUP(A20,Teams!$A$2:$B$4697,2))</f>
        <v>John Wojhan</v>
      </c>
      <c r="C20" s="218"/>
      <c r="D20" s="90">
        <v>1</v>
      </c>
      <c r="E20" s="104">
        <v>1</v>
      </c>
      <c r="F20" s="90">
        <v>1</v>
      </c>
      <c r="G20" s="104">
        <v>1</v>
      </c>
      <c r="H20" s="90">
        <v>5</v>
      </c>
      <c r="I20" s="105"/>
      <c r="J20" s="91">
        <v>10.31</v>
      </c>
      <c r="K20" s="92">
        <f t="shared" si="0"/>
        <v>10.31</v>
      </c>
      <c r="L20" s="93"/>
      <c r="M20" s="94">
        <v>8</v>
      </c>
      <c r="N20" s="95" t="str">
        <f>IF(ISERROR(RANK(I20,$I$24:$I$32)),"",(RANK(I20,$I$24:$I$32)))</f>
        <v/>
      </c>
      <c r="O20" s="96">
        <f>+E20+K20+G20</f>
        <v>12.31</v>
      </c>
      <c r="P20" s="97"/>
      <c r="Q20" s="97"/>
      <c r="R20" s="97"/>
    </row>
    <row r="21" spans="1:18" ht="24.95" customHeight="1" x14ac:dyDescent="0.25">
      <c r="A21" s="89">
        <v>36</v>
      </c>
      <c r="B21" s="217" t="str">
        <f>IF(ISERROR(VLOOKUP(A21,Teams!$A$2:$B$4697,2)),"",VLOOKUP(A21,Teams!$A$2:$B$4697,2))</f>
        <v>Richard Tubbs</v>
      </c>
      <c r="C21" s="218">
        <v>3</v>
      </c>
      <c r="D21" s="90">
        <v>1</v>
      </c>
      <c r="E21" s="104"/>
      <c r="F21" s="90">
        <v>1</v>
      </c>
      <c r="G21" s="104">
        <v>1</v>
      </c>
      <c r="H21" s="90">
        <v>5</v>
      </c>
      <c r="I21" s="105"/>
      <c r="J21" s="91">
        <v>7.58</v>
      </c>
      <c r="K21" s="92">
        <f t="shared" si="0"/>
        <v>7.58</v>
      </c>
      <c r="L21" s="93"/>
      <c r="M21" s="94">
        <v>9</v>
      </c>
      <c r="N21" s="95"/>
      <c r="O21" s="96">
        <f>+E21+K21+G21</f>
        <v>8.58</v>
      </c>
      <c r="P21" s="97"/>
      <c r="Q21" s="97"/>
      <c r="R21" s="97"/>
    </row>
    <row r="22" spans="1:18" ht="24.95" customHeight="1" x14ac:dyDescent="0.25">
      <c r="A22" s="89">
        <v>37</v>
      </c>
      <c r="B22" s="217" t="str">
        <f>IF(ISERROR(VLOOKUP(A22,Teams!$A$2:$B$4697,2)),"",VLOOKUP(A22,Teams!$A$2:$B$4697,2))</f>
        <v>Kayla Tubbs</v>
      </c>
      <c r="C22" s="218">
        <v>3</v>
      </c>
      <c r="D22" s="90">
        <v>1</v>
      </c>
      <c r="E22" s="104"/>
      <c r="F22" s="90">
        <v>1</v>
      </c>
      <c r="G22" s="104">
        <v>1</v>
      </c>
      <c r="H22" s="90">
        <v>5</v>
      </c>
      <c r="I22" s="105"/>
      <c r="J22" s="91">
        <v>7.58</v>
      </c>
      <c r="K22" s="92">
        <f t="shared" si="0"/>
        <v>7.58</v>
      </c>
      <c r="L22" s="93"/>
      <c r="M22" s="94">
        <v>9</v>
      </c>
      <c r="N22" s="95"/>
      <c r="O22" s="99">
        <f>+E22+K22+G22</f>
        <v>8.58</v>
      </c>
      <c r="P22" s="97"/>
      <c r="Q22" s="97"/>
      <c r="R22" s="97"/>
    </row>
    <row r="23" spans="1:18" ht="24.95" customHeight="1" x14ac:dyDescent="0.25">
      <c r="A23" s="89">
        <v>6</v>
      </c>
      <c r="B23" s="101" t="str">
        <f>IF(ISERROR(VLOOKUP(A23,Teams!$A$2:$B$4697,2)),"",VLOOKUP(A23,Teams!$A$2:$B$4697,2))</f>
        <v>Derrick Shoffitt</v>
      </c>
      <c r="C23" s="218"/>
      <c r="D23" s="90"/>
      <c r="E23" s="104">
        <v>1</v>
      </c>
      <c r="F23" s="90"/>
      <c r="G23" s="104"/>
      <c r="H23" s="90"/>
      <c r="I23" s="104"/>
      <c r="J23" s="91"/>
      <c r="K23" s="92">
        <f t="shared" ref="K23:K33" si="3">J23-L23</f>
        <v>0</v>
      </c>
      <c r="L23" s="93"/>
      <c r="M23" s="94">
        <f t="shared" ref="M23:M32" si="4">IF(K23=0,0,IF(ISERROR(RANK(K23,$K$24:$K$32)),"",RANK(K23,$K$24:$K$32)))</f>
        <v>0</v>
      </c>
      <c r="N23" s="95" t="str">
        <f t="shared" ref="N23:N32" si="5">IF(ISERROR(RANK(I23,$I$24:$I$32)),"",(RANK(I23,$I$24:$I$32)))</f>
        <v/>
      </c>
      <c r="O23" s="96">
        <f t="shared" ref="O23:O32" si="6">+E23+K23+G23</f>
        <v>1</v>
      </c>
      <c r="P23" s="97"/>
      <c r="Q23" s="97"/>
      <c r="R23" s="97"/>
    </row>
    <row r="24" spans="1:18" ht="24.95" customHeight="1" x14ac:dyDescent="0.25">
      <c r="A24" s="89">
        <v>13</v>
      </c>
      <c r="B24" s="101" t="str">
        <f>IF(ISERROR(VLOOKUP(A24,Teams!$A$2:$B$4697,2)),"",VLOOKUP(A24,Teams!$A$2:$B$4697,2))</f>
        <v>Johnny Due</v>
      </c>
      <c r="C24" s="218"/>
      <c r="D24" s="90"/>
      <c r="E24" s="104">
        <v>1</v>
      </c>
      <c r="F24" s="90"/>
      <c r="G24" s="104"/>
      <c r="H24" s="90"/>
      <c r="I24" s="105"/>
      <c r="J24" s="91"/>
      <c r="K24" s="92">
        <f t="shared" si="3"/>
        <v>0</v>
      </c>
      <c r="L24" s="93"/>
      <c r="M24" s="94">
        <f t="shared" si="4"/>
        <v>0</v>
      </c>
      <c r="N24" s="95" t="str">
        <f t="shared" si="5"/>
        <v/>
      </c>
      <c r="O24" s="96">
        <f t="shared" si="6"/>
        <v>1</v>
      </c>
      <c r="P24" s="97"/>
      <c r="Q24" s="97"/>
      <c r="R24" s="97"/>
    </row>
    <row r="25" spans="1:18" ht="24.95" customHeight="1" x14ac:dyDescent="0.25">
      <c r="A25" s="89">
        <v>20</v>
      </c>
      <c r="B25" s="101" t="str">
        <f>IF(ISERROR(VLOOKUP(A25,Teams!$A$2:$B$4697,2)),"",VLOOKUP(A25,Teams!$A$2:$B$4697,2))</f>
        <v>Wesley Shoffitt</v>
      </c>
      <c r="C25" s="218"/>
      <c r="D25" s="90"/>
      <c r="E25" s="104">
        <v>1</v>
      </c>
      <c r="F25" s="90"/>
      <c r="G25" s="104"/>
      <c r="H25" s="90"/>
      <c r="I25" s="105"/>
      <c r="J25" s="91"/>
      <c r="K25" s="92">
        <f t="shared" si="3"/>
        <v>0</v>
      </c>
      <c r="L25" s="93"/>
      <c r="M25" s="94">
        <f t="shared" si="4"/>
        <v>0</v>
      </c>
      <c r="N25" s="95" t="str">
        <f t="shared" si="5"/>
        <v/>
      </c>
      <c r="O25" s="96">
        <f t="shared" si="6"/>
        <v>1</v>
      </c>
      <c r="P25" s="97"/>
      <c r="Q25" s="97"/>
      <c r="R25" s="97"/>
    </row>
    <row r="26" spans="1:18" ht="24.95" customHeight="1" x14ac:dyDescent="0.25">
      <c r="A26" s="89"/>
      <c r="B26" s="101" t="str">
        <f>IF(ISERROR(VLOOKUP(A26,Teams!$A$2:$B$4697,2)),"",VLOOKUP(A26,Teams!$A$2:$B$4697,2))</f>
        <v/>
      </c>
      <c r="C26" s="218"/>
      <c r="D26" s="90"/>
      <c r="E26" s="104"/>
      <c r="F26" s="90"/>
      <c r="G26" s="104"/>
      <c r="H26" s="90"/>
      <c r="I26" s="104"/>
      <c r="J26" s="91"/>
      <c r="K26" s="92">
        <f t="shared" si="3"/>
        <v>0</v>
      </c>
      <c r="L26" s="93"/>
      <c r="M26" s="94">
        <f t="shared" si="4"/>
        <v>0</v>
      </c>
      <c r="N26" s="95" t="str">
        <f t="shared" si="5"/>
        <v/>
      </c>
      <c r="O26" s="96">
        <f t="shared" si="6"/>
        <v>0</v>
      </c>
      <c r="P26" s="97"/>
      <c r="Q26" s="97"/>
      <c r="R26" s="97"/>
    </row>
    <row r="27" spans="1:18" ht="24.95" customHeight="1" x14ac:dyDescent="0.25">
      <c r="A27" s="89"/>
      <c r="B27" s="101" t="str">
        <f>IF(ISERROR(VLOOKUP(A27,Teams!$A$2:$B$4697,2)),"",VLOOKUP(A27,Teams!$A$2:$B$4697,2))</f>
        <v/>
      </c>
      <c r="C27" s="218"/>
      <c r="D27" s="90"/>
      <c r="E27" s="104"/>
      <c r="F27" s="90"/>
      <c r="G27" s="104"/>
      <c r="H27" s="90"/>
      <c r="I27" s="104"/>
      <c r="J27" s="91"/>
      <c r="K27" s="92">
        <f t="shared" si="3"/>
        <v>0</v>
      </c>
      <c r="L27" s="93"/>
      <c r="M27" s="94">
        <f t="shared" si="4"/>
        <v>0</v>
      </c>
      <c r="N27" s="95" t="str">
        <f t="shared" si="5"/>
        <v/>
      </c>
      <c r="O27" s="96">
        <f t="shared" si="6"/>
        <v>0</v>
      </c>
      <c r="P27" s="97"/>
      <c r="Q27" s="97"/>
      <c r="R27" s="97"/>
    </row>
    <row r="28" spans="1:18" ht="24.95" customHeight="1" x14ac:dyDescent="0.25">
      <c r="A28" s="89"/>
      <c r="B28" s="101" t="str">
        <f>IF(ISERROR(VLOOKUP(A28,Teams!$A$2:$B$4697,2)),"",VLOOKUP(A28,Teams!$A$2:$B$4697,2))</f>
        <v/>
      </c>
      <c r="C28" s="218"/>
      <c r="D28" s="90"/>
      <c r="E28" s="104"/>
      <c r="F28" s="90"/>
      <c r="G28" s="104"/>
      <c r="H28" s="90"/>
      <c r="I28" s="105"/>
      <c r="J28" s="91"/>
      <c r="K28" s="92">
        <f t="shared" si="3"/>
        <v>0</v>
      </c>
      <c r="L28" s="93"/>
      <c r="M28" s="94">
        <f t="shared" si="4"/>
        <v>0</v>
      </c>
      <c r="N28" s="95" t="str">
        <f t="shared" si="5"/>
        <v/>
      </c>
      <c r="O28" s="96">
        <f t="shared" si="6"/>
        <v>0</v>
      </c>
      <c r="P28" s="97"/>
      <c r="Q28" s="97"/>
      <c r="R28" s="97"/>
    </row>
    <row r="29" spans="1:18" ht="24.95" customHeight="1" x14ac:dyDescent="0.25">
      <c r="A29" s="89"/>
      <c r="B29" s="101" t="str">
        <f>IF(ISERROR(VLOOKUP(A29,Teams!$A$2:$B$4697,2)),"",VLOOKUP(A29,Teams!$A$2:$B$4697,2))</f>
        <v/>
      </c>
      <c r="C29" s="218"/>
      <c r="D29" s="90"/>
      <c r="E29" s="104"/>
      <c r="F29" s="90"/>
      <c r="G29" s="104"/>
      <c r="H29" s="90"/>
      <c r="I29" s="105"/>
      <c r="J29" s="91"/>
      <c r="K29" s="92">
        <f t="shared" si="3"/>
        <v>0</v>
      </c>
      <c r="L29" s="93"/>
      <c r="M29" s="94">
        <f t="shared" si="4"/>
        <v>0</v>
      </c>
      <c r="N29" s="95" t="str">
        <f t="shared" si="5"/>
        <v/>
      </c>
      <c r="O29" s="96">
        <f t="shared" si="6"/>
        <v>0</v>
      </c>
      <c r="P29" s="97"/>
      <c r="Q29" s="97"/>
      <c r="R29" s="97"/>
    </row>
    <row r="30" spans="1:18" ht="24.95" customHeight="1" x14ac:dyDescent="0.25">
      <c r="A30" s="89"/>
      <c r="B30" s="101" t="str">
        <f>IF(ISERROR(VLOOKUP(A30,Teams!$A$2:$B$4697,2)),"",VLOOKUP(A30,Teams!$A$2:$B$4697,2))</f>
        <v/>
      </c>
      <c r="C30" s="218"/>
      <c r="D30" s="90"/>
      <c r="E30" s="104"/>
      <c r="F30" s="90"/>
      <c r="G30" s="104"/>
      <c r="H30" s="90"/>
      <c r="I30" s="105"/>
      <c r="J30" s="91"/>
      <c r="K30" s="92">
        <f t="shared" si="3"/>
        <v>0</v>
      </c>
      <c r="L30" s="93"/>
      <c r="M30" s="94">
        <f t="shared" si="4"/>
        <v>0</v>
      </c>
      <c r="N30" s="95" t="str">
        <f t="shared" si="5"/>
        <v/>
      </c>
      <c r="O30" s="96">
        <f t="shared" si="6"/>
        <v>0</v>
      </c>
      <c r="P30" s="97"/>
      <c r="Q30" s="97"/>
      <c r="R30" s="97"/>
    </row>
    <row r="31" spans="1:18" ht="24.95" customHeight="1" x14ac:dyDescent="0.25">
      <c r="A31" s="89"/>
      <c r="B31" s="101" t="str">
        <f>IF(ISERROR(VLOOKUP(A31,Teams!$A$2:$B$4697,2)),"",VLOOKUP(A31,Teams!$A$2:$B$4697,2))</f>
        <v/>
      </c>
      <c r="C31" s="218"/>
      <c r="D31" s="90"/>
      <c r="E31" s="104"/>
      <c r="F31" s="90"/>
      <c r="G31" s="104"/>
      <c r="H31" s="90"/>
      <c r="I31" s="104"/>
      <c r="J31" s="91"/>
      <c r="K31" s="92">
        <f t="shared" si="3"/>
        <v>0</v>
      </c>
      <c r="L31" s="93"/>
      <c r="M31" s="94">
        <f t="shared" si="4"/>
        <v>0</v>
      </c>
      <c r="N31" s="95" t="str">
        <f t="shared" si="5"/>
        <v/>
      </c>
      <c r="O31" s="96">
        <f t="shared" si="6"/>
        <v>0</v>
      </c>
      <c r="P31" s="97"/>
      <c r="Q31" s="97"/>
      <c r="R31" s="97"/>
    </row>
    <row r="32" spans="1:18" ht="24.95" customHeight="1" x14ac:dyDescent="0.25">
      <c r="A32" s="89"/>
      <c r="B32" s="101" t="str">
        <f>IF(ISERROR(VLOOKUP(A32,Teams!$A$2:$B$4697,2)),"",VLOOKUP(A32,Teams!$A$2:$B$4697,2))</f>
        <v/>
      </c>
      <c r="C32" s="218"/>
      <c r="D32" s="90"/>
      <c r="E32" s="104"/>
      <c r="F32" s="90"/>
      <c r="G32" s="104"/>
      <c r="H32" s="90"/>
      <c r="I32" s="104"/>
      <c r="J32" s="91"/>
      <c r="K32" s="92">
        <f t="shared" si="3"/>
        <v>0</v>
      </c>
      <c r="L32" s="93"/>
      <c r="M32" s="94">
        <f t="shared" si="4"/>
        <v>0</v>
      </c>
      <c r="N32" s="95" t="str">
        <f t="shared" si="5"/>
        <v/>
      </c>
      <c r="O32" s="96">
        <f t="shared" si="6"/>
        <v>0</v>
      </c>
      <c r="P32" s="97"/>
      <c r="Q32" s="97"/>
      <c r="R32" s="97"/>
    </row>
    <row r="33" spans="1:18" ht="24.95" customHeight="1" x14ac:dyDescent="0.25">
      <c r="A33" s="89"/>
      <c r="B33" s="101" t="s">
        <v>30</v>
      </c>
      <c r="C33" s="218"/>
      <c r="D33" s="90">
        <f t="shared" ref="D33:J33" si="7">SUM(D24:D32)</f>
        <v>0</v>
      </c>
      <c r="E33" s="90">
        <f t="shared" si="7"/>
        <v>2</v>
      </c>
      <c r="F33" s="90">
        <f t="shared" si="7"/>
        <v>0</v>
      </c>
      <c r="G33" s="90">
        <f t="shared" si="7"/>
        <v>0</v>
      </c>
      <c r="H33" s="90">
        <f t="shared" si="7"/>
        <v>0</v>
      </c>
      <c r="I33" s="90">
        <f t="shared" si="7"/>
        <v>0</v>
      </c>
      <c r="J33" s="90">
        <f t="shared" si="7"/>
        <v>0</v>
      </c>
      <c r="K33" s="92">
        <f t="shared" si="3"/>
        <v>0</v>
      </c>
      <c r="L33" s="90">
        <f>SUM(L24:L32)</f>
        <v>0</v>
      </c>
      <c r="M33" s="94"/>
      <c r="N33" s="95"/>
      <c r="O33" s="90">
        <f>SUM(O24:O32)</f>
        <v>2</v>
      </c>
      <c r="P33" s="97">
        <f>SUM(P24:P32)</f>
        <v>0</v>
      </c>
      <c r="Q33" s="97">
        <f>SUM(Q24:Q32)</f>
        <v>0</v>
      </c>
      <c r="R33" s="97">
        <f>SUM(R24:R32)</f>
        <v>0</v>
      </c>
    </row>
    <row r="34" spans="1:18" ht="24.95" customHeight="1" x14ac:dyDescent="0.2"/>
  </sheetData>
  <sortState xmlns:xlrd2="http://schemas.microsoft.com/office/spreadsheetml/2017/richdata2" ref="A5:R22">
    <sortCondition descending="1" ref="K5:K22"/>
  </sortState>
  <pageMargins left="0" right="0" top="0" bottom="0" header="0" footer="0"/>
  <pageSetup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Total Standings</vt:lpstr>
      <vt:lpstr>Tournaments Fished</vt:lpstr>
      <vt:lpstr>Jan</vt:lpstr>
      <vt:lpstr>Feb</vt:lpstr>
      <vt:lpstr>March</vt:lpstr>
      <vt:lpstr>April</vt:lpstr>
      <vt:lpstr>May</vt:lpstr>
      <vt:lpstr>June</vt:lpstr>
      <vt:lpstr>July</vt:lpstr>
      <vt:lpstr>Aug</vt:lpstr>
      <vt:lpstr>Sept </vt:lpstr>
      <vt:lpstr>Oct</vt:lpstr>
      <vt:lpstr>Nov</vt:lpstr>
      <vt:lpstr>Classic</vt:lpstr>
      <vt:lpstr>Teams</vt:lpstr>
      <vt:lpstr>Payout</vt:lpstr>
      <vt:lpstr>Team Payout</vt:lpstr>
      <vt:lpstr>Payout!payout50teams</vt:lpstr>
      <vt:lpstr>'Team Payout'!payout50teams</vt:lpstr>
      <vt:lpstr>April!Print_Area</vt:lpstr>
      <vt:lpstr>Aug!Print_Area</vt:lpstr>
      <vt:lpstr>Feb!Print_Area</vt:lpstr>
      <vt:lpstr>Jan!Print_Area</vt:lpstr>
      <vt:lpstr>July!Print_Area</vt:lpstr>
      <vt:lpstr>June!Print_Area</vt:lpstr>
      <vt:lpstr>March!Print_Area</vt:lpstr>
      <vt:lpstr>May!Print_Area</vt:lpstr>
      <vt:lpstr>Nov!Print_Area</vt:lpstr>
      <vt:lpstr>Oct!Print_Area</vt:lpstr>
      <vt:lpstr>'Sept '!Print_Area</vt:lpstr>
      <vt:lpstr>'Total Standings'!Print_Titles</vt:lpstr>
      <vt:lpstr>Payout!table5</vt:lpstr>
      <vt:lpstr>'Team Payout'!table5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Bernie</dc:creator>
  <cp:lastModifiedBy>Bill Ramsey</cp:lastModifiedBy>
  <cp:lastPrinted>2025-10-06T15:03:54Z</cp:lastPrinted>
  <dcterms:created xsi:type="dcterms:W3CDTF">2007-01-18T14:11:43Z</dcterms:created>
  <dcterms:modified xsi:type="dcterms:W3CDTF">2025-10-06T15:04:24Z</dcterms:modified>
</cp:coreProperties>
</file>