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48004CC4-9918-48A9-935E-CCB06A600969}" xr6:coauthVersionLast="47" xr6:coauthVersionMax="47" xr10:uidLastSave="{00000000-0000-0000-0000-000000000000}"/>
  <bookViews>
    <workbookView xWindow="28680" yWindow="-120" windowWidth="29040" windowHeight="15720" firstSheet="4" activeTab="31" xr2:uid="{77739039-A201-4B3B-8565-270BF17241F1}"/>
  </bookViews>
  <sheets>
    <sheet name="Total Standings" sheetId="5" r:id="rId1"/>
    <sheet name="Tournament Tracking" sheetId="1" r:id="rId2"/>
    <sheet name="March 13" sheetId="30" r:id="rId3"/>
    <sheet name="March 20" sheetId="29" r:id="rId4"/>
    <sheet name="March 27" sheetId="31" r:id="rId5"/>
    <sheet name="April 3" sheetId="28" r:id="rId6"/>
    <sheet name="April 10" sheetId="27" r:id="rId7"/>
    <sheet name="April 17" sheetId="26" r:id="rId8"/>
    <sheet name="April 24" sheetId="24" r:id="rId9"/>
    <sheet name="Sheet2" sheetId="33" state="hidden" r:id="rId10"/>
    <sheet name="Sheet3" sheetId="34" state="hidden" r:id="rId11"/>
    <sheet name="Sheet4" sheetId="35" state="hidden" r:id="rId12"/>
    <sheet name="Sheet11" sheetId="42" state="hidden" r:id="rId13"/>
    <sheet name="Sheet12" sheetId="43" state="hidden" r:id="rId14"/>
    <sheet name="Sheet13" sheetId="44" state="hidden" r:id="rId15"/>
    <sheet name="Sheet9" sheetId="40" state="hidden" r:id="rId16"/>
    <sheet name="Sheet10" sheetId="41" state="hidden" r:id="rId17"/>
    <sheet name="Sheet7" sheetId="38" state="hidden" r:id="rId18"/>
    <sheet name="Sheet8" sheetId="39" state="hidden" r:id="rId19"/>
    <sheet name="Sheet5" sheetId="36" state="hidden" r:id="rId20"/>
    <sheet name="Sheet6" sheetId="37" state="hidden" r:id="rId21"/>
    <sheet name="May 1" sheetId="25" r:id="rId22"/>
    <sheet name="May 8" sheetId="21" r:id="rId23"/>
    <sheet name="May 15" sheetId="23" r:id="rId24"/>
    <sheet name="May 22" sheetId="22" r:id="rId25"/>
    <sheet name="Sheet15" sheetId="46" state="hidden" r:id="rId26"/>
    <sheet name="Sheet16" sheetId="47" state="hidden" r:id="rId27"/>
    <sheet name="Sheet14" sheetId="45" state="hidden" r:id="rId28"/>
    <sheet name="May 29" sheetId="49" r:id="rId29"/>
    <sheet name="June 5" sheetId="20" r:id="rId30"/>
    <sheet name="June 12" sheetId="19" r:id="rId31"/>
    <sheet name="June 19" sheetId="6" r:id="rId32"/>
    <sheet name="Sheet17" sheetId="48" state="hidden" r:id="rId33"/>
    <sheet name="Classic" sheetId="18" r:id="rId34"/>
    <sheet name="Teams" sheetId="2" r:id="rId35"/>
    <sheet name="Payout" sheetId="3" r:id="rId36"/>
  </sheets>
  <definedNames>
    <definedName name="payout10teams">Payout!#REF!</definedName>
    <definedName name="payout20teams">Payout!#REF!</definedName>
    <definedName name="payout30teams">Payout!#REF!</definedName>
    <definedName name="payout40teams">Payout!#REF!</definedName>
    <definedName name="payout50teams">Payout!$A$31:$G$40</definedName>
    <definedName name="payout60teams">Payout!#REF!</definedName>
    <definedName name="payout70teams">Payout!#REF!</definedName>
    <definedName name="payout71teams">Payout!#REF!</definedName>
    <definedName name="payoutover71teams">Payout!#REF!</definedName>
    <definedName name="_xlnm.Print_Titles" localSheetId="5">'April 3'!$1:$4</definedName>
    <definedName name="_xlnm.Print_Titles" localSheetId="31">'June 19'!$1:$4</definedName>
    <definedName name="_xlnm.Print_Titles" localSheetId="24">'May 22'!$1:$4</definedName>
    <definedName name="_xlnm.Print_Titles" localSheetId="28">'May 29'!$1:$4</definedName>
    <definedName name="_xlnm.Print_Titles" localSheetId="0">'Total Standings'!$1:$3</definedName>
    <definedName name="table1">Payout!#REF!</definedName>
    <definedName name="table2">Payout!#REF!</definedName>
    <definedName name="table3">Payout!#REF!</definedName>
    <definedName name="table4">Payout!#REF!</definedName>
    <definedName name="table5">Payout!$A$9:$G$40</definedName>
    <definedName name="table6">Payout!#REF!</definedName>
    <definedName name="table7">Payout!#REF!</definedName>
    <definedName name="table8">Payout!#REF!</definedName>
    <definedName name="tenorless">Payout!#REF!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5" l="1"/>
  <c r="H31" i="5"/>
  <c r="F31" i="5"/>
  <c r="C31" i="5"/>
  <c r="D31" i="5"/>
  <c r="E31" i="5"/>
  <c r="I31" i="5"/>
  <c r="J31" i="5"/>
  <c r="K31" i="5"/>
  <c r="M31" i="5"/>
  <c r="N31" i="5"/>
  <c r="O31" i="5"/>
  <c r="P31" i="5"/>
  <c r="Q31" i="5"/>
  <c r="S31" i="5"/>
  <c r="T31" i="5"/>
  <c r="U31" i="5"/>
  <c r="U39" i="5"/>
  <c r="T39" i="5"/>
  <c r="B4" i="6"/>
  <c r="U16" i="5"/>
  <c r="U26" i="5"/>
  <c r="U44" i="5"/>
  <c r="U45" i="5"/>
  <c r="U47" i="5"/>
  <c r="U48" i="5"/>
  <c r="U49" i="5"/>
  <c r="U54" i="5"/>
  <c r="U55" i="5"/>
  <c r="U56" i="5"/>
  <c r="U57" i="5"/>
  <c r="U58" i="5"/>
  <c r="U59" i="5"/>
  <c r="U60" i="5"/>
  <c r="U61" i="5"/>
  <c r="U62" i="5"/>
  <c r="U64" i="5"/>
  <c r="U65" i="5"/>
  <c r="U66" i="5"/>
  <c r="U67" i="5"/>
  <c r="U68" i="5"/>
  <c r="U70" i="5"/>
  <c r="U71" i="5"/>
  <c r="U72" i="5"/>
  <c r="U73" i="5"/>
  <c r="U74" i="5"/>
  <c r="U75" i="5"/>
  <c r="U76" i="5"/>
  <c r="U77" i="5"/>
  <c r="U78" i="5"/>
  <c r="U79" i="5"/>
  <c r="U80" i="5"/>
  <c r="U81" i="5"/>
  <c r="U82" i="5"/>
  <c r="U83" i="5"/>
  <c r="U84" i="5"/>
  <c r="U85" i="5"/>
  <c r="U86" i="5"/>
  <c r="U87" i="5"/>
  <c r="U88" i="5"/>
  <c r="U89" i="5"/>
  <c r="U90" i="5"/>
  <c r="U91" i="5"/>
  <c r="U94" i="5"/>
  <c r="U95" i="5"/>
  <c r="U92" i="5"/>
  <c r="U93" i="5"/>
  <c r="C96" i="5"/>
  <c r="B39" i="6"/>
  <c r="K54" i="6"/>
  <c r="H54" i="6"/>
  <c r="M54" i="6" s="1"/>
  <c r="K53" i="6"/>
  <c r="H53" i="6"/>
  <c r="M53" i="6" s="1"/>
  <c r="K39" i="6"/>
  <c r="H39" i="6"/>
  <c r="B51" i="6"/>
  <c r="B7" i="6"/>
  <c r="B40" i="6"/>
  <c r="B13" i="6"/>
  <c r="B41" i="6"/>
  <c r="B6" i="6"/>
  <c r="B42" i="6"/>
  <c r="B43" i="6"/>
  <c r="B27" i="6"/>
  <c r="B44" i="6"/>
  <c r="B35" i="6"/>
  <c r="B8" i="6"/>
  <c r="B9" i="6"/>
  <c r="B26" i="6"/>
  <c r="B31" i="6"/>
  <c r="B28" i="6"/>
  <c r="B15" i="6"/>
  <c r="B24" i="6"/>
  <c r="B34" i="6"/>
  <c r="B37" i="6"/>
  <c r="B19" i="6"/>
  <c r="B32" i="6"/>
  <c r="B10" i="6"/>
  <c r="B45" i="6"/>
  <c r="B23" i="6"/>
  <c r="B16" i="6"/>
  <c r="B36" i="6"/>
  <c r="B29" i="6"/>
  <c r="B14" i="6"/>
  <c r="B46" i="6"/>
  <c r="B21" i="6"/>
  <c r="B5" i="6"/>
  <c r="B47" i="6"/>
  <c r="B12" i="6"/>
  <c r="B48" i="6"/>
  <c r="B25" i="6"/>
  <c r="B33" i="6"/>
  <c r="B18" i="6"/>
  <c r="B49" i="6"/>
  <c r="B30" i="6"/>
  <c r="B38" i="6"/>
  <c r="B50" i="6"/>
  <c r="B11" i="6"/>
  <c r="B20" i="6"/>
  <c r="E52" i="19"/>
  <c r="S25" i="5"/>
  <c r="T47" i="5"/>
  <c r="T48" i="5"/>
  <c r="T49" i="5"/>
  <c r="T54" i="5"/>
  <c r="T50" i="5"/>
  <c r="T53" i="5"/>
  <c r="T51" i="5"/>
  <c r="T55" i="5"/>
  <c r="T56" i="5"/>
  <c r="T57" i="5"/>
  <c r="T58" i="5"/>
  <c r="T59" i="5"/>
  <c r="T52" i="5"/>
  <c r="T60" i="5"/>
  <c r="T61" i="5"/>
  <c r="T62" i="5"/>
  <c r="T64" i="5"/>
  <c r="T65" i="5"/>
  <c r="T66" i="5"/>
  <c r="T67" i="5"/>
  <c r="T63" i="5"/>
  <c r="T68" i="5"/>
  <c r="T70" i="5"/>
  <c r="T71" i="5"/>
  <c r="T72" i="5"/>
  <c r="T73" i="5"/>
  <c r="T74" i="5"/>
  <c r="T75" i="5"/>
  <c r="T76" i="5"/>
  <c r="T77" i="5"/>
  <c r="T78" i="5"/>
  <c r="T69" i="5"/>
  <c r="T79" i="5"/>
  <c r="T80" i="5"/>
  <c r="T81" i="5"/>
  <c r="T82" i="5"/>
  <c r="T83" i="5"/>
  <c r="T84" i="5"/>
  <c r="T85" i="5"/>
  <c r="T86" i="5"/>
  <c r="T87" i="5"/>
  <c r="T88" i="5"/>
  <c r="T89" i="5"/>
  <c r="T90" i="5"/>
  <c r="T91" i="5"/>
  <c r="T94" i="5"/>
  <c r="T95" i="5"/>
  <c r="T6" i="5"/>
  <c r="T7" i="5"/>
  <c r="T8" i="5"/>
  <c r="T9" i="5"/>
  <c r="T10" i="5"/>
  <c r="T11" i="5"/>
  <c r="T14" i="5"/>
  <c r="T13" i="5"/>
  <c r="T12" i="5"/>
  <c r="T15" i="5"/>
  <c r="T17" i="5"/>
  <c r="T16" i="5"/>
  <c r="T22" i="5"/>
  <c r="T21" i="5"/>
  <c r="T20" i="5"/>
  <c r="T18" i="5"/>
  <c r="T23" i="5"/>
  <c r="T19" i="5"/>
  <c r="T24" i="5"/>
  <c r="T25" i="5"/>
  <c r="T29" i="5"/>
  <c r="T28" i="5"/>
  <c r="T27" i="5"/>
  <c r="T26" i="5"/>
  <c r="T32" i="5"/>
  <c r="T33" i="5"/>
  <c r="T30" i="5"/>
  <c r="T34" i="5"/>
  <c r="T35" i="5"/>
  <c r="T37" i="5"/>
  <c r="T36" i="5"/>
  <c r="T38" i="5"/>
  <c r="T44" i="5"/>
  <c r="T42" i="5"/>
  <c r="T45" i="5"/>
  <c r="T40" i="5"/>
  <c r="T43" i="5"/>
  <c r="T41" i="5"/>
  <c r="T46" i="5"/>
  <c r="T92" i="5"/>
  <c r="T93" i="5"/>
  <c r="V93" i="5" s="1"/>
  <c r="M50" i="19"/>
  <c r="B49" i="19"/>
  <c r="B50" i="19"/>
  <c r="C92" i="5"/>
  <c r="C93" i="5"/>
  <c r="B10" i="19"/>
  <c r="B23" i="19"/>
  <c r="B19" i="19"/>
  <c r="B27" i="19"/>
  <c r="B24" i="19"/>
  <c r="B6" i="19"/>
  <c r="B7" i="19"/>
  <c r="B32" i="19"/>
  <c r="B45" i="19"/>
  <c r="B15" i="19"/>
  <c r="B41" i="19"/>
  <c r="B37" i="19"/>
  <c r="B36" i="19"/>
  <c r="B42" i="19"/>
  <c r="B39" i="19"/>
  <c r="B33" i="19"/>
  <c r="B11" i="19"/>
  <c r="B40" i="19"/>
  <c r="B31" i="19"/>
  <c r="B34" i="19"/>
  <c r="B43" i="19"/>
  <c r="B21" i="19"/>
  <c r="B22" i="19"/>
  <c r="B20" i="19"/>
  <c r="B29" i="19"/>
  <c r="B26" i="19"/>
  <c r="B28" i="19"/>
  <c r="B35" i="19"/>
  <c r="B38" i="19"/>
  <c r="B9" i="19"/>
  <c r="B30" i="19"/>
  <c r="B16" i="19"/>
  <c r="B46" i="19"/>
  <c r="B25" i="19"/>
  <c r="B47" i="19"/>
  <c r="B5" i="19"/>
  <c r="B14" i="19"/>
  <c r="B18" i="19"/>
  <c r="B8" i="19"/>
  <c r="B13" i="19"/>
  <c r="B44" i="19"/>
  <c r="B12" i="19"/>
  <c r="C80" i="5"/>
  <c r="S3" i="5"/>
  <c r="S8" i="5"/>
  <c r="S7" i="5"/>
  <c r="S9" i="5"/>
  <c r="S10" i="5"/>
  <c r="S11" i="5"/>
  <c r="S14" i="5"/>
  <c r="S16" i="5"/>
  <c r="S12" i="5"/>
  <c r="S15" i="5"/>
  <c r="S17" i="5"/>
  <c r="S13" i="5"/>
  <c r="S19" i="5"/>
  <c r="S20" i="5"/>
  <c r="S21" i="5"/>
  <c r="S22" i="5"/>
  <c r="S23" i="5"/>
  <c r="S29" i="5"/>
  <c r="S28" i="5"/>
  <c r="S18" i="5"/>
  <c r="S26" i="5"/>
  <c r="S32" i="5"/>
  <c r="S24" i="5"/>
  <c r="S27" i="5"/>
  <c r="S30" i="5"/>
  <c r="S33" i="5"/>
  <c r="S39" i="5"/>
  <c r="S34" i="5"/>
  <c r="S35" i="5"/>
  <c r="S38" i="5"/>
  <c r="S36" i="5"/>
  <c r="S44" i="5"/>
  <c r="S37" i="5"/>
  <c r="S42" i="5"/>
  <c r="S45" i="5"/>
  <c r="S43" i="5"/>
  <c r="S40" i="5"/>
  <c r="S47" i="5"/>
  <c r="S41" i="5"/>
  <c r="S48" i="5"/>
  <c r="S49" i="5"/>
  <c r="S46" i="5"/>
  <c r="S54" i="5"/>
  <c r="S51" i="5"/>
  <c r="S55" i="5"/>
  <c r="S56" i="5"/>
  <c r="S50" i="5"/>
  <c r="S58" i="5"/>
  <c r="S53" i="5"/>
  <c r="S59" i="5"/>
  <c r="S60" i="5"/>
  <c r="S57" i="5"/>
  <c r="S61" i="5"/>
  <c r="S62" i="5"/>
  <c r="S52" i="5"/>
  <c r="S64" i="5"/>
  <c r="S65" i="5"/>
  <c r="S66" i="5"/>
  <c r="S67" i="5"/>
  <c r="S63" i="5"/>
  <c r="S68" i="5"/>
  <c r="S70" i="5"/>
  <c r="S71" i="5"/>
  <c r="S72" i="5"/>
  <c r="S73" i="5"/>
  <c r="S74" i="5"/>
  <c r="S75" i="5"/>
  <c r="S76" i="5"/>
  <c r="S77" i="5"/>
  <c r="S78" i="5"/>
  <c r="S69" i="5"/>
  <c r="S79" i="5"/>
  <c r="S81" i="5"/>
  <c r="S82" i="5"/>
  <c r="S83" i="5"/>
  <c r="S84" i="5"/>
  <c r="S85" i="5"/>
  <c r="S86" i="5"/>
  <c r="S87" i="5"/>
  <c r="S88" i="5"/>
  <c r="S89" i="5"/>
  <c r="S90" i="5"/>
  <c r="S91" i="5"/>
  <c r="S94" i="5"/>
  <c r="S95" i="5"/>
  <c r="S80" i="5"/>
  <c r="S92" i="5"/>
  <c r="S5" i="5"/>
  <c r="S6" i="5"/>
  <c r="H46" i="20"/>
  <c r="C46" i="20"/>
  <c r="D46" i="20"/>
  <c r="E46" i="20"/>
  <c r="G46" i="20"/>
  <c r="B29" i="20"/>
  <c r="B25" i="20"/>
  <c r="B18" i="20"/>
  <c r="B30" i="20"/>
  <c r="B14" i="20"/>
  <c r="B7" i="20"/>
  <c r="B38" i="20"/>
  <c r="B43" i="20"/>
  <c r="B44" i="20"/>
  <c r="B15" i="20"/>
  <c r="B12" i="20"/>
  <c r="B40" i="20"/>
  <c r="B32" i="20"/>
  <c r="B39" i="20"/>
  <c r="B20" i="20"/>
  <c r="B10" i="20"/>
  <c r="B8" i="20"/>
  <c r="B9" i="20"/>
  <c r="B33" i="20"/>
  <c r="B22" i="20"/>
  <c r="B11" i="20"/>
  <c r="B17" i="20"/>
  <c r="B13" i="20"/>
  <c r="B16" i="20"/>
  <c r="B35" i="20"/>
  <c r="B26" i="20"/>
  <c r="B42" i="20"/>
  <c r="B21" i="20"/>
  <c r="B36" i="20"/>
  <c r="B41" i="20"/>
  <c r="B23" i="20"/>
  <c r="B37" i="20"/>
  <c r="B45" i="20"/>
  <c r="B6" i="20"/>
  <c r="B34" i="20"/>
  <c r="B28" i="20"/>
  <c r="B24" i="20"/>
  <c r="B27" i="20"/>
  <c r="B31" i="20"/>
  <c r="Q36" i="5"/>
  <c r="Q44" i="5"/>
  <c r="Q45" i="5"/>
  <c r="Q47" i="5"/>
  <c r="Q48" i="5"/>
  <c r="Q49" i="5"/>
  <c r="Q46" i="5"/>
  <c r="Q54" i="5"/>
  <c r="Q51" i="5"/>
  <c r="Q55" i="5"/>
  <c r="Q56" i="5"/>
  <c r="Q50" i="5"/>
  <c r="Q58" i="5"/>
  <c r="Q59" i="5"/>
  <c r="Q60" i="5"/>
  <c r="Q57" i="5"/>
  <c r="Q61" i="5"/>
  <c r="Q62" i="5"/>
  <c r="Q64" i="5"/>
  <c r="Q65" i="5"/>
  <c r="Q66" i="5"/>
  <c r="Q67" i="5"/>
  <c r="Q68" i="5"/>
  <c r="Q70" i="5"/>
  <c r="Q71" i="5"/>
  <c r="Q73" i="5"/>
  <c r="Q74" i="5"/>
  <c r="Q75" i="5"/>
  <c r="Q76" i="5"/>
  <c r="Q77" i="5"/>
  <c r="Q78" i="5"/>
  <c r="Q69" i="5"/>
  <c r="Q79" i="5"/>
  <c r="Q81" i="5"/>
  <c r="Q82" i="5"/>
  <c r="Q83" i="5"/>
  <c r="Q84" i="5"/>
  <c r="Q85" i="5"/>
  <c r="Q86" i="5"/>
  <c r="Q87" i="5"/>
  <c r="Q88" i="5"/>
  <c r="Q89" i="5"/>
  <c r="Q90" i="5"/>
  <c r="Q94" i="5"/>
  <c r="Q95" i="5"/>
  <c r="Q80" i="5"/>
  <c r="C72" i="5"/>
  <c r="C91" i="5"/>
  <c r="B5" i="49"/>
  <c r="B49" i="49"/>
  <c r="B35" i="49"/>
  <c r="B32" i="49"/>
  <c r="B8" i="49"/>
  <c r="B11" i="49"/>
  <c r="B12" i="49"/>
  <c r="B10" i="49"/>
  <c r="B43" i="49"/>
  <c r="B36" i="49"/>
  <c r="B44" i="49"/>
  <c r="B45" i="49"/>
  <c r="B16" i="49"/>
  <c r="B31" i="49"/>
  <c r="B28" i="49"/>
  <c r="B15" i="49"/>
  <c r="B46" i="49"/>
  <c r="B37" i="49"/>
  <c r="B33" i="49"/>
  <c r="B14" i="49"/>
  <c r="B18" i="49"/>
  <c r="B22" i="49"/>
  <c r="B40" i="49"/>
  <c r="B23" i="49"/>
  <c r="B38" i="49"/>
  <c r="B34" i="49"/>
  <c r="B24" i="49"/>
  <c r="B21" i="49"/>
  <c r="B13" i="49"/>
  <c r="B29" i="49"/>
  <c r="B17" i="49"/>
  <c r="B27" i="49"/>
  <c r="B26" i="49"/>
  <c r="B20" i="49"/>
  <c r="B41" i="49"/>
  <c r="B42" i="49"/>
  <c r="B19" i="49"/>
  <c r="B6" i="49"/>
  <c r="P6" i="5"/>
  <c r="P3" i="5"/>
  <c r="P7" i="5"/>
  <c r="P9" i="5"/>
  <c r="P10" i="5"/>
  <c r="P25" i="5"/>
  <c r="P11" i="5"/>
  <c r="P15" i="5"/>
  <c r="P16" i="5"/>
  <c r="P14" i="5"/>
  <c r="P19" i="5"/>
  <c r="P20" i="5"/>
  <c r="P17" i="5"/>
  <c r="P12" i="5"/>
  <c r="P18" i="5"/>
  <c r="P23" i="5"/>
  <c r="P21" i="5"/>
  <c r="P13" i="5"/>
  <c r="P27" i="5"/>
  <c r="P28" i="5"/>
  <c r="P22" i="5"/>
  <c r="P24" i="5"/>
  <c r="P26" i="5"/>
  <c r="P32" i="5"/>
  <c r="P29" i="5"/>
  <c r="P44" i="5"/>
  <c r="P30" i="5"/>
  <c r="P33" i="5"/>
  <c r="P36" i="5"/>
  <c r="P45" i="5"/>
  <c r="P34" i="5"/>
  <c r="P39" i="5"/>
  <c r="P35" i="5"/>
  <c r="P38" i="5"/>
  <c r="P42" i="5"/>
  <c r="P47" i="5"/>
  <c r="P43" i="5"/>
  <c r="P48" i="5"/>
  <c r="P49" i="5"/>
  <c r="P37" i="5"/>
  <c r="P40" i="5"/>
  <c r="P54" i="5"/>
  <c r="P46" i="5"/>
  <c r="P51" i="5"/>
  <c r="P41" i="5"/>
  <c r="P55" i="5"/>
  <c r="P50" i="5"/>
  <c r="P56" i="5"/>
  <c r="P60" i="5"/>
  <c r="P61" i="5"/>
  <c r="P59" i="5"/>
  <c r="P58" i="5"/>
  <c r="P64" i="5"/>
  <c r="P57" i="5"/>
  <c r="P53" i="5"/>
  <c r="P65" i="5"/>
  <c r="P66" i="5"/>
  <c r="P67" i="5"/>
  <c r="P68" i="5"/>
  <c r="P70" i="5"/>
  <c r="P71" i="5"/>
  <c r="P62" i="5"/>
  <c r="P74" i="5"/>
  <c r="P75" i="5"/>
  <c r="P76" i="5"/>
  <c r="P77" i="5"/>
  <c r="P78" i="5"/>
  <c r="P69" i="5"/>
  <c r="P79" i="5"/>
  <c r="P81" i="5"/>
  <c r="P82" i="5"/>
  <c r="P83" i="5"/>
  <c r="P84" i="5"/>
  <c r="P85" i="5"/>
  <c r="P87" i="5"/>
  <c r="P88" i="5"/>
  <c r="P89" i="5"/>
  <c r="P90" i="5"/>
  <c r="P73" i="5"/>
  <c r="P95" i="5"/>
  <c r="P94" i="5"/>
  <c r="P52" i="5"/>
  <c r="P86" i="5"/>
  <c r="P63" i="5"/>
  <c r="C94" i="5"/>
  <c r="G94" i="5"/>
  <c r="I94" i="5"/>
  <c r="N94" i="5"/>
  <c r="O94" i="5"/>
  <c r="C52" i="5"/>
  <c r="G52" i="5"/>
  <c r="I52" i="5"/>
  <c r="N52" i="5"/>
  <c r="O52" i="5"/>
  <c r="C86" i="5"/>
  <c r="G86" i="5"/>
  <c r="I86" i="5"/>
  <c r="N86" i="5"/>
  <c r="O86" i="5"/>
  <c r="C63" i="5"/>
  <c r="G63" i="5"/>
  <c r="I63" i="5"/>
  <c r="N63" i="5"/>
  <c r="O63" i="5"/>
  <c r="B55" i="22"/>
  <c r="B7" i="22"/>
  <c r="B42" i="22"/>
  <c r="B10" i="22"/>
  <c r="B21" i="22"/>
  <c r="B13" i="22"/>
  <c r="B23" i="22"/>
  <c r="B54" i="22"/>
  <c r="B15" i="22"/>
  <c r="B31" i="22"/>
  <c r="B18" i="22"/>
  <c r="B19" i="22"/>
  <c r="B38" i="22"/>
  <c r="B48" i="22"/>
  <c r="B36" i="22"/>
  <c r="B37" i="22"/>
  <c r="B20" i="22"/>
  <c r="B40" i="22"/>
  <c r="B30" i="22"/>
  <c r="B49" i="22"/>
  <c r="B43" i="22"/>
  <c r="B50" i="22"/>
  <c r="B28" i="22"/>
  <c r="B35" i="22"/>
  <c r="B39" i="22"/>
  <c r="B11" i="22"/>
  <c r="B26" i="22"/>
  <c r="B32" i="22"/>
  <c r="B8" i="22"/>
  <c r="B9" i="22"/>
  <c r="B34" i="22"/>
  <c r="B46" i="22"/>
  <c r="B33" i="22"/>
  <c r="B41" i="22"/>
  <c r="B6" i="22"/>
  <c r="B12" i="22"/>
  <c r="B47" i="22"/>
  <c r="B24" i="22"/>
  <c r="B25" i="22"/>
  <c r="B16" i="22"/>
  <c r="B51" i="22"/>
  <c r="B14" i="22"/>
  <c r="B44" i="22"/>
  <c r="B45" i="22"/>
  <c r="B52" i="22"/>
  <c r="B17" i="22"/>
  <c r="B53" i="22"/>
  <c r="B5" i="22"/>
  <c r="O70" i="5"/>
  <c r="O71" i="5"/>
  <c r="O62" i="5"/>
  <c r="O74" i="5"/>
  <c r="O95" i="5"/>
  <c r="O75" i="5"/>
  <c r="O76" i="5"/>
  <c r="O77" i="5"/>
  <c r="O78" i="5"/>
  <c r="O79" i="5"/>
  <c r="O81" i="5"/>
  <c r="O82" i="5"/>
  <c r="O83" i="5"/>
  <c r="O84" i="5"/>
  <c r="O85" i="5"/>
  <c r="O87" i="5"/>
  <c r="O88" i="5"/>
  <c r="O89" i="5"/>
  <c r="O90" i="5"/>
  <c r="O73" i="5"/>
  <c r="O67" i="5"/>
  <c r="O68" i="5"/>
  <c r="O7" i="5"/>
  <c r="O3" i="5"/>
  <c r="O6" i="5"/>
  <c r="O10" i="5"/>
  <c r="O9" i="5"/>
  <c r="O25" i="5"/>
  <c r="O14" i="5"/>
  <c r="O19" i="5"/>
  <c r="O20" i="5"/>
  <c r="O11" i="5"/>
  <c r="O15" i="5"/>
  <c r="O16" i="5"/>
  <c r="O17" i="5"/>
  <c r="O23" i="5"/>
  <c r="O18" i="5"/>
  <c r="O21" i="5"/>
  <c r="O12" i="5"/>
  <c r="O44" i="5"/>
  <c r="O27" i="5"/>
  <c r="O33" i="5"/>
  <c r="O29" i="5"/>
  <c r="O24" i="5"/>
  <c r="O22" i="5"/>
  <c r="O28" i="5"/>
  <c r="O13" i="5"/>
  <c r="O32" i="5"/>
  <c r="O26" i="5"/>
  <c r="O30" i="5"/>
  <c r="O45" i="5"/>
  <c r="O36" i="5"/>
  <c r="O34" i="5"/>
  <c r="O39" i="5"/>
  <c r="O42" i="5"/>
  <c r="O47" i="5"/>
  <c r="O35" i="5"/>
  <c r="O49" i="5"/>
  <c r="O48" i="5"/>
  <c r="O54" i="5"/>
  <c r="O43" i="5"/>
  <c r="O37" i="5"/>
  <c r="O40" i="5"/>
  <c r="O38" i="5"/>
  <c r="O55" i="5"/>
  <c r="O46" i="5"/>
  <c r="O56" i="5"/>
  <c r="O51" i="5"/>
  <c r="O41" i="5"/>
  <c r="O60" i="5"/>
  <c r="O61" i="5"/>
  <c r="O59" i="5"/>
  <c r="O50" i="5"/>
  <c r="O64" i="5"/>
  <c r="O57" i="5"/>
  <c r="O65" i="5"/>
  <c r="O66" i="5"/>
  <c r="O58" i="5"/>
  <c r="O53" i="5"/>
  <c r="O69" i="5"/>
  <c r="B26" i="23"/>
  <c r="B28" i="23"/>
  <c r="B34" i="23"/>
  <c r="B47" i="23"/>
  <c r="B18" i="23"/>
  <c r="B31" i="23"/>
  <c r="B42" i="23"/>
  <c r="B46" i="23"/>
  <c r="B32" i="23"/>
  <c r="B38" i="23"/>
  <c r="B16" i="23"/>
  <c r="B45" i="23"/>
  <c r="B27" i="23"/>
  <c r="B30" i="23"/>
  <c r="B8" i="23"/>
  <c r="B13" i="23"/>
  <c r="B23" i="23"/>
  <c r="B25" i="23"/>
  <c r="B40" i="23"/>
  <c r="B24" i="23"/>
  <c r="B41" i="23"/>
  <c r="B6" i="23"/>
  <c r="B33" i="23"/>
  <c r="B36" i="23"/>
  <c r="B48" i="23"/>
  <c r="B29" i="23"/>
  <c r="B43" i="23"/>
  <c r="B35" i="23"/>
  <c r="B5" i="23"/>
  <c r="B44" i="23"/>
  <c r="B49" i="23"/>
  <c r="B9" i="23"/>
  <c r="B14" i="23"/>
  <c r="B10" i="23"/>
  <c r="B12" i="23"/>
  <c r="B50" i="23"/>
  <c r="B37" i="23"/>
  <c r="B39" i="23"/>
  <c r="B7" i="23"/>
  <c r="B11" i="23"/>
  <c r="B21" i="23"/>
  <c r="M29" i="21"/>
  <c r="M15" i="21"/>
  <c r="I35" i="5"/>
  <c r="M36" i="5"/>
  <c r="M34" i="5"/>
  <c r="M32" i="5"/>
  <c r="N60" i="5"/>
  <c r="N50" i="5"/>
  <c r="N64" i="5"/>
  <c r="N65" i="5"/>
  <c r="N66" i="5"/>
  <c r="N58" i="5"/>
  <c r="N68" i="5"/>
  <c r="N53" i="5"/>
  <c r="N47" i="5"/>
  <c r="N49" i="5"/>
  <c r="N48" i="5"/>
  <c r="N54" i="5"/>
  <c r="N79" i="5"/>
  <c r="N81" i="5"/>
  <c r="N82" i="5"/>
  <c r="N83" i="5"/>
  <c r="N84" i="5"/>
  <c r="N85" i="5"/>
  <c r="N87" i="5"/>
  <c r="N88" i="5"/>
  <c r="N89" i="5"/>
  <c r="N90" i="5"/>
  <c r="H53" i="21"/>
  <c r="H54" i="21"/>
  <c r="H55" i="21"/>
  <c r="M55" i="21" s="1"/>
  <c r="N46" i="5" s="1"/>
  <c r="H56" i="21"/>
  <c r="H57" i="21"/>
  <c r="H58" i="21"/>
  <c r="H59" i="21"/>
  <c r="H15" i="21"/>
  <c r="H29" i="21"/>
  <c r="B59" i="21"/>
  <c r="B28" i="21"/>
  <c r="B35" i="21"/>
  <c r="B36" i="21"/>
  <c r="B37" i="21"/>
  <c r="B38" i="21"/>
  <c r="B15" i="21"/>
  <c r="B29" i="21"/>
  <c r="H18" i="21"/>
  <c r="B20" i="21"/>
  <c r="B33" i="25"/>
  <c r="K28" i="21"/>
  <c r="H28" i="21"/>
  <c r="M28" i="21" s="1"/>
  <c r="K59" i="21"/>
  <c r="N77" i="5"/>
  <c r="K20" i="21"/>
  <c r="H20" i="21"/>
  <c r="M20" i="21" s="1"/>
  <c r="N41" i="5" s="1"/>
  <c r="I7" i="3"/>
  <c r="G10" i="3"/>
  <c r="B11" i="3"/>
  <c r="I5" i="3" s="1"/>
  <c r="C11" i="3"/>
  <c r="I6" i="3" s="1"/>
  <c r="D11" i="3"/>
  <c r="E11" i="3"/>
  <c r="G11" i="3"/>
  <c r="I11" i="3"/>
  <c r="K11" i="3"/>
  <c r="B12" i="3"/>
  <c r="C12" i="3"/>
  <c r="D12" i="3"/>
  <c r="E12" i="3"/>
  <c r="G12" i="3"/>
  <c r="I12" i="3"/>
  <c r="K12" i="3"/>
  <c r="G13" i="3"/>
  <c r="B13" i="3" s="1"/>
  <c r="I13" i="3"/>
  <c r="B14" i="3"/>
  <c r="C14" i="3"/>
  <c r="D14" i="3"/>
  <c r="E14" i="3"/>
  <c r="G14" i="3"/>
  <c r="I14" i="3"/>
  <c r="K14" i="3"/>
  <c r="B15" i="3"/>
  <c r="C15" i="3"/>
  <c r="D15" i="3"/>
  <c r="E15" i="3"/>
  <c r="G15" i="3"/>
  <c r="I15" i="3"/>
  <c r="K15" i="3"/>
  <c r="B16" i="3"/>
  <c r="C16" i="3"/>
  <c r="D16" i="3"/>
  <c r="E16" i="3"/>
  <c r="G16" i="3"/>
  <c r="I16" i="3"/>
  <c r="K16" i="3"/>
  <c r="B17" i="3"/>
  <c r="C17" i="3"/>
  <c r="D17" i="3"/>
  <c r="E17" i="3"/>
  <c r="G17" i="3"/>
  <c r="I17" i="3"/>
  <c r="K17" i="3"/>
  <c r="G18" i="3"/>
  <c r="B18" i="3" s="1"/>
  <c r="I18" i="3"/>
  <c r="B19" i="3"/>
  <c r="C19" i="3"/>
  <c r="D19" i="3"/>
  <c r="E19" i="3"/>
  <c r="G19" i="3"/>
  <c r="I19" i="3"/>
  <c r="K19" i="3"/>
  <c r="B20" i="3"/>
  <c r="C20" i="3"/>
  <c r="D20" i="3"/>
  <c r="E20" i="3"/>
  <c r="G20" i="3"/>
  <c r="I20" i="3"/>
  <c r="K20" i="3"/>
  <c r="B21" i="3"/>
  <c r="C21" i="3"/>
  <c r="D21" i="3"/>
  <c r="E21" i="3"/>
  <c r="G21" i="3"/>
  <c r="I21" i="3"/>
  <c r="K21" i="3"/>
  <c r="B22" i="3"/>
  <c r="C22" i="3"/>
  <c r="D22" i="3"/>
  <c r="E22" i="3"/>
  <c r="G22" i="3"/>
  <c r="I22" i="3"/>
  <c r="K22" i="3"/>
  <c r="B23" i="3"/>
  <c r="C23" i="3"/>
  <c r="D23" i="3"/>
  <c r="E23" i="3"/>
  <c r="G23" i="3"/>
  <c r="I23" i="3"/>
  <c r="K23" i="3"/>
  <c r="B24" i="3"/>
  <c r="C24" i="3"/>
  <c r="D24" i="3"/>
  <c r="E24" i="3"/>
  <c r="G24" i="3"/>
  <c r="I24" i="3"/>
  <c r="K24" i="3"/>
  <c r="G25" i="3"/>
  <c r="B25" i="3" s="1"/>
  <c r="I25" i="3"/>
  <c r="B26" i="3"/>
  <c r="C26" i="3"/>
  <c r="D26" i="3"/>
  <c r="E26" i="3"/>
  <c r="G26" i="3"/>
  <c r="I26" i="3"/>
  <c r="K26" i="3"/>
  <c r="B27" i="3"/>
  <c r="C27" i="3"/>
  <c r="D27" i="3"/>
  <c r="E27" i="3"/>
  <c r="G27" i="3"/>
  <c r="I27" i="3"/>
  <c r="K27" i="3"/>
  <c r="B28" i="3"/>
  <c r="C28" i="3"/>
  <c r="D28" i="3"/>
  <c r="E28" i="3"/>
  <c r="G28" i="3"/>
  <c r="I28" i="3"/>
  <c r="K28" i="3"/>
  <c r="B29" i="3"/>
  <c r="C29" i="3"/>
  <c r="D29" i="3"/>
  <c r="E29" i="3"/>
  <c r="G29" i="3"/>
  <c r="I29" i="3"/>
  <c r="K29" i="3"/>
  <c r="G30" i="3"/>
  <c r="B30" i="3" s="1"/>
  <c r="I30" i="3"/>
  <c r="B31" i="3"/>
  <c r="C31" i="3"/>
  <c r="D31" i="3"/>
  <c r="E31" i="3"/>
  <c r="G31" i="3"/>
  <c r="I31" i="3"/>
  <c r="K31" i="3"/>
  <c r="B32" i="3"/>
  <c r="C32" i="3"/>
  <c r="D32" i="3"/>
  <c r="E32" i="3"/>
  <c r="G32" i="3"/>
  <c r="I32" i="3"/>
  <c r="K32" i="3"/>
  <c r="B33" i="3"/>
  <c r="C33" i="3"/>
  <c r="D33" i="3"/>
  <c r="E33" i="3"/>
  <c r="G33" i="3"/>
  <c r="I33" i="3"/>
  <c r="K33" i="3"/>
  <c r="B34" i="3"/>
  <c r="C34" i="3"/>
  <c r="D34" i="3"/>
  <c r="E34" i="3"/>
  <c r="G34" i="3"/>
  <c r="I34" i="3"/>
  <c r="K34" i="3"/>
  <c r="B35" i="3"/>
  <c r="C35" i="3"/>
  <c r="D35" i="3"/>
  <c r="E35" i="3"/>
  <c r="G35" i="3"/>
  <c r="I35" i="3"/>
  <c r="K35" i="3"/>
  <c r="B36" i="3"/>
  <c r="C36" i="3"/>
  <c r="D36" i="3"/>
  <c r="E36" i="3"/>
  <c r="G36" i="3"/>
  <c r="I36" i="3"/>
  <c r="K36" i="3"/>
  <c r="G37" i="3"/>
  <c r="B37" i="3" s="1"/>
  <c r="I37" i="3"/>
  <c r="B38" i="3"/>
  <c r="C38" i="3"/>
  <c r="D38" i="3"/>
  <c r="E38" i="3"/>
  <c r="G38" i="3"/>
  <c r="I38" i="3"/>
  <c r="K38" i="3"/>
  <c r="B39" i="3"/>
  <c r="C39" i="3"/>
  <c r="D39" i="3"/>
  <c r="E39" i="3"/>
  <c r="G39" i="3"/>
  <c r="I39" i="3"/>
  <c r="K39" i="3"/>
  <c r="B40" i="3"/>
  <c r="C40" i="3"/>
  <c r="D40" i="3"/>
  <c r="E40" i="3"/>
  <c r="G40" i="3"/>
  <c r="I40" i="3"/>
  <c r="K40" i="3"/>
  <c r="B41" i="3"/>
  <c r="C41" i="3"/>
  <c r="D41" i="3"/>
  <c r="E41" i="3"/>
  <c r="G41" i="3"/>
  <c r="I41" i="3"/>
  <c r="K41" i="3"/>
  <c r="G42" i="3"/>
  <c r="B42" i="3" s="1"/>
  <c r="I42" i="3"/>
  <c r="B43" i="3"/>
  <c r="C43" i="3"/>
  <c r="D43" i="3"/>
  <c r="E43" i="3"/>
  <c r="G43" i="3"/>
  <c r="I43" i="3"/>
  <c r="K43" i="3"/>
  <c r="B44" i="3"/>
  <c r="C44" i="3"/>
  <c r="D44" i="3"/>
  <c r="E44" i="3"/>
  <c r="G44" i="3"/>
  <c r="I44" i="3"/>
  <c r="K44" i="3"/>
  <c r="B45" i="3"/>
  <c r="C45" i="3"/>
  <c r="D45" i="3"/>
  <c r="E45" i="3"/>
  <c r="G45" i="3"/>
  <c r="I45" i="3"/>
  <c r="K45" i="3"/>
  <c r="B46" i="3"/>
  <c r="C46" i="3"/>
  <c r="D46" i="3"/>
  <c r="E46" i="3"/>
  <c r="G46" i="3"/>
  <c r="I46" i="3"/>
  <c r="K46" i="3"/>
  <c r="B47" i="3"/>
  <c r="C47" i="3"/>
  <c r="D47" i="3"/>
  <c r="E47" i="3"/>
  <c r="G47" i="3"/>
  <c r="I47" i="3"/>
  <c r="K47" i="3"/>
  <c r="B48" i="3"/>
  <c r="C48" i="3"/>
  <c r="D48" i="3"/>
  <c r="E48" i="3"/>
  <c r="G48" i="3"/>
  <c r="I48" i="3"/>
  <c r="K48" i="3"/>
  <c r="G49" i="3"/>
  <c r="B49" i="3" s="1"/>
  <c r="I49" i="3"/>
  <c r="B50" i="3"/>
  <c r="C50" i="3"/>
  <c r="D50" i="3"/>
  <c r="E50" i="3"/>
  <c r="G50" i="3"/>
  <c r="I50" i="3"/>
  <c r="K50" i="3"/>
  <c r="B51" i="3"/>
  <c r="C51" i="3"/>
  <c r="D51" i="3"/>
  <c r="E51" i="3"/>
  <c r="G51" i="3"/>
  <c r="I51" i="3"/>
  <c r="K51" i="3"/>
  <c r="B52" i="3"/>
  <c r="C52" i="3"/>
  <c r="D52" i="3"/>
  <c r="E52" i="3"/>
  <c r="G52" i="3"/>
  <c r="I52" i="3"/>
  <c r="K52" i="3"/>
  <c r="B53" i="3"/>
  <c r="C53" i="3"/>
  <c r="D53" i="3"/>
  <c r="E53" i="3"/>
  <c r="G53" i="3"/>
  <c r="I53" i="3"/>
  <c r="K53" i="3"/>
  <c r="G54" i="3"/>
  <c r="B54" i="3" s="1"/>
  <c r="I54" i="3"/>
  <c r="B55" i="3"/>
  <c r="C55" i="3"/>
  <c r="D55" i="3"/>
  <c r="E55" i="3"/>
  <c r="G55" i="3"/>
  <c r="I55" i="3"/>
  <c r="K55" i="3"/>
  <c r="B56" i="3"/>
  <c r="C56" i="3"/>
  <c r="D56" i="3"/>
  <c r="E56" i="3"/>
  <c r="G56" i="3"/>
  <c r="I56" i="3"/>
  <c r="K56" i="3"/>
  <c r="B57" i="3"/>
  <c r="C57" i="3"/>
  <c r="D57" i="3"/>
  <c r="E57" i="3"/>
  <c r="G57" i="3"/>
  <c r="K57" i="3" s="1"/>
  <c r="I57" i="3"/>
  <c r="B58" i="3"/>
  <c r="C58" i="3"/>
  <c r="D58" i="3"/>
  <c r="E58" i="3"/>
  <c r="G58" i="3"/>
  <c r="I58" i="3"/>
  <c r="K58" i="3"/>
  <c r="B59" i="3"/>
  <c r="C59" i="3"/>
  <c r="D59" i="3"/>
  <c r="E59" i="3"/>
  <c r="G59" i="3"/>
  <c r="I59" i="3"/>
  <c r="K59" i="3"/>
  <c r="B60" i="3"/>
  <c r="C60" i="3"/>
  <c r="D60" i="3"/>
  <c r="E60" i="3"/>
  <c r="G60" i="3"/>
  <c r="I60" i="3"/>
  <c r="K60" i="3"/>
  <c r="G61" i="3"/>
  <c r="B61" i="3" s="1"/>
  <c r="I61" i="3"/>
  <c r="B4" i="18"/>
  <c r="B5" i="18"/>
  <c r="H5" i="18"/>
  <c r="J5" i="18"/>
  <c r="K5" i="18"/>
  <c r="B6" i="18"/>
  <c r="H6" i="18"/>
  <c r="J6" i="18"/>
  <c r="K6" i="18"/>
  <c r="B7" i="18"/>
  <c r="H7" i="18"/>
  <c r="J7" i="18"/>
  <c r="K7" i="18"/>
  <c r="B8" i="18"/>
  <c r="H8" i="18"/>
  <c r="J8" i="18"/>
  <c r="K8" i="18"/>
  <c r="B9" i="18"/>
  <c r="H9" i="18"/>
  <c r="J9" i="18"/>
  <c r="K9" i="18"/>
  <c r="B10" i="18"/>
  <c r="H10" i="18"/>
  <c r="J10" i="18"/>
  <c r="K10" i="18"/>
  <c r="B11" i="18"/>
  <c r="H11" i="18"/>
  <c r="J11" i="18"/>
  <c r="K11" i="18"/>
  <c r="B12" i="18"/>
  <c r="H12" i="18"/>
  <c r="J12" i="18"/>
  <c r="K12" i="18"/>
  <c r="B13" i="18"/>
  <c r="H13" i="18"/>
  <c r="J13" i="18"/>
  <c r="K13" i="18"/>
  <c r="B14" i="18"/>
  <c r="H14" i="18"/>
  <c r="J14" i="18"/>
  <c r="K14" i="18"/>
  <c r="B15" i="18"/>
  <c r="H15" i="18"/>
  <c r="J15" i="18"/>
  <c r="K15" i="18"/>
  <c r="B16" i="18"/>
  <c r="H16" i="18"/>
  <c r="J16" i="18"/>
  <c r="K16" i="18"/>
  <c r="B17" i="18"/>
  <c r="H17" i="18"/>
  <c r="J17" i="18"/>
  <c r="K17" i="18"/>
  <c r="B18" i="18"/>
  <c r="H18" i="18"/>
  <c r="J18" i="18"/>
  <c r="K18" i="18"/>
  <c r="B19" i="18"/>
  <c r="H19" i="18"/>
  <c r="J19" i="18"/>
  <c r="K19" i="18"/>
  <c r="B20" i="18"/>
  <c r="H20" i="18"/>
  <c r="J20" i="18"/>
  <c r="K20" i="18"/>
  <c r="B21" i="18"/>
  <c r="H21" i="18"/>
  <c r="J21" i="18"/>
  <c r="K21" i="18"/>
  <c r="B22" i="18"/>
  <c r="H22" i="18"/>
  <c r="J22" i="18"/>
  <c r="K22" i="18"/>
  <c r="B23" i="18"/>
  <c r="H23" i="18"/>
  <c r="J23" i="18"/>
  <c r="K23" i="18"/>
  <c r="B24" i="18"/>
  <c r="H24" i="18"/>
  <c r="J24" i="18"/>
  <c r="K24" i="18"/>
  <c r="B25" i="18"/>
  <c r="H25" i="18"/>
  <c r="J25" i="18"/>
  <c r="K25" i="18"/>
  <c r="B26" i="18"/>
  <c r="H26" i="18"/>
  <c r="J26" i="18"/>
  <c r="K26" i="18"/>
  <c r="B27" i="18"/>
  <c r="H27" i="18"/>
  <c r="J27" i="18"/>
  <c r="K27" i="18"/>
  <c r="B28" i="18"/>
  <c r="H28" i="18"/>
  <c r="J28" i="18"/>
  <c r="K28" i="18"/>
  <c r="B29" i="18"/>
  <c r="H29" i="18"/>
  <c r="J29" i="18"/>
  <c r="K29" i="18"/>
  <c r="B30" i="18"/>
  <c r="H30" i="18"/>
  <c r="J30" i="18"/>
  <c r="K30" i="18"/>
  <c r="H22" i="6"/>
  <c r="K22" i="6"/>
  <c r="H40" i="6"/>
  <c r="M40" i="6" s="1"/>
  <c r="U17" i="5" s="1"/>
  <c r="K40" i="6"/>
  <c r="H13" i="6"/>
  <c r="K13" i="6"/>
  <c r="H41" i="6"/>
  <c r="J41" i="6" s="1"/>
  <c r="K41" i="6"/>
  <c r="H6" i="6"/>
  <c r="M6" i="6" s="1"/>
  <c r="U3" i="5" s="1"/>
  <c r="K6" i="6"/>
  <c r="H42" i="6"/>
  <c r="J42" i="6" s="1"/>
  <c r="K42" i="6"/>
  <c r="H43" i="6"/>
  <c r="M43" i="6" s="1"/>
  <c r="U53" i="5" s="1"/>
  <c r="K43" i="6"/>
  <c r="H27" i="6"/>
  <c r="M27" i="6" s="1"/>
  <c r="U20" i="5" s="1"/>
  <c r="K27" i="6"/>
  <c r="H44" i="6"/>
  <c r="J44" i="6" s="1"/>
  <c r="K44" i="6"/>
  <c r="H35" i="6"/>
  <c r="M35" i="6" s="1"/>
  <c r="U34" i="5" s="1"/>
  <c r="K35" i="6"/>
  <c r="H8" i="6"/>
  <c r="K8" i="6"/>
  <c r="H9" i="6"/>
  <c r="M9" i="6" s="1"/>
  <c r="U19" i="5" s="1"/>
  <c r="K9" i="6"/>
  <c r="H26" i="6"/>
  <c r="M26" i="6" s="1"/>
  <c r="K26" i="6"/>
  <c r="H31" i="6"/>
  <c r="M31" i="6" s="1"/>
  <c r="U36" i="5" s="1"/>
  <c r="K31" i="6"/>
  <c r="H28" i="6"/>
  <c r="M28" i="6" s="1"/>
  <c r="U50" i="5" s="1"/>
  <c r="K28" i="6"/>
  <c r="H15" i="6"/>
  <c r="M15" i="6" s="1"/>
  <c r="U9" i="5" s="1"/>
  <c r="K15" i="6"/>
  <c r="H24" i="6"/>
  <c r="M24" i="6" s="1"/>
  <c r="U25" i="5" s="1"/>
  <c r="K24" i="6"/>
  <c r="H34" i="6"/>
  <c r="K34" i="6"/>
  <c r="H37" i="6"/>
  <c r="M37" i="6" s="1"/>
  <c r="U21" i="5" s="1"/>
  <c r="K37" i="6"/>
  <c r="H19" i="6"/>
  <c r="M19" i="6" s="1"/>
  <c r="U7" i="5" s="1"/>
  <c r="K19" i="6"/>
  <c r="H32" i="6"/>
  <c r="K32" i="6"/>
  <c r="H10" i="6"/>
  <c r="K10" i="6"/>
  <c r="H45" i="6"/>
  <c r="M45" i="6" s="1"/>
  <c r="U10" i="5" s="1"/>
  <c r="K45" i="6"/>
  <c r="H23" i="6"/>
  <c r="K23" i="6"/>
  <c r="H16" i="6"/>
  <c r="K16" i="6"/>
  <c r="H36" i="6"/>
  <c r="M36" i="6" s="1"/>
  <c r="U23" i="5" s="1"/>
  <c r="K36" i="6"/>
  <c r="H29" i="6"/>
  <c r="M29" i="6" s="1"/>
  <c r="U35" i="5" s="1"/>
  <c r="K29" i="6"/>
  <c r="H14" i="6"/>
  <c r="K14" i="6"/>
  <c r="H46" i="6"/>
  <c r="M46" i="6" s="1"/>
  <c r="U29" i="5" s="1"/>
  <c r="K46" i="6"/>
  <c r="H21" i="6"/>
  <c r="K21" i="6"/>
  <c r="H5" i="6"/>
  <c r="M5" i="6" s="1"/>
  <c r="K5" i="6"/>
  <c r="H47" i="6"/>
  <c r="J47" i="6" s="1"/>
  <c r="K47" i="6"/>
  <c r="H12" i="6"/>
  <c r="M12" i="6" s="1"/>
  <c r="K12" i="6"/>
  <c r="H48" i="6"/>
  <c r="M48" i="6" s="1"/>
  <c r="U46" i="5" s="1"/>
  <c r="K48" i="6"/>
  <c r="H25" i="6"/>
  <c r="M25" i="6" s="1"/>
  <c r="K25" i="6"/>
  <c r="H33" i="6"/>
  <c r="M33" i="6" s="1"/>
  <c r="U27" i="5" s="1"/>
  <c r="K33" i="6"/>
  <c r="H18" i="6"/>
  <c r="M18" i="6" s="1"/>
  <c r="U30" i="5" s="1"/>
  <c r="K18" i="6"/>
  <c r="H49" i="6"/>
  <c r="J49" i="6" s="1"/>
  <c r="K49" i="6"/>
  <c r="H30" i="6"/>
  <c r="M30" i="6" s="1"/>
  <c r="U4" i="5" s="1"/>
  <c r="K30" i="6"/>
  <c r="H38" i="6"/>
  <c r="M38" i="6" s="1"/>
  <c r="U28" i="5" s="1"/>
  <c r="K38" i="6"/>
  <c r="H50" i="6"/>
  <c r="M50" i="6" s="1"/>
  <c r="U22" i="5" s="1"/>
  <c r="K50" i="6"/>
  <c r="H11" i="6"/>
  <c r="K11" i="6"/>
  <c r="H20" i="6"/>
  <c r="K20" i="6"/>
  <c r="B17" i="6"/>
  <c r="H17" i="6"/>
  <c r="K17" i="6"/>
  <c r="H51" i="6"/>
  <c r="M51" i="6" s="1"/>
  <c r="U69" i="5" s="1"/>
  <c r="K51" i="6"/>
  <c r="H7" i="6"/>
  <c r="K7" i="6"/>
  <c r="B52" i="6"/>
  <c r="H52" i="6"/>
  <c r="M52" i="6" s="1"/>
  <c r="U63" i="5" s="1"/>
  <c r="K52" i="6"/>
  <c r="B4" i="19"/>
  <c r="H17" i="19"/>
  <c r="K17" i="19"/>
  <c r="H27" i="19"/>
  <c r="K27" i="19"/>
  <c r="H24" i="19"/>
  <c r="K24" i="19"/>
  <c r="H6" i="19"/>
  <c r="K6" i="19"/>
  <c r="H7" i="19"/>
  <c r="K7" i="19"/>
  <c r="H32" i="19"/>
  <c r="K32" i="19"/>
  <c r="H45" i="19"/>
  <c r="J45" i="19" s="1"/>
  <c r="K45" i="19"/>
  <c r="H15" i="19"/>
  <c r="K15" i="19"/>
  <c r="H41" i="19"/>
  <c r="K41" i="19"/>
  <c r="H37" i="19"/>
  <c r="K37" i="19"/>
  <c r="H36" i="19"/>
  <c r="K36" i="19"/>
  <c r="H42" i="19"/>
  <c r="K42" i="19"/>
  <c r="H39" i="19"/>
  <c r="K39" i="19"/>
  <c r="H33" i="19"/>
  <c r="K33" i="19"/>
  <c r="H11" i="19"/>
  <c r="K11" i="19"/>
  <c r="H40" i="19"/>
  <c r="K40" i="19"/>
  <c r="H31" i="19"/>
  <c r="M31" i="19" s="1"/>
  <c r="K31" i="19"/>
  <c r="H34" i="19"/>
  <c r="M34" i="19" s="1"/>
  <c r="K34" i="19"/>
  <c r="H43" i="19"/>
  <c r="K43" i="19"/>
  <c r="H21" i="19"/>
  <c r="K21" i="19"/>
  <c r="H22" i="19"/>
  <c r="K22" i="19"/>
  <c r="H20" i="19"/>
  <c r="K20" i="19"/>
  <c r="H29" i="19"/>
  <c r="K29" i="19"/>
  <c r="H26" i="19"/>
  <c r="K26" i="19"/>
  <c r="H28" i="19"/>
  <c r="K28" i="19"/>
  <c r="H35" i="19"/>
  <c r="K35" i="19"/>
  <c r="H38" i="19"/>
  <c r="K38" i="19"/>
  <c r="H9" i="19"/>
  <c r="K9" i="19"/>
  <c r="H30" i="19"/>
  <c r="K30" i="19"/>
  <c r="H16" i="19"/>
  <c r="M16" i="19" s="1"/>
  <c r="K16" i="19"/>
  <c r="H46" i="19"/>
  <c r="J46" i="19" s="1"/>
  <c r="K46" i="19"/>
  <c r="H25" i="19"/>
  <c r="K25" i="19"/>
  <c r="H47" i="19"/>
  <c r="M47" i="19" s="1"/>
  <c r="K47" i="19"/>
  <c r="H5" i="19"/>
  <c r="K5" i="19"/>
  <c r="H14" i="19"/>
  <c r="M14" i="19" s="1"/>
  <c r="K14" i="19"/>
  <c r="H18" i="19"/>
  <c r="M18" i="19" s="1"/>
  <c r="K18" i="19"/>
  <c r="H8" i="19"/>
  <c r="K8" i="19"/>
  <c r="H13" i="19"/>
  <c r="K13" i="19"/>
  <c r="H44" i="19"/>
  <c r="K44" i="19"/>
  <c r="H12" i="19"/>
  <c r="M12" i="19" s="1"/>
  <c r="K12" i="19"/>
  <c r="B48" i="19"/>
  <c r="H48" i="19"/>
  <c r="J48" i="19" s="1"/>
  <c r="K48" i="19"/>
  <c r="H23" i="19"/>
  <c r="K23" i="19"/>
  <c r="H19" i="19"/>
  <c r="K19" i="19"/>
  <c r="H10" i="19"/>
  <c r="K10" i="19"/>
  <c r="H49" i="19"/>
  <c r="K49" i="19"/>
  <c r="B52" i="19"/>
  <c r="H52" i="19"/>
  <c r="M52" i="19" s="1"/>
  <c r="K52" i="19"/>
  <c r="B4" i="20"/>
  <c r="H19" i="20"/>
  <c r="M19" i="20" s="1"/>
  <c r="K19" i="20"/>
  <c r="H18" i="20"/>
  <c r="M18" i="20" s="1"/>
  <c r="K18" i="20"/>
  <c r="H30" i="20"/>
  <c r="M30" i="20" s="1"/>
  <c r="K30" i="20"/>
  <c r="H14" i="20"/>
  <c r="K14" i="20"/>
  <c r="H7" i="20"/>
  <c r="K7" i="20"/>
  <c r="H38" i="20"/>
  <c r="M38" i="20" s="1"/>
  <c r="K38" i="20"/>
  <c r="H43" i="20"/>
  <c r="K43" i="20"/>
  <c r="H44" i="20"/>
  <c r="K44" i="20"/>
  <c r="H15" i="20"/>
  <c r="M15" i="20" s="1"/>
  <c r="K15" i="20"/>
  <c r="H12" i="20"/>
  <c r="M12" i="20" s="1"/>
  <c r="K12" i="20"/>
  <c r="H40" i="20"/>
  <c r="K40" i="20"/>
  <c r="H32" i="20"/>
  <c r="M32" i="20" s="1"/>
  <c r="K32" i="20"/>
  <c r="H39" i="20"/>
  <c r="M39" i="20" s="1"/>
  <c r="K39" i="20"/>
  <c r="H20" i="20"/>
  <c r="K20" i="20"/>
  <c r="H10" i="20"/>
  <c r="M10" i="20" s="1"/>
  <c r="K10" i="20"/>
  <c r="H8" i="20"/>
  <c r="K8" i="20"/>
  <c r="H9" i="20"/>
  <c r="M9" i="20" s="1"/>
  <c r="K9" i="20"/>
  <c r="H33" i="20"/>
  <c r="M33" i="20" s="1"/>
  <c r="K33" i="20"/>
  <c r="H22" i="20"/>
  <c r="K22" i="20"/>
  <c r="H11" i="20"/>
  <c r="M11" i="20" s="1"/>
  <c r="K11" i="20"/>
  <c r="H17" i="20"/>
  <c r="M17" i="20" s="1"/>
  <c r="K17" i="20"/>
  <c r="H13" i="20"/>
  <c r="K13" i="20"/>
  <c r="H16" i="20"/>
  <c r="M16" i="20" s="1"/>
  <c r="K16" i="20"/>
  <c r="H35" i="20"/>
  <c r="K35" i="20"/>
  <c r="H26" i="20"/>
  <c r="M26" i="20" s="1"/>
  <c r="K26" i="20"/>
  <c r="H42" i="20"/>
  <c r="M42" i="20" s="1"/>
  <c r="K42" i="20"/>
  <c r="H21" i="20"/>
  <c r="M21" i="20" s="1"/>
  <c r="K21" i="20"/>
  <c r="H36" i="20"/>
  <c r="M36" i="20" s="1"/>
  <c r="K36" i="20"/>
  <c r="H41" i="20"/>
  <c r="M41" i="20" s="1"/>
  <c r="K41" i="20"/>
  <c r="H23" i="20"/>
  <c r="K23" i="20"/>
  <c r="H37" i="20"/>
  <c r="K37" i="20"/>
  <c r="H45" i="20"/>
  <c r="K45" i="20"/>
  <c r="H6" i="20"/>
  <c r="M6" i="20" s="1"/>
  <c r="K6" i="20"/>
  <c r="H34" i="20"/>
  <c r="K34" i="20"/>
  <c r="H28" i="20"/>
  <c r="M28" i="20" s="1"/>
  <c r="K28" i="20"/>
  <c r="H24" i="20"/>
  <c r="K24" i="20"/>
  <c r="B5" i="20"/>
  <c r="H5" i="20"/>
  <c r="K5" i="20"/>
  <c r="H27" i="20"/>
  <c r="M27" i="20" s="1"/>
  <c r="K27" i="20"/>
  <c r="H31" i="20"/>
  <c r="K31" i="20"/>
  <c r="H25" i="20"/>
  <c r="M25" i="20" s="1"/>
  <c r="K25" i="20"/>
  <c r="H29" i="20"/>
  <c r="M29" i="20" s="1"/>
  <c r="K29" i="20"/>
  <c r="B4" i="49"/>
  <c r="H30" i="49"/>
  <c r="K30" i="49"/>
  <c r="H32" i="49"/>
  <c r="M32" i="49" s="1"/>
  <c r="Q17" i="5" s="1"/>
  <c r="K32" i="49"/>
  <c r="H8" i="49"/>
  <c r="K8" i="49"/>
  <c r="H11" i="49"/>
  <c r="K11" i="49"/>
  <c r="H12" i="49"/>
  <c r="K12" i="49"/>
  <c r="H10" i="49"/>
  <c r="K10" i="49"/>
  <c r="H43" i="49"/>
  <c r="K43" i="49"/>
  <c r="H36" i="49"/>
  <c r="K36" i="49"/>
  <c r="H44" i="49"/>
  <c r="K44" i="49"/>
  <c r="H45" i="49"/>
  <c r="K45" i="49"/>
  <c r="H16" i="49"/>
  <c r="K16" i="49"/>
  <c r="H31" i="49"/>
  <c r="K31" i="49"/>
  <c r="H28" i="49"/>
  <c r="K28" i="49"/>
  <c r="H15" i="49"/>
  <c r="K15" i="49"/>
  <c r="H46" i="49"/>
  <c r="M46" i="49" s="1"/>
  <c r="Q25" i="5" s="1"/>
  <c r="K46" i="49"/>
  <c r="H37" i="49"/>
  <c r="K37" i="49"/>
  <c r="H33" i="49"/>
  <c r="K33" i="49"/>
  <c r="H14" i="49"/>
  <c r="K14" i="49"/>
  <c r="H18" i="49"/>
  <c r="K18" i="49"/>
  <c r="H22" i="49"/>
  <c r="K22" i="49"/>
  <c r="H40" i="49"/>
  <c r="K40" i="49"/>
  <c r="H23" i="49"/>
  <c r="K23" i="49"/>
  <c r="H38" i="49"/>
  <c r="K38" i="49"/>
  <c r="H34" i="49"/>
  <c r="K34" i="49"/>
  <c r="H24" i="49"/>
  <c r="K24" i="49"/>
  <c r="H21" i="49"/>
  <c r="K21" i="49"/>
  <c r="H13" i="49"/>
  <c r="M13" i="49" s="1"/>
  <c r="Q29" i="5" s="1"/>
  <c r="K13" i="49"/>
  <c r="H29" i="49"/>
  <c r="K29" i="49"/>
  <c r="H17" i="49"/>
  <c r="K17" i="49"/>
  <c r="H27" i="49"/>
  <c r="K27" i="49"/>
  <c r="H26" i="49"/>
  <c r="K26" i="49"/>
  <c r="H20" i="49"/>
  <c r="K20" i="49"/>
  <c r="H41" i="49"/>
  <c r="M41" i="49" s="1"/>
  <c r="Q27" i="5" s="1"/>
  <c r="K41" i="49"/>
  <c r="H42" i="49"/>
  <c r="K42" i="49"/>
  <c r="H19" i="49"/>
  <c r="K19" i="49"/>
  <c r="H6" i="49"/>
  <c r="K6" i="49"/>
  <c r="B25" i="49"/>
  <c r="H25" i="49"/>
  <c r="K25" i="49"/>
  <c r="B9" i="49"/>
  <c r="H9" i="49"/>
  <c r="K9" i="49"/>
  <c r="B47" i="49"/>
  <c r="H47" i="49"/>
  <c r="K47" i="49"/>
  <c r="H35" i="49"/>
  <c r="K35" i="49"/>
  <c r="B39" i="49"/>
  <c r="H39" i="49"/>
  <c r="M39" i="49" s="1"/>
  <c r="Q41" i="5" s="1"/>
  <c r="K39" i="49"/>
  <c r="B7" i="49"/>
  <c r="H7" i="49"/>
  <c r="K7" i="49"/>
  <c r="B48" i="49"/>
  <c r="H48" i="49"/>
  <c r="K48" i="49"/>
  <c r="H5" i="49"/>
  <c r="K5" i="49"/>
  <c r="H49" i="49"/>
  <c r="M49" i="49" s="1"/>
  <c r="Q91" i="5" s="1"/>
  <c r="R91" i="5" s="1"/>
  <c r="K49" i="49"/>
  <c r="B50" i="49"/>
  <c r="H50" i="49"/>
  <c r="J50" i="49" s="1"/>
  <c r="K50" i="49"/>
  <c r="B51" i="49"/>
  <c r="H51" i="49"/>
  <c r="M51" i="49" s="1"/>
  <c r="K51" i="49"/>
  <c r="B52" i="49"/>
  <c r="H52" i="49"/>
  <c r="M52" i="49" s="1"/>
  <c r="K52" i="49"/>
  <c r="B53" i="49"/>
  <c r="H53" i="49"/>
  <c r="J53" i="49" s="1"/>
  <c r="K53" i="49"/>
  <c r="B54" i="49"/>
  <c r="H54" i="49"/>
  <c r="J54" i="49" s="1"/>
  <c r="K54" i="49"/>
  <c r="B55" i="49"/>
  <c r="H55" i="49"/>
  <c r="M55" i="49" s="1"/>
  <c r="K55" i="49"/>
  <c r="B56" i="49"/>
  <c r="H56" i="49"/>
  <c r="J56" i="49" s="1"/>
  <c r="K56" i="49"/>
  <c r="B57" i="49"/>
  <c r="H57" i="49"/>
  <c r="M57" i="49" s="1"/>
  <c r="K57" i="49"/>
  <c r="B58" i="49"/>
  <c r="H58" i="49"/>
  <c r="M58" i="49" s="1"/>
  <c r="K58" i="49"/>
  <c r="B59" i="49"/>
  <c r="H59" i="49"/>
  <c r="J59" i="49" s="1"/>
  <c r="K59" i="49"/>
  <c r="B60" i="49"/>
  <c r="H60" i="49"/>
  <c r="J60" i="49" s="1"/>
  <c r="K60" i="49"/>
  <c r="B61" i="49"/>
  <c r="H61" i="49"/>
  <c r="J61" i="49" s="1"/>
  <c r="K61" i="49"/>
  <c r="B62" i="49"/>
  <c r="H62" i="49"/>
  <c r="M62" i="49" s="1"/>
  <c r="K62" i="49"/>
  <c r="B63" i="49"/>
  <c r="H63" i="49"/>
  <c r="M63" i="49" s="1"/>
  <c r="K63" i="49"/>
  <c r="B64" i="49"/>
  <c r="H64" i="49"/>
  <c r="J64" i="49" s="1"/>
  <c r="K64" i="49"/>
  <c r="B65" i="49"/>
  <c r="H65" i="49"/>
  <c r="K65" i="49"/>
  <c r="B66" i="49"/>
  <c r="H66" i="49"/>
  <c r="M66" i="49" s="1"/>
  <c r="K66" i="49"/>
  <c r="B67" i="49"/>
  <c r="H67" i="49"/>
  <c r="M67" i="49" s="1"/>
  <c r="K67" i="49"/>
  <c r="B68" i="49"/>
  <c r="H68" i="49"/>
  <c r="J68" i="49" s="1"/>
  <c r="K68" i="49"/>
  <c r="B69" i="49"/>
  <c r="H69" i="49"/>
  <c r="J69" i="49" s="1"/>
  <c r="K69" i="49"/>
  <c r="B70" i="49"/>
  <c r="H70" i="49"/>
  <c r="J70" i="49" s="1"/>
  <c r="K70" i="49"/>
  <c r="B71" i="49"/>
  <c r="H71" i="49"/>
  <c r="M71" i="49" s="1"/>
  <c r="K71" i="49"/>
  <c r="B72" i="49"/>
  <c r="H72" i="49"/>
  <c r="J72" i="49" s="1"/>
  <c r="K72" i="49"/>
  <c r="B73" i="49"/>
  <c r="H73" i="49"/>
  <c r="J73" i="49" s="1"/>
  <c r="K73" i="49"/>
  <c r="B74" i="49"/>
  <c r="H74" i="49"/>
  <c r="J74" i="49" s="1"/>
  <c r="K74" i="49"/>
  <c r="B75" i="49"/>
  <c r="H75" i="49"/>
  <c r="M75" i="49" s="1"/>
  <c r="K75" i="49"/>
  <c r="B76" i="49"/>
  <c r="H76" i="49"/>
  <c r="J76" i="49" s="1"/>
  <c r="K76" i="49"/>
  <c r="B77" i="49"/>
  <c r="H77" i="49"/>
  <c r="J77" i="49" s="1"/>
  <c r="K77" i="49"/>
  <c r="B78" i="49"/>
  <c r="H78" i="49"/>
  <c r="J78" i="49" s="1"/>
  <c r="K78" i="49"/>
  <c r="B79" i="49"/>
  <c r="H79" i="49"/>
  <c r="M79" i="49" s="1"/>
  <c r="K79" i="49"/>
  <c r="B80" i="49"/>
  <c r="H80" i="49"/>
  <c r="J80" i="49" s="1"/>
  <c r="K80" i="49"/>
  <c r="B81" i="49"/>
  <c r="H81" i="49"/>
  <c r="J81" i="49" s="1"/>
  <c r="K81" i="49"/>
  <c r="B82" i="49"/>
  <c r="H82" i="49"/>
  <c r="M82" i="49" s="1"/>
  <c r="K82" i="49"/>
  <c r="B83" i="49"/>
  <c r="H83" i="49"/>
  <c r="K83" i="49"/>
  <c r="B84" i="49"/>
  <c r="H84" i="49"/>
  <c r="J84" i="49" s="1"/>
  <c r="K84" i="49"/>
  <c r="B85" i="49"/>
  <c r="H85" i="49"/>
  <c r="J85" i="49" s="1"/>
  <c r="K85" i="49"/>
  <c r="B86" i="49"/>
  <c r="H86" i="49"/>
  <c r="J86" i="49" s="1"/>
  <c r="K86" i="49"/>
  <c r="B87" i="49"/>
  <c r="H87" i="49"/>
  <c r="M87" i="49" s="1"/>
  <c r="K87" i="49"/>
  <c r="B88" i="49"/>
  <c r="H88" i="49"/>
  <c r="M88" i="49" s="1"/>
  <c r="K88" i="49"/>
  <c r="B89" i="49"/>
  <c r="H89" i="49"/>
  <c r="J89" i="49" s="1"/>
  <c r="K89" i="49"/>
  <c r="B90" i="49"/>
  <c r="H90" i="49"/>
  <c r="J90" i="49" s="1"/>
  <c r="K90" i="49"/>
  <c r="B91" i="49"/>
  <c r="H91" i="49"/>
  <c r="M91" i="49" s="1"/>
  <c r="K91" i="49"/>
  <c r="H29" i="22"/>
  <c r="K29" i="22"/>
  <c r="H15" i="22"/>
  <c r="K15" i="22"/>
  <c r="H31" i="22"/>
  <c r="K31" i="22"/>
  <c r="H18" i="22"/>
  <c r="K18" i="22"/>
  <c r="H19" i="22"/>
  <c r="M19" i="22" s="1"/>
  <c r="K19" i="22"/>
  <c r="H38" i="22"/>
  <c r="K38" i="22"/>
  <c r="H48" i="22"/>
  <c r="J48" i="22" s="1"/>
  <c r="K48" i="22"/>
  <c r="H36" i="22"/>
  <c r="M36" i="22" s="1"/>
  <c r="K36" i="22"/>
  <c r="H37" i="22"/>
  <c r="K37" i="22"/>
  <c r="H20" i="22"/>
  <c r="K20" i="22"/>
  <c r="H40" i="22"/>
  <c r="K40" i="22"/>
  <c r="H30" i="22"/>
  <c r="M30" i="22" s="1"/>
  <c r="K30" i="22"/>
  <c r="H49" i="22"/>
  <c r="J49" i="22" s="1"/>
  <c r="K49" i="22"/>
  <c r="H43" i="22"/>
  <c r="K43" i="22"/>
  <c r="H50" i="22"/>
  <c r="J50" i="22" s="1"/>
  <c r="K50" i="22"/>
  <c r="H28" i="22"/>
  <c r="K28" i="22"/>
  <c r="H35" i="22"/>
  <c r="M35" i="22" s="1"/>
  <c r="K35" i="22"/>
  <c r="H39" i="22"/>
  <c r="K39" i="22"/>
  <c r="H11" i="22"/>
  <c r="K11" i="22"/>
  <c r="H26" i="22"/>
  <c r="M26" i="22" s="1"/>
  <c r="K26" i="22"/>
  <c r="H32" i="22"/>
  <c r="K32" i="22"/>
  <c r="H8" i="22"/>
  <c r="K8" i="22"/>
  <c r="H9" i="22"/>
  <c r="M9" i="22" s="1"/>
  <c r="K9" i="22"/>
  <c r="H34" i="22"/>
  <c r="K34" i="22"/>
  <c r="H46" i="22"/>
  <c r="K46" i="22"/>
  <c r="H33" i="22"/>
  <c r="M33" i="22" s="1"/>
  <c r="K33" i="22"/>
  <c r="H41" i="22"/>
  <c r="K41" i="22"/>
  <c r="H6" i="22"/>
  <c r="K6" i="22"/>
  <c r="H12" i="22"/>
  <c r="M12" i="22" s="1"/>
  <c r="K12" i="22"/>
  <c r="H47" i="22"/>
  <c r="K47" i="22"/>
  <c r="H24" i="22"/>
  <c r="M24" i="22" s="1"/>
  <c r="K24" i="22"/>
  <c r="H25" i="22"/>
  <c r="K25" i="22"/>
  <c r="H16" i="22"/>
  <c r="K16" i="22"/>
  <c r="H51" i="22"/>
  <c r="J51" i="22" s="1"/>
  <c r="K51" i="22"/>
  <c r="H14" i="22"/>
  <c r="K14" i="22"/>
  <c r="H44" i="22"/>
  <c r="M44" i="22" s="1"/>
  <c r="K44" i="22"/>
  <c r="H45" i="22"/>
  <c r="K45" i="22"/>
  <c r="H52" i="22"/>
  <c r="J52" i="22" s="1"/>
  <c r="K52" i="22"/>
  <c r="H17" i="22"/>
  <c r="K17" i="22"/>
  <c r="B27" i="22"/>
  <c r="H27" i="22"/>
  <c r="M27" i="22" s="1"/>
  <c r="K27" i="22"/>
  <c r="B22" i="22"/>
  <c r="H22" i="22"/>
  <c r="K22" i="22"/>
  <c r="H53" i="22"/>
  <c r="M53" i="22" s="1"/>
  <c r="K53" i="22"/>
  <c r="H5" i="22"/>
  <c r="M5" i="22" s="1"/>
  <c r="K5" i="22"/>
  <c r="H21" i="22"/>
  <c r="K21" i="22"/>
  <c r="H13" i="22"/>
  <c r="K13" i="22"/>
  <c r="H23" i="22"/>
  <c r="K23" i="22"/>
  <c r="H54" i="22"/>
  <c r="M54" i="22" s="1"/>
  <c r="K54" i="22"/>
  <c r="H55" i="22"/>
  <c r="J55" i="22" s="1"/>
  <c r="K55" i="22"/>
  <c r="H7" i="22"/>
  <c r="K7" i="22"/>
  <c r="H42" i="22"/>
  <c r="M42" i="22" s="1"/>
  <c r="K42" i="22"/>
  <c r="H10" i="22"/>
  <c r="K10" i="22"/>
  <c r="B4" i="23"/>
  <c r="H17" i="23"/>
  <c r="K17" i="23"/>
  <c r="H28" i="23"/>
  <c r="K28" i="23"/>
  <c r="H34" i="23"/>
  <c r="K34" i="23"/>
  <c r="H47" i="23"/>
  <c r="J47" i="23" s="1"/>
  <c r="K47" i="23"/>
  <c r="H18" i="23"/>
  <c r="K18" i="23"/>
  <c r="H31" i="23"/>
  <c r="K31" i="23"/>
  <c r="H42" i="23"/>
  <c r="K42" i="23"/>
  <c r="H46" i="23"/>
  <c r="K46" i="23"/>
  <c r="H32" i="23"/>
  <c r="K32" i="23"/>
  <c r="H38" i="23"/>
  <c r="K38" i="23"/>
  <c r="H16" i="23"/>
  <c r="K16" i="23"/>
  <c r="H45" i="23"/>
  <c r="K45" i="23"/>
  <c r="H27" i="23"/>
  <c r="M27" i="23" s="1"/>
  <c r="K27" i="23"/>
  <c r="H30" i="23"/>
  <c r="K30" i="23"/>
  <c r="H8" i="23"/>
  <c r="K8" i="23"/>
  <c r="H13" i="23"/>
  <c r="K13" i="23"/>
  <c r="H23" i="23"/>
  <c r="K23" i="23"/>
  <c r="H25" i="23"/>
  <c r="K25" i="23"/>
  <c r="H40" i="23"/>
  <c r="K40" i="23"/>
  <c r="H24" i="23"/>
  <c r="K24" i="23"/>
  <c r="H41" i="23"/>
  <c r="K41" i="23"/>
  <c r="H6" i="23"/>
  <c r="M6" i="23" s="1"/>
  <c r="K6" i="23"/>
  <c r="H33" i="23"/>
  <c r="K33" i="23"/>
  <c r="H36" i="23"/>
  <c r="K36" i="23"/>
  <c r="H48" i="23"/>
  <c r="J48" i="23" s="1"/>
  <c r="K48" i="23"/>
  <c r="H29" i="23"/>
  <c r="K29" i="23"/>
  <c r="H43" i="23"/>
  <c r="M43" i="23" s="1"/>
  <c r="K43" i="23"/>
  <c r="H35" i="23"/>
  <c r="K35" i="23"/>
  <c r="H5" i="23"/>
  <c r="K5" i="23"/>
  <c r="H44" i="23"/>
  <c r="K44" i="23"/>
  <c r="H49" i="23"/>
  <c r="J49" i="23" s="1"/>
  <c r="K49" i="23"/>
  <c r="H9" i="23"/>
  <c r="K9" i="23"/>
  <c r="H14" i="23"/>
  <c r="M14" i="23" s="1"/>
  <c r="K14" i="23"/>
  <c r="H10" i="23"/>
  <c r="K10" i="23"/>
  <c r="H12" i="23"/>
  <c r="K12" i="23"/>
  <c r="H50" i="23"/>
  <c r="J50" i="23" s="1"/>
  <c r="K50" i="23"/>
  <c r="H37" i="23"/>
  <c r="K37" i="23"/>
  <c r="H39" i="23"/>
  <c r="K39" i="23"/>
  <c r="H7" i="23"/>
  <c r="K7" i="23"/>
  <c r="H11" i="23"/>
  <c r="K11" i="23"/>
  <c r="H21" i="23"/>
  <c r="K21" i="23"/>
  <c r="B15" i="23"/>
  <c r="H15" i="23"/>
  <c r="K15" i="23"/>
  <c r="B20" i="23"/>
  <c r="H20" i="23"/>
  <c r="K20" i="23"/>
  <c r="B51" i="23"/>
  <c r="H51" i="23"/>
  <c r="M51" i="23" s="1"/>
  <c r="K51" i="23"/>
  <c r="B19" i="23"/>
  <c r="H19" i="23"/>
  <c r="M19" i="23" s="1"/>
  <c r="K19" i="23"/>
  <c r="B22" i="23"/>
  <c r="H22" i="23"/>
  <c r="K22" i="23"/>
  <c r="H26" i="23"/>
  <c r="K26" i="23"/>
  <c r="H52" i="23"/>
  <c r="K52" i="23"/>
  <c r="H53" i="23"/>
  <c r="M53" i="23" s="1"/>
  <c r="K53" i="23"/>
  <c r="H54" i="23"/>
  <c r="M54" i="23" s="1"/>
  <c r="K54" i="23"/>
  <c r="H55" i="23"/>
  <c r="J55" i="23" s="1"/>
  <c r="K55" i="23"/>
  <c r="H56" i="23"/>
  <c r="J56" i="23" s="1"/>
  <c r="K56" i="23"/>
  <c r="H57" i="23"/>
  <c r="M57" i="23" s="1"/>
  <c r="K57" i="23"/>
  <c r="H58" i="23"/>
  <c r="J58" i="23" s="1"/>
  <c r="K58" i="23"/>
  <c r="H59" i="23"/>
  <c r="M59" i="23" s="1"/>
  <c r="K59" i="23"/>
  <c r="H60" i="23"/>
  <c r="J60" i="23" s="1"/>
  <c r="K60" i="23"/>
  <c r="H61" i="23"/>
  <c r="M61" i="23" s="1"/>
  <c r="K61" i="23"/>
  <c r="H62" i="23"/>
  <c r="M62" i="23" s="1"/>
  <c r="K62" i="23"/>
  <c r="H63" i="23"/>
  <c r="J63" i="23" s="1"/>
  <c r="K63" i="23"/>
  <c r="H64" i="23"/>
  <c r="K64" i="23"/>
  <c r="B65" i="23"/>
  <c r="H65" i="23"/>
  <c r="M65" i="23" s="1"/>
  <c r="K65" i="23"/>
  <c r="B66" i="23"/>
  <c r="H66" i="23"/>
  <c r="M66" i="23" s="1"/>
  <c r="K66" i="23"/>
  <c r="B67" i="23"/>
  <c r="H67" i="23"/>
  <c r="J67" i="23" s="1"/>
  <c r="K67" i="23"/>
  <c r="B68" i="23"/>
  <c r="H68" i="23"/>
  <c r="J68" i="23" s="1"/>
  <c r="K68" i="23"/>
  <c r="B69" i="23"/>
  <c r="H69" i="23"/>
  <c r="M69" i="23" s="1"/>
  <c r="K69" i="23"/>
  <c r="B70" i="23"/>
  <c r="H70" i="23"/>
  <c r="J70" i="23" s="1"/>
  <c r="K70" i="23"/>
  <c r="B71" i="23"/>
  <c r="H71" i="23"/>
  <c r="M71" i="23" s="1"/>
  <c r="K71" i="23"/>
  <c r="B72" i="23"/>
  <c r="H72" i="23"/>
  <c r="M72" i="23" s="1"/>
  <c r="K72" i="23"/>
  <c r="B73" i="23"/>
  <c r="H73" i="23"/>
  <c r="M73" i="23" s="1"/>
  <c r="K73" i="23"/>
  <c r="B74" i="23"/>
  <c r="H74" i="23"/>
  <c r="M74" i="23" s="1"/>
  <c r="K74" i="23"/>
  <c r="B75" i="23"/>
  <c r="H75" i="23"/>
  <c r="J75" i="23" s="1"/>
  <c r="K75" i="23"/>
  <c r="B76" i="23"/>
  <c r="H76" i="23"/>
  <c r="K76" i="23"/>
  <c r="B77" i="23"/>
  <c r="H77" i="23"/>
  <c r="M77" i="23" s="1"/>
  <c r="K77" i="23"/>
  <c r="B78" i="23"/>
  <c r="H78" i="23"/>
  <c r="M78" i="23" s="1"/>
  <c r="K78" i="23"/>
  <c r="B79" i="23"/>
  <c r="H79" i="23"/>
  <c r="J79" i="23" s="1"/>
  <c r="K79" i="23"/>
  <c r="B80" i="23"/>
  <c r="H80" i="23"/>
  <c r="M80" i="23" s="1"/>
  <c r="K80" i="23"/>
  <c r="B81" i="23"/>
  <c r="H81" i="23"/>
  <c r="M81" i="23" s="1"/>
  <c r="K81" i="23"/>
  <c r="B82" i="23"/>
  <c r="H82" i="23"/>
  <c r="J82" i="23" s="1"/>
  <c r="K82" i="23"/>
  <c r="B83" i="23"/>
  <c r="H83" i="23"/>
  <c r="M83" i="23" s="1"/>
  <c r="K83" i="23"/>
  <c r="B84" i="23"/>
  <c r="H84" i="23"/>
  <c r="J84" i="23" s="1"/>
  <c r="K84" i="23"/>
  <c r="B85" i="23"/>
  <c r="H85" i="23"/>
  <c r="J85" i="23" s="1"/>
  <c r="K85" i="23"/>
  <c r="B86" i="23"/>
  <c r="H86" i="23"/>
  <c r="M86" i="23" s="1"/>
  <c r="K86" i="23"/>
  <c r="B87" i="23"/>
  <c r="H87" i="23"/>
  <c r="J87" i="23" s="1"/>
  <c r="K87" i="23"/>
  <c r="B88" i="23"/>
  <c r="H88" i="23"/>
  <c r="K88" i="23"/>
  <c r="B89" i="23"/>
  <c r="H89" i="23"/>
  <c r="M89" i="23" s="1"/>
  <c r="K89" i="23"/>
  <c r="B90" i="23"/>
  <c r="H90" i="23"/>
  <c r="M90" i="23" s="1"/>
  <c r="K90" i="23"/>
  <c r="B91" i="23"/>
  <c r="H91" i="23"/>
  <c r="J91" i="23" s="1"/>
  <c r="K91" i="23"/>
  <c r="B92" i="23"/>
  <c r="H92" i="23"/>
  <c r="J92" i="23" s="1"/>
  <c r="K92" i="23"/>
  <c r="B93" i="23"/>
  <c r="H93" i="23"/>
  <c r="M93" i="23" s="1"/>
  <c r="K93" i="23"/>
  <c r="B94" i="23"/>
  <c r="H94" i="23"/>
  <c r="J94" i="23" s="1"/>
  <c r="K94" i="23"/>
  <c r="B95" i="23"/>
  <c r="H95" i="23"/>
  <c r="M95" i="23" s="1"/>
  <c r="K95" i="23"/>
  <c r="B96" i="23"/>
  <c r="H96" i="23"/>
  <c r="J96" i="23" s="1"/>
  <c r="K96" i="23"/>
  <c r="B97" i="23"/>
  <c r="H97" i="23"/>
  <c r="J97" i="23" s="1"/>
  <c r="K97" i="23"/>
  <c r="B98" i="23"/>
  <c r="H98" i="23"/>
  <c r="M98" i="23" s="1"/>
  <c r="K98" i="23"/>
  <c r="B99" i="23"/>
  <c r="H99" i="23"/>
  <c r="J99" i="23" s="1"/>
  <c r="K99" i="23"/>
  <c r="B100" i="23"/>
  <c r="H100" i="23"/>
  <c r="K100" i="23"/>
  <c r="B101" i="23"/>
  <c r="H101" i="23"/>
  <c r="M101" i="23" s="1"/>
  <c r="K101" i="23"/>
  <c r="B102" i="23"/>
  <c r="H102" i="23"/>
  <c r="M102" i="23" s="1"/>
  <c r="K102" i="23"/>
  <c r="B103" i="23"/>
  <c r="H103" i="23"/>
  <c r="J103" i="23" s="1"/>
  <c r="K103" i="23"/>
  <c r="B104" i="23"/>
  <c r="H104" i="23"/>
  <c r="J104" i="23" s="1"/>
  <c r="K104" i="23"/>
  <c r="B105" i="23"/>
  <c r="H105" i="23"/>
  <c r="M105" i="23" s="1"/>
  <c r="K105" i="23"/>
  <c r="B106" i="23"/>
  <c r="H106" i="23"/>
  <c r="J106" i="23" s="1"/>
  <c r="K106" i="23"/>
  <c r="B107" i="23"/>
  <c r="H107" i="23"/>
  <c r="M107" i="23" s="1"/>
  <c r="K107" i="23"/>
  <c r="B108" i="23"/>
  <c r="H108" i="23"/>
  <c r="M108" i="23" s="1"/>
  <c r="K108" i="23"/>
  <c r="H32" i="21"/>
  <c r="K32" i="21"/>
  <c r="B53" i="21"/>
  <c r="M53" i="21"/>
  <c r="N17" i="5" s="1"/>
  <c r="K53" i="21"/>
  <c r="B7" i="21"/>
  <c r="H7" i="21"/>
  <c r="M7" i="21" s="1"/>
  <c r="N8" i="5" s="1"/>
  <c r="K7" i="21"/>
  <c r="B27" i="21"/>
  <c r="H27" i="21"/>
  <c r="K27" i="21"/>
  <c r="B5" i="21"/>
  <c r="H5" i="21"/>
  <c r="M5" i="21" s="1"/>
  <c r="N3" i="5" s="1"/>
  <c r="K5" i="21"/>
  <c r="B18" i="21"/>
  <c r="K18" i="21"/>
  <c r="B48" i="21"/>
  <c r="H48" i="21"/>
  <c r="M48" i="21" s="1"/>
  <c r="N20" i="5" s="1"/>
  <c r="K48" i="21"/>
  <c r="B43" i="21"/>
  <c r="H43" i="21"/>
  <c r="K43" i="21"/>
  <c r="B25" i="21"/>
  <c r="H25" i="21"/>
  <c r="K25" i="21"/>
  <c r="B42" i="21"/>
  <c r="H42" i="21"/>
  <c r="M42" i="21" s="1"/>
  <c r="N12" i="5" s="1"/>
  <c r="K42" i="21"/>
  <c r="B19" i="21"/>
  <c r="H19" i="21"/>
  <c r="K19" i="21"/>
  <c r="B12" i="21"/>
  <c r="H12" i="21"/>
  <c r="K12" i="21"/>
  <c r="N56" i="5"/>
  <c r="B39" i="21"/>
  <c r="H39" i="21"/>
  <c r="M39" i="21" s="1"/>
  <c r="N36" i="5" s="1"/>
  <c r="K39" i="21"/>
  <c r="B54" i="21"/>
  <c r="K54" i="21"/>
  <c r="B31" i="21"/>
  <c r="H31" i="21"/>
  <c r="M31" i="21" s="1"/>
  <c r="N9" i="5" s="1"/>
  <c r="K31" i="21"/>
  <c r="B30" i="21"/>
  <c r="H30" i="21"/>
  <c r="M30" i="21" s="1"/>
  <c r="N25" i="5" s="1"/>
  <c r="K30" i="21"/>
  <c r="B16" i="21"/>
  <c r="H16" i="21"/>
  <c r="K16" i="21"/>
  <c r="B47" i="21"/>
  <c r="H47" i="21"/>
  <c r="K47" i="21"/>
  <c r="B49" i="21"/>
  <c r="H49" i="21"/>
  <c r="K49" i="21"/>
  <c r="B23" i="21"/>
  <c r="H23" i="21"/>
  <c r="M23" i="21" s="1"/>
  <c r="N14" i="5" s="1"/>
  <c r="K23" i="21"/>
  <c r="B9" i="21"/>
  <c r="H9" i="21"/>
  <c r="K9" i="21"/>
  <c r="B40" i="21"/>
  <c r="H40" i="21"/>
  <c r="K40" i="21"/>
  <c r="B44" i="21"/>
  <c r="H44" i="21"/>
  <c r="M44" i="21" s="1"/>
  <c r="N24" i="5" s="1"/>
  <c r="K44" i="21"/>
  <c r="B46" i="21"/>
  <c r="H46" i="21"/>
  <c r="M46" i="21" s="1"/>
  <c r="N45" i="5" s="1"/>
  <c r="K46" i="21"/>
  <c r="B52" i="21"/>
  <c r="H52" i="21"/>
  <c r="K52" i="21"/>
  <c r="B45" i="21"/>
  <c r="H45" i="21"/>
  <c r="M45" i="21" s="1"/>
  <c r="N23" i="5" s="1"/>
  <c r="K45" i="21"/>
  <c r="B11" i="21"/>
  <c r="H11" i="21"/>
  <c r="K11" i="21"/>
  <c r="B13" i="21"/>
  <c r="H13" i="21"/>
  <c r="K13" i="21"/>
  <c r="B51" i="21"/>
  <c r="H51" i="21"/>
  <c r="K51" i="21"/>
  <c r="B21" i="21"/>
  <c r="H21" i="21"/>
  <c r="K21" i="21"/>
  <c r="H35" i="21"/>
  <c r="M35" i="21" s="1"/>
  <c r="N61" i="5" s="1"/>
  <c r="K35" i="21"/>
  <c r="H36" i="21"/>
  <c r="M36" i="21" s="1"/>
  <c r="N42" i="5" s="1"/>
  <c r="K36" i="21"/>
  <c r="H37" i="21"/>
  <c r="M37" i="21" s="1"/>
  <c r="K37" i="21"/>
  <c r="H38" i="21"/>
  <c r="J38" i="21" s="1"/>
  <c r="K38" i="21"/>
  <c r="B8" i="21"/>
  <c r="H8" i="21"/>
  <c r="K8" i="21"/>
  <c r="B55" i="21"/>
  <c r="K55" i="21"/>
  <c r="B14" i="21"/>
  <c r="H14" i="21"/>
  <c r="K14" i="21"/>
  <c r="B24" i="21"/>
  <c r="H24" i="21"/>
  <c r="K24" i="21"/>
  <c r="B50" i="21"/>
  <c r="H50" i="21"/>
  <c r="M50" i="21" s="1"/>
  <c r="N30" i="5" s="1"/>
  <c r="K50" i="21"/>
  <c r="B34" i="21"/>
  <c r="H34" i="21"/>
  <c r="K34" i="21"/>
  <c r="B17" i="21"/>
  <c r="H17" i="21"/>
  <c r="M17" i="21" s="1"/>
  <c r="N4" i="5" s="1"/>
  <c r="K17" i="21"/>
  <c r="B41" i="21"/>
  <c r="H41" i="21"/>
  <c r="K41" i="21"/>
  <c r="B10" i="21"/>
  <c r="H10" i="21"/>
  <c r="M10" i="21" s="1"/>
  <c r="N22" i="5" s="1"/>
  <c r="K10" i="21"/>
  <c r="B26" i="21"/>
  <c r="H26" i="21"/>
  <c r="K26" i="21"/>
  <c r="B56" i="21"/>
  <c r="K56" i="21"/>
  <c r="B6" i="21"/>
  <c r="H6" i="21"/>
  <c r="M6" i="21" s="1"/>
  <c r="N57" i="5" s="1"/>
  <c r="K6" i="21"/>
  <c r="B33" i="21"/>
  <c r="H33" i="21"/>
  <c r="M33" i="21" s="1"/>
  <c r="N67" i="5" s="1"/>
  <c r="K33" i="21"/>
  <c r="N62" i="5"/>
  <c r="B57" i="21"/>
  <c r="M57" i="21"/>
  <c r="N40" i="5" s="1"/>
  <c r="K57" i="21"/>
  <c r="B58" i="21"/>
  <c r="K58" i="21"/>
  <c r="B22" i="21"/>
  <c r="H22" i="21"/>
  <c r="K22" i="21"/>
  <c r="B4" i="25"/>
  <c r="B5" i="25"/>
  <c r="H5" i="25"/>
  <c r="M5" i="25" s="1"/>
  <c r="M37" i="5" s="1"/>
  <c r="K5" i="25"/>
  <c r="B6" i="25"/>
  <c r="H6" i="25"/>
  <c r="K6" i="25"/>
  <c r="B7" i="25"/>
  <c r="H7" i="25"/>
  <c r="M7" i="25" s="1"/>
  <c r="M3" i="5" s="1"/>
  <c r="K7" i="25"/>
  <c r="B8" i="25"/>
  <c r="H8" i="25"/>
  <c r="M8" i="25" s="1"/>
  <c r="M54" i="5" s="1"/>
  <c r="K8" i="25"/>
  <c r="B9" i="25"/>
  <c r="H9" i="25"/>
  <c r="M9" i="25" s="1"/>
  <c r="M40" i="5" s="1"/>
  <c r="K9" i="25"/>
  <c r="B10" i="25"/>
  <c r="H10" i="25"/>
  <c r="K10" i="25"/>
  <c r="B11" i="25"/>
  <c r="H11" i="25"/>
  <c r="M11" i="25" s="1"/>
  <c r="M10" i="5" s="1"/>
  <c r="K11" i="25"/>
  <c r="B12" i="25"/>
  <c r="H12" i="25"/>
  <c r="M12" i="25" s="1"/>
  <c r="K12" i="25"/>
  <c r="B13" i="25"/>
  <c r="H13" i="25"/>
  <c r="M13" i="25" s="1"/>
  <c r="M24" i="5" s="1"/>
  <c r="K13" i="25"/>
  <c r="B14" i="25"/>
  <c r="H14" i="25"/>
  <c r="M14" i="25" s="1"/>
  <c r="M28" i="5" s="1"/>
  <c r="K14" i="25"/>
  <c r="B15" i="25"/>
  <c r="H15" i="25"/>
  <c r="K15" i="25"/>
  <c r="B16" i="25"/>
  <c r="H16" i="25"/>
  <c r="M16" i="25" s="1"/>
  <c r="M33" i="5" s="1"/>
  <c r="K16" i="25"/>
  <c r="B17" i="25"/>
  <c r="H17" i="25"/>
  <c r="M17" i="25" s="1"/>
  <c r="M4" i="5" s="1"/>
  <c r="K17" i="25"/>
  <c r="B18" i="25"/>
  <c r="H18" i="25"/>
  <c r="M18" i="25" s="1"/>
  <c r="M7" i="5" s="1"/>
  <c r="K18" i="25"/>
  <c r="B19" i="25"/>
  <c r="H19" i="25"/>
  <c r="M19" i="25" s="1"/>
  <c r="M14" i="5" s="1"/>
  <c r="K19" i="25"/>
  <c r="B20" i="25"/>
  <c r="H20" i="25"/>
  <c r="M20" i="25" s="1"/>
  <c r="M5" i="5" s="1"/>
  <c r="K20" i="25"/>
  <c r="B21" i="25"/>
  <c r="H21" i="25"/>
  <c r="M21" i="25" s="1"/>
  <c r="M20" i="5" s="1"/>
  <c r="K21" i="25"/>
  <c r="B22" i="25"/>
  <c r="H22" i="25"/>
  <c r="K22" i="25"/>
  <c r="B23" i="25"/>
  <c r="H23" i="25"/>
  <c r="M23" i="25" s="1"/>
  <c r="M15" i="5" s="1"/>
  <c r="K23" i="25"/>
  <c r="B24" i="25"/>
  <c r="H24" i="25"/>
  <c r="M24" i="25" s="1"/>
  <c r="M30" i="5" s="1"/>
  <c r="K24" i="25"/>
  <c r="B25" i="25"/>
  <c r="H25" i="25"/>
  <c r="M25" i="25" s="1"/>
  <c r="M49" i="5" s="1"/>
  <c r="K25" i="25"/>
  <c r="B26" i="25"/>
  <c r="H26" i="25"/>
  <c r="M26" i="25" s="1"/>
  <c r="M21" i="5" s="1"/>
  <c r="K26" i="25"/>
  <c r="B27" i="25"/>
  <c r="H27" i="25"/>
  <c r="K27" i="25"/>
  <c r="B28" i="25"/>
  <c r="H28" i="25"/>
  <c r="M28" i="25" s="1"/>
  <c r="M29" i="5" s="1"/>
  <c r="K28" i="25"/>
  <c r="B29" i="25"/>
  <c r="H29" i="25"/>
  <c r="M29" i="25" s="1"/>
  <c r="M25" i="5" s="1"/>
  <c r="K29" i="25"/>
  <c r="B30" i="25"/>
  <c r="H30" i="25"/>
  <c r="K30" i="25"/>
  <c r="M30" i="25"/>
  <c r="B31" i="25"/>
  <c r="H31" i="25"/>
  <c r="M31" i="25" s="1"/>
  <c r="M9" i="5" s="1"/>
  <c r="K31" i="25"/>
  <c r="B32" i="25"/>
  <c r="H32" i="25"/>
  <c r="M32" i="25" s="1"/>
  <c r="M19" i="5" s="1"/>
  <c r="K32" i="25"/>
  <c r="H34" i="25"/>
  <c r="M34" i="25" s="1"/>
  <c r="M11" i="5" s="1"/>
  <c r="K34" i="25"/>
  <c r="B35" i="25"/>
  <c r="H35" i="25"/>
  <c r="M35" i="25" s="1"/>
  <c r="M8" i="5" s="1"/>
  <c r="K35" i="25"/>
  <c r="B36" i="25"/>
  <c r="H36" i="25"/>
  <c r="M36" i="25" s="1"/>
  <c r="M55" i="5" s="1"/>
  <c r="K36" i="25"/>
  <c r="B37" i="25"/>
  <c r="H37" i="25"/>
  <c r="M37" i="25" s="1"/>
  <c r="M23" i="5" s="1"/>
  <c r="K37" i="25"/>
  <c r="B38" i="25"/>
  <c r="H38" i="25"/>
  <c r="M38" i="25" s="1"/>
  <c r="M27" i="5" s="1"/>
  <c r="K38" i="25"/>
  <c r="B39" i="25"/>
  <c r="H39" i="25"/>
  <c r="M39" i="25" s="1"/>
  <c r="M12" i="5" s="1"/>
  <c r="K39" i="25"/>
  <c r="B40" i="25"/>
  <c r="H40" i="25"/>
  <c r="K40" i="25"/>
  <c r="B41" i="25"/>
  <c r="H41" i="25"/>
  <c r="M41" i="25" s="1"/>
  <c r="M13" i="5" s="1"/>
  <c r="K41" i="25"/>
  <c r="B42" i="25"/>
  <c r="H42" i="25"/>
  <c r="M42" i="25" s="1"/>
  <c r="M17" i="5" s="1"/>
  <c r="K42" i="25"/>
  <c r="B43" i="25"/>
  <c r="H43" i="25"/>
  <c r="M43" i="25" s="1"/>
  <c r="M43" i="5" s="1"/>
  <c r="K43" i="25"/>
  <c r="B44" i="25"/>
  <c r="H44" i="25"/>
  <c r="K44" i="25"/>
  <c r="M44" i="25"/>
  <c r="M45" i="5" s="1"/>
  <c r="B45" i="25"/>
  <c r="H45" i="25"/>
  <c r="M45" i="25" s="1"/>
  <c r="M35" i="5" s="1"/>
  <c r="K45" i="25"/>
  <c r="B46" i="25"/>
  <c r="H46" i="25"/>
  <c r="M46" i="25" s="1"/>
  <c r="M26" i="5" s="1"/>
  <c r="K46" i="25"/>
  <c r="B47" i="25"/>
  <c r="H47" i="25"/>
  <c r="M47" i="25" s="1"/>
  <c r="M48" i="5" s="1"/>
  <c r="K47" i="25"/>
  <c r="B48" i="25"/>
  <c r="H48" i="25"/>
  <c r="M48" i="25" s="1"/>
  <c r="M47" i="5" s="1"/>
  <c r="K48" i="25"/>
  <c r="B49" i="25"/>
  <c r="H49" i="25"/>
  <c r="M49" i="25" s="1"/>
  <c r="M22" i="5" s="1"/>
  <c r="K49" i="25"/>
  <c r="B50" i="25"/>
  <c r="H50" i="25"/>
  <c r="M50" i="25" s="1"/>
  <c r="M88" i="5" s="1"/>
  <c r="K50" i="25"/>
  <c r="H33" i="25"/>
  <c r="K33" i="25"/>
  <c r="C51" i="25"/>
  <c r="D51" i="25"/>
  <c r="E51" i="25"/>
  <c r="G51" i="25"/>
  <c r="I51" i="25"/>
  <c r="K51" i="25"/>
  <c r="B4" i="24"/>
  <c r="B5" i="24"/>
  <c r="H5" i="24"/>
  <c r="M5" i="24" s="1"/>
  <c r="K5" i="24"/>
  <c r="B6" i="24"/>
  <c r="H6" i="24"/>
  <c r="M6" i="24" s="1"/>
  <c r="K6" i="24"/>
  <c r="B7" i="24"/>
  <c r="H7" i="24"/>
  <c r="M7" i="24" s="1"/>
  <c r="K7" i="24"/>
  <c r="B8" i="24"/>
  <c r="H8" i="24"/>
  <c r="M8" i="24" s="1"/>
  <c r="K8" i="24"/>
  <c r="B9" i="24"/>
  <c r="H9" i="24"/>
  <c r="K9" i="24"/>
  <c r="M9" i="24"/>
  <c r="B10" i="24"/>
  <c r="H10" i="24"/>
  <c r="M10" i="24" s="1"/>
  <c r="K10" i="24"/>
  <c r="B11" i="24"/>
  <c r="H11" i="24"/>
  <c r="K11" i="24"/>
  <c r="M11" i="24"/>
  <c r="B12" i="24"/>
  <c r="H12" i="24"/>
  <c r="K12" i="24"/>
  <c r="M12" i="24"/>
  <c r="B13" i="24"/>
  <c r="H13" i="24"/>
  <c r="K13" i="24"/>
  <c r="M13" i="24"/>
  <c r="B14" i="24"/>
  <c r="H14" i="24"/>
  <c r="K14" i="24"/>
  <c r="M14" i="24"/>
  <c r="B15" i="24"/>
  <c r="H15" i="24"/>
  <c r="J15" i="24" s="1"/>
  <c r="K15" i="24"/>
  <c r="M15" i="24"/>
  <c r="B16" i="24"/>
  <c r="H16" i="24"/>
  <c r="M16" i="24" s="1"/>
  <c r="K7" i="5" s="1"/>
  <c r="K16" i="24"/>
  <c r="B17" i="24"/>
  <c r="H17" i="24"/>
  <c r="K17" i="24"/>
  <c r="M17" i="24"/>
  <c r="B18" i="24"/>
  <c r="H18" i="24"/>
  <c r="M18" i="24" s="1"/>
  <c r="K18" i="24"/>
  <c r="B19" i="24"/>
  <c r="H19" i="24"/>
  <c r="M19" i="24" s="1"/>
  <c r="K19" i="24"/>
  <c r="B20" i="24"/>
  <c r="H20" i="24"/>
  <c r="K20" i="24"/>
  <c r="M20" i="24"/>
  <c r="B21" i="24"/>
  <c r="H21" i="24"/>
  <c r="K21" i="24"/>
  <c r="M21" i="24"/>
  <c r="B22" i="24"/>
  <c r="H22" i="24"/>
  <c r="M22" i="24" s="1"/>
  <c r="K22" i="24"/>
  <c r="B23" i="24"/>
  <c r="H23" i="24"/>
  <c r="J23" i="24" s="1"/>
  <c r="K23" i="24"/>
  <c r="B24" i="24"/>
  <c r="H24" i="24"/>
  <c r="J24" i="24" s="1"/>
  <c r="K24" i="24"/>
  <c r="M24" i="24"/>
  <c r="B25" i="24"/>
  <c r="H25" i="24"/>
  <c r="K25" i="24"/>
  <c r="M25" i="24"/>
  <c r="B26" i="24"/>
  <c r="H26" i="24"/>
  <c r="K26" i="24"/>
  <c r="M26" i="24"/>
  <c r="B27" i="24"/>
  <c r="H27" i="24"/>
  <c r="J27" i="24" s="1"/>
  <c r="K27" i="24"/>
  <c r="B28" i="24"/>
  <c r="H28" i="24"/>
  <c r="M28" i="24" s="1"/>
  <c r="K44" i="5" s="1"/>
  <c r="K28" i="24"/>
  <c r="B29" i="24"/>
  <c r="H29" i="24"/>
  <c r="J29" i="24" s="1"/>
  <c r="K29" i="24"/>
  <c r="M29" i="24"/>
  <c r="B30" i="24"/>
  <c r="H30" i="24"/>
  <c r="M30" i="24" s="1"/>
  <c r="K30" i="24"/>
  <c r="B31" i="24"/>
  <c r="H31" i="24"/>
  <c r="J31" i="24" s="1"/>
  <c r="K31" i="24"/>
  <c r="M31" i="24"/>
  <c r="H32" i="24"/>
  <c r="M32" i="24"/>
  <c r="B33" i="24"/>
  <c r="H33" i="24"/>
  <c r="M33" i="24" s="1"/>
  <c r="K33" i="24"/>
  <c r="B34" i="24"/>
  <c r="H34" i="24"/>
  <c r="K34" i="24"/>
  <c r="M34" i="24"/>
  <c r="B35" i="24"/>
  <c r="H35" i="24"/>
  <c r="K35" i="24"/>
  <c r="M35" i="24"/>
  <c r="B36" i="24"/>
  <c r="H36" i="24"/>
  <c r="K36" i="24"/>
  <c r="M36" i="24"/>
  <c r="B37" i="24"/>
  <c r="H37" i="24"/>
  <c r="M37" i="24" s="1"/>
  <c r="K37" i="24"/>
  <c r="B38" i="24"/>
  <c r="H38" i="24"/>
  <c r="K38" i="24"/>
  <c r="M38" i="24"/>
  <c r="B39" i="24"/>
  <c r="H39" i="24"/>
  <c r="M39" i="24" s="1"/>
  <c r="K39" i="24"/>
  <c r="B40" i="24"/>
  <c r="H40" i="24"/>
  <c r="M40" i="24" s="1"/>
  <c r="K40" i="24"/>
  <c r="B41" i="24"/>
  <c r="H41" i="24"/>
  <c r="K41" i="24"/>
  <c r="M41" i="24"/>
  <c r="B42" i="24"/>
  <c r="H42" i="24"/>
  <c r="M42" i="24" s="1"/>
  <c r="K42" i="24"/>
  <c r="B43" i="24"/>
  <c r="H43" i="24"/>
  <c r="M43" i="24" s="1"/>
  <c r="K43" i="24"/>
  <c r="B44" i="24"/>
  <c r="H44" i="24"/>
  <c r="K44" i="24"/>
  <c r="M44" i="24"/>
  <c r="B45" i="24"/>
  <c r="H45" i="24"/>
  <c r="M45" i="24" s="1"/>
  <c r="K45" i="5" s="1"/>
  <c r="K45" i="24"/>
  <c r="B46" i="24"/>
  <c r="H46" i="24"/>
  <c r="M46" i="24" s="1"/>
  <c r="K46" i="24"/>
  <c r="B47" i="24"/>
  <c r="H47" i="24"/>
  <c r="K47" i="24"/>
  <c r="M47" i="24"/>
  <c r="B48" i="24"/>
  <c r="H48" i="24"/>
  <c r="M48" i="24" s="1"/>
  <c r="K48" i="24"/>
  <c r="B49" i="24"/>
  <c r="H49" i="24"/>
  <c r="M49" i="24" s="1"/>
  <c r="K47" i="5" s="1"/>
  <c r="K49" i="24"/>
  <c r="B50" i="24"/>
  <c r="H50" i="24"/>
  <c r="K50" i="24"/>
  <c r="M50" i="24"/>
  <c r="B51" i="24"/>
  <c r="H51" i="24"/>
  <c r="M51" i="24" s="1"/>
  <c r="K51" i="24"/>
  <c r="B52" i="24"/>
  <c r="H52" i="24"/>
  <c r="M52" i="24" s="1"/>
  <c r="K52" i="24"/>
  <c r="B4" i="26"/>
  <c r="B5" i="26"/>
  <c r="H5" i="26"/>
  <c r="K5" i="26"/>
  <c r="M5" i="26"/>
  <c r="B6" i="26"/>
  <c r="H6" i="26"/>
  <c r="M6" i="26" s="1"/>
  <c r="K6" i="26"/>
  <c r="B7" i="26"/>
  <c r="H7" i="26"/>
  <c r="K7" i="26"/>
  <c r="M7" i="26"/>
  <c r="B8" i="26"/>
  <c r="H8" i="26"/>
  <c r="M8" i="26" s="1"/>
  <c r="K8" i="26"/>
  <c r="B9" i="26"/>
  <c r="H9" i="26"/>
  <c r="K9" i="26"/>
  <c r="M9" i="26"/>
  <c r="B10" i="26"/>
  <c r="H10" i="26"/>
  <c r="K10" i="26"/>
  <c r="M10" i="26"/>
  <c r="B11" i="26"/>
  <c r="H11" i="26"/>
  <c r="J11" i="26" s="1"/>
  <c r="K11" i="26"/>
  <c r="M11" i="26"/>
  <c r="B12" i="26"/>
  <c r="H12" i="26"/>
  <c r="J16" i="26" s="1"/>
  <c r="K12" i="26"/>
  <c r="M12" i="26"/>
  <c r="B13" i="26"/>
  <c r="H13" i="26"/>
  <c r="J13" i="26" s="1"/>
  <c r="K13" i="26"/>
  <c r="B14" i="26"/>
  <c r="H14" i="26"/>
  <c r="J14" i="26" s="1"/>
  <c r="K14" i="26"/>
  <c r="M14" i="26"/>
  <c r="B15" i="26"/>
  <c r="H15" i="26"/>
  <c r="M15" i="26" s="1"/>
  <c r="K15" i="26"/>
  <c r="B16" i="26"/>
  <c r="H16" i="26"/>
  <c r="K16" i="26"/>
  <c r="M16" i="26"/>
  <c r="B17" i="26"/>
  <c r="H17" i="26"/>
  <c r="J17" i="26" s="1"/>
  <c r="K17" i="26"/>
  <c r="B18" i="26"/>
  <c r="H18" i="26"/>
  <c r="J18" i="26" s="1"/>
  <c r="K18" i="26"/>
  <c r="M18" i="26"/>
  <c r="B19" i="26"/>
  <c r="H19" i="26"/>
  <c r="K19" i="26"/>
  <c r="M19" i="26"/>
  <c r="B20" i="26"/>
  <c r="H20" i="26"/>
  <c r="M20" i="26" s="1"/>
  <c r="K20" i="26"/>
  <c r="B21" i="26"/>
  <c r="H21" i="26"/>
  <c r="K21" i="26"/>
  <c r="M21" i="26"/>
  <c r="B22" i="26"/>
  <c r="H22" i="26"/>
  <c r="K22" i="26"/>
  <c r="M22" i="26"/>
  <c r="B23" i="26"/>
  <c r="H23" i="26"/>
  <c r="J23" i="26" s="1"/>
  <c r="K23" i="26"/>
  <c r="M23" i="26"/>
  <c r="B24" i="26"/>
  <c r="H24" i="26"/>
  <c r="K24" i="26"/>
  <c r="M24" i="26"/>
  <c r="B25" i="26"/>
  <c r="H25" i="26"/>
  <c r="J25" i="26" s="1"/>
  <c r="K25" i="26"/>
  <c r="B26" i="26"/>
  <c r="H26" i="26"/>
  <c r="J26" i="26" s="1"/>
  <c r="K26" i="26"/>
  <c r="M26" i="26"/>
  <c r="B27" i="26"/>
  <c r="H27" i="26"/>
  <c r="M27" i="26" s="1"/>
  <c r="J25" i="5" s="1"/>
  <c r="K27" i="26"/>
  <c r="H28" i="26"/>
  <c r="J28" i="26" s="1"/>
  <c r="M28" i="26"/>
  <c r="B29" i="26"/>
  <c r="H29" i="26"/>
  <c r="K29" i="26"/>
  <c r="M29" i="26"/>
  <c r="B30" i="26"/>
  <c r="H30" i="26"/>
  <c r="M30" i="26" s="1"/>
  <c r="K30" i="26"/>
  <c r="B31" i="26"/>
  <c r="H31" i="26"/>
  <c r="K31" i="26"/>
  <c r="M31" i="26"/>
  <c r="B32" i="26"/>
  <c r="H32" i="26"/>
  <c r="K32" i="26"/>
  <c r="M32" i="26"/>
  <c r="B33" i="26"/>
  <c r="H33" i="26"/>
  <c r="J33" i="26" s="1"/>
  <c r="K33" i="26"/>
  <c r="M33" i="26"/>
  <c r="B34" i="26"/>
  <c r="H34" i="26"/>
  <c r="K34" i="26"/>
  <c r="M34" i="26"/>
  <c r="B35" i="26"/>
  <c r="H35" i="26"/>
  <c r="J35" i="26" s="1"/>
  <c r="K35" i="26"/>
  <c r="B36" i="26"/>
  <c r="H36" i="26"/>
  <c r="J36" i="26" s="1"/>
  <c r="K36" i="26"/>
  <c r="M36" i="26"/>
  <c r="B37" i="26"/>
  <c r="H37" i="26"/>
  <c r="M37" i="26" s="1"/>
  <c r="J36" i="5" s="1"/>
  <c r="K37" i="26"/>
  <c r="B38" i="26"/>
  <c r="H38" i="26"/>
  <c r="K38" i="26"/>
  <c r="M38" i="26"/>
  <c r="B39" i="26"/>
  <c r="H39" i="26"/>
  <c r="J39" i="26" s="1"/>
  <c r="K39" i="26"/>
  <c r="B40" i="26"/>
  <c r="H40" i="26"/>
  <c r="J40" i="26" s="1"/>
  <c r="K40" i="26"/>
  <c r="M40" i="26"/>
  <c r="B41" i="26"/>
  <c r="H41" i="26"/>
  <c r="K41" i="26"/>
  <c r="M41" i="26"/>
  <c r="B42" i="26"/>
  <c r="H42" i="26"/>
  <c r="K42" i="26"/>
  <c r="M42" i="26"/>
  <c r="B43" i="26"/>
  <c r="H43" i="26"/>
  <c r="K43" i="26"/>
  <c r="M43" i="26"/>
  <c r="B44" i="26"/>
  <c r="H44" i="26"/>
  <c r="K44" i="26"/>
  <c r="M44" i="26"/>
  <c r="B45" i="26"/>
  <c r="H45" i="26"/>
  <c r="K45" i="26"/>
  <c r="M45" i="26"/>
  <c r="B46" i="26"/>
  <c r="H46" i="26"/>
  <c r="K46" i="26"/>
  <c r="M46" i="26"/>
  <c r="B47" i="26"/>
  <c r="H47" i="26"/>
  <c r="K47" i="26"/>
  <c r="M47" i="26"/>
  <c r="B48" i="26"/>
  <c r="H48" i="26"/>
  <c r="K48" i="26"/>
  <c r="M48" i="26"/>
  <c r="B49" i="26"/>
  <c r="H49" i="26"/>
  <c r="K49" i="26"/>
  <c r="M49" i="26"/>
  <c r="B50" i="26"/>
  <c r="H50" i="26"/>
  <c r="K50" i="26"/>
  <c r="M50" i="26"/>
  <c r="B51" i="26"/>
  <c r="H51" i="26"/>
  <c r="K51" i="26"/>
  <c r="M51" i="26"/>
  <c r="B52" i="26"/>
  <c r="H52" i="26"/>
  <c r="K52" i="26"/>
  <c r="M52" i="26"/>
  <c r="B53" i="26"/>
  <c r="H53" i="26"/>
  <c r="K53" i="26"/>
  <c r="M53" i="26"/>
  <c r="B54" i="26"/>
  <c r="H54" i="26"/>
  <c r="K54" i="26"/>
  <c r="M54" i="26"/>
  <c r="B55" i="26"/>
  <c r="H55" i="26"/>
  <c r="K55" i="26"/>
  <c r="M55" i="26"/>
  <c r="B56" i="26"/>
  <c r="H56" i="26"/>
  <c r="K56" i="26"/>
  <c r="M56" i="26"/>
  <c r="H57" i="26"/>
  <c r="J57" i="26"/>
  <c r="K57" i="26"/>
  <c r="M57" i="26"/>
  <c r="H58" i="26"/>
  <c r="J58" i="26" s="1"/>
  <c r="K58" i="26"/>
  <c r="H59" i="26"/>
  <c r="J59" i="26" s="1"/>
  <c r="K59" i="26"/>
  <c r="M59" i="26"/>
  <c r="B60" i="26"/>
  <c r="H60" i="26"/>
  <c r="M60" i="26" s="1"/>
  <c r="K60" i="26"/>
  <c r="B61" i="26"/>
  <c r="H61" i="26"/>
  <c r="M61" i="26" s="1"/>
  <c r="J61" i="26"/>
  <c r="K61" i="26"/>
  <c r="B62" i="26"/>
  <c r="H62" i="26"/>
  <c r="J62" i="26" s="1"/>
  <c r="K62" i="26"/>
  <c r="B63" i="26"/>
  <c r="H63" i="26"/>
  <c r="J63" i="26" s="1"/>
  <c r="K63" i="26"/>
  <c r="B64" i="26"/>
  <c r="H64" i="26"/>
  <c r="J64" i="26"/>
  <c r="K64" i="26"/>
  <c r="M64" i="26"/>
  <c r="B65" i="26"/>
  <c r="H65" i="26"/>
  <c r="M65" i="26" s="1"/>
  <c r="J65" i="26"/>
  <c r="K65" i="26"/>
  <c r="B66" i="26"/>
  <c r="H66" i="26"/>
  <c r="J66" i="26"/>
  <c r="K66" i="26"/>
  <c r="M66" i="26"/>
  <c r="B67" i="26"/>
  <c r="H67" i="26"/>
  <c r="J67" i="26"/>
  <c r="K67" i="26"/>
  <c r="M67" i="26"/>
  <c r="B68" i="26"/>
  <c r="H68" i="26"/>
  <c r="J68" i="26"/>
  <c r="K68" i="26"/>
  <c r="M68" i="26"/>
  <c r="B69" i="26"/>
  <c r="H69" i="26"/>
  <c r="J69" i="26"/>
  <c r="K69" i="26"/>
  <c r="M69" i="26"/>
  <c r="B70" i="26"/>
  <c r="H70" i="26"/>
  <c r="J70" i="26" s="1"/>
  <c r="K70" i="26"/>
  <c r="B71" i="26"/>
  <c r="H71" i="26"/>
  <c r="J71" i="26" s="1"/>
  <c r="K71" i="26"/>
  <c r="M71" i="26"/>
  <c r="B72" i="26"/>
  <c r="H72" i="26"/>
  <c r="M72" i="26" s="1"/>
  <c r="K72" i="26"/>
  <c r="B73" i="26"/>
  <c r="H73" i="26"/>
  <c r="M73" i="26" s="1"/>
  <c r="J73" i="26"/>
  <c r="K73" i="26"/>
  <c r="B74" i="26"/>
  <c r="H74" i="26"/>
  <c r="J74" i="26" s="1"/>
  <c r="K74" i="26"/>
  <c r="B75" i="26"/>
  <c r="H75" i="26"/>
  <c r="J75" i="26" s="1"/>
  <c r="K75" i="26"/>
  <c r="B76" i="26"/>
  <c r="H76" i="26"/>
  <c r="J76" i="26"/>
  <c r="K76" i="26"/>
  <c r="M76" i="26"/>
  <c r="B77" i="26"/>
  <c r="H77" i="26"/>
  <c r="M77" i="26" s="1"/>
  <c r="J77" i="26"/>
  <c r="K77" i="26"/>
  <c r="B78" i="26"/>
  <c r="H78" i="26"/>
  <c r="J78" i="26"/>
  <c r="K78" i="26"/>
  <c r="M78" i="26"/>
  <c r="B79" i="26"/>
  <c r="H79" i="26"/>
  <c r="J79" i="26"/>
  <c r="K79" i="26"/>
  <c r="M79" i="26"/>
  <c r="B80" i="26"/>
  <c r="H80" i="26"/>
  <c r="J80" i="26"/>
  <c r="K80" i="26"/>
  <c r="M80" i="26"/>
  <c r="B81" i="26"/>
  <c r="H81" i="26"/>
  <c r="J81" i="26"/>
  <c r="K81" i="26"/>
  <c r="M81" i="26"/>
  <c r="B82" i="26"/>
  <c r="H82" i="26"/>
  <c r="J82" i="26" s="1"/>
  <c r="K82" i="26"/>
  <c r="B83" i="26"/>
  <c r="H83" i="26"/>
  <c r="J83" i="26" s="1"/>
  <c r="K83" i="26"/>
  <c r="M83" i="26"/>
  <c r="B84" i="26"/>
  <c r="H84" i="26"/>
  <c r="M84" i="26" s="1"/>
  <c r="K84" i="26"/>
  <c r="B85" i="26"/>
  <c r="H85" i="26"/>
  <c r="M85" i="26" s="1"/>
  <c r="J85" i="26"/>
  <c r="K85" i="26"/>
  <c r="B86" i="26"/>
  <c r="H86" i="26"/>
  <c r="J86" i="26" s="1"/>
  <c r="K86" i="26"/>
  <c r="B87" i="26"/>
  <c r="H87" i="26"/>
  <c r="J87" i="26" s="1"/>
  <c r="K87" i="26"/>
  <c r="B88" i="26"/>
  <c r="H88" i="26"/>
  <c r="J88" i="26"/>
  <c r="K88" i="26"/>
  <c r="M88" i="26"/>
  <c r="B89" i="26"/>
  <c r="H89" i="26"/>
  <c r="M89" i="26" s="1"/>
  <c r="J89" i="26"/>
  <c r="K89" i="26"/>
  <c r="B90" i="26"/>
  <c r="H90" i="26"/>
  <c r="J90" i="26"/>
  <c r="K90" i="26"/>
  <c r="M90" i="26"/>
  <c r="B91" i="26"/>
  <c r="H91" i="26"/>
  <c r="J91" i="26"/>
  <c r="K91" i="26"/>
  <c r="M91" i="26"/>
  <c r="B92" i="26"/>
  <c r="H92" i="26"/>
  <c r="J92" i="26"/>
  <c r="K92" i="26"/>
  <c r="M92" i="26"/>
  <c r="B93" i="26"/>
  <c r="H93" i="26"/>
  <c r="J93" i="26"/>
  <c r="K93" i="26"/>
  <c r="M93" i="26"/>
  <c r="B94" i="26"/>
  <c r="H94" i="26"/>
  <c r="J94" i="26" s="1"/>
  <c r="K94" i="26"/>
  <c r="B95" i="26"/>
  <c r="H95" i="26"/>
  <c r="J95" i="26" s="1"/>
  <c r="K95" i="26"/>
  <c r="M95" i="26"/>
  <c r="B96" i="26"/>
  <c r="H96" i="26"/>
  <c r="M96" i="26" s="1"/>
  <c r="K96" i="26"/>
  <c r="B97" i="26"/>
  <c r="H97" i="26"/>
  <c r="M97" i="26" s="1"/>
  <c r="J97" i="26"/>
  <c r="K97" i="26"/>
  <c r="B98" i="26"/>
  <c r="H98" i="26"/>
  <c r="J98" i="26" s="1"/>
  <c r="K98" i="26"/>
  <c r="B99" i="26"/>
  <c r="H99" i="26"/>
  <c r="J99" i="26" s="1"/>
  <c r="K99" i="26"/>
  <c r="B100" i="26"/>
  <c r="H100" i="26"/>
  <c r="J100" i="26"/>
  <c r="K100" i="26"/>
  <c r="M100" i="26"/>
  <c r="B101" i="26"/>
  <c r="H101" i="26"/>
  <c r="M101" i="26" s="1"/>
  <c r="J101" i="26"/>
  <c r="K101" i="26"/>
  <c r="B102" i="26"/>
  <c r="H102" i="26"/>
  <c r="J102" i="26"/>
  <c r="K102" i="26"/>
  <c r="M102" i="26"/>
  <c r="B103" i="26"/>
  <c r="H103" i="26"/>
  <c r="J103" i="26"/>
  <c r="K103" i="26"/>
  <c r="M103" i="26"/>
  <c r="B104" i="26"/>
  <c r="H104" i="26"/>
  <c r="J104" i="26"/>
  <c r="K104" i="26"/>
  <c r="M104" i="26"/>
  <c r="B105" i="26"/>
  <c r="H105" i="26"/>
  <c r="J105" i="26"/>
  <c r="K105" i="26"/>
  <c r="M105" i="26"/>
  <c r="B106" i="26"/>
  <c r="H106" i="26"/>
  <c r="J106" i="26" s="1"/>
  <c r="K106" i="26"/>
  <c r="B107" i="26"/>
  <c r="H107" i="26"/>
  <c r="J107" i="26" s="1"/>
  <c r="K107" i="26"/>
  <c r="M107" i="26"/>
  <c r="B108" i="26"/>
  <c r="H108" i="26"/>
  <c r="M108" i="26" s="1"/>
  <c r="K108" i="26"/>
  <c r="B109" i="26"/>
  <c r="H109" i="26"/>
  <c r="M109" i="26" s="1"/>
  <c r="J109" i="26"/>
  <c r="K109" i="26"/>
  <c r="B110" i="26"/>
  <c r="H110" i="26"/>
  <c r="J110" i="26" s="1"/>
  <c r="K110" i="26"/>
  <c r="B111" i="26"/>
  <c r="H111" i="26"/>
  <c r="J111" i="26" s="1"/>
  <c r="K111" i="26"/>
  <c r="B112" i="26"/>
  <c r="H112" i="26"/>
  <c r="J112" i="26"/>
  <c r="K112" i="26"/>
  <c r="M112" i="26"/>
  <c r="B113" i="26"/>
  <c r="H113" i="26"/>
  <c r="M113" i="26" s="1"/>
  <c r="J113" i="26"/>
  <c r="K113" i="26"/>
  <c r="B114" i="26"/>
  <c r="H114" i="26"/>
  <c r="J114" i="26"/>
  <c r="K114" i="26"/>
  <c r="M114" i="26"/>
  <c r="B115" i="26"/>
  <c r="H115" i="26"/>
  <c r="J115" i="26"/>
  <c r="K115" i="26"/>
  <c r="M115" i="26"/>
  <c r="B116" i="26"/>
  <c r="H116" i="26"/>
  <c r="J116" i="26"/>
  <c r="K116" i="26"/>
  <c r="M116" i="26"/>
  <c r="B117" i="26"/>
  <c r="H117" i="26"/>
  <c r="J117" i="26"/>
  <c r="K117" i="26"/>
  <c r="M117" i="26"/>
  <c r="B118" i="26"/>
  <c r="H118" i="26"/>
  <c r="J118" i="26" s="1"/>
  <c r="K118" i="26"/>
  <c r="B119" i="26"/>
  <c r="H119" i="26"/>
  <c r="J119" i="26" s="1"/>
  <c r="K119" i="26"/>
  <c r="M119" i="26"/>
  <c r="H5" i="27"/>
  <c r="J6" i="27" s="1"/>
  <c r="K5" i="27"/>
  <c r="M5" i="27"/>
  <c r="B6" i="27"/>
  <c r="H6" i="27"/>
  <c r="K6" i="27"/>
  <c r="M6" i="27"/>
  <c r="B7" i="27"/>
  <c r="H7" i="27"/>
  <c r="J21" i="27" s="1"/>
  <c r="K7" i="27"/>
  <c r="M7" i="27"/>
  <c r="B8" i="27"/>
  <c r="H8" i="27"/>
  <c r="M8" i="27" s="1"/>
  <c r="K8" i="27"/>
  <c r="B9" i="27"/>
  <c r="H9" i="27"/>
  <c r="K9" i="27"/>
  <c r="M9" i="27"/>
  <c r="B10" i="27"/>
  <c r="H10" i="27"/>
  <c r="K10" i="27"/>
  <c r="M10" i="27"/>
  <c r="B11" i="27"/>
  <c r="H11" i="27"/>
  <c r="K11" i="27"/>
  <c r="M11" i="27"/>
  <c r="B12" i="27"/>
  <c r="H12" i="27"/>
  <c r="K12" i="27"/>
  <c r="M12" i="27"/>
  <c r="B13" i="27"/>
  <c r="H13" i="27"/>
  <c r="M13" i="27" s="1"/>
  <c r="K13" i="27"/>
  <c r="B14" i="27"/>
  <c r="H14" i="27"/>
  <c r="K14" i="27"/>
  <c r="M14" i="27"/>
  <c r="B15" i="27"/>
  <c r="H15" i="27"/>
  <c r="K15" i="27"/>
  <c r="M15" i="27"/>
  <c r="B16" i="27"/>
  <c r="H16" i="27"/>
  <c r="K16" i="27"/>
  <c r="M16" i="27"/>
  <c r="B17" i="27"/>
  <c r="H17" i="27"/>
  <c r="M17" i="27" s="1"/>
  <c r="K17" i="27"/>
  <c r="B18" i="27"/>
  <c r="H18" i="27"/>
  <c r="M18" i="27" s="1"/>
  <c r="K18" i="27"/>
  <c r="B19" i="27"/>
  <c r="H19" i="27"/>
  <c r="K19" i="27"/>
  <c r="M19" i="27"/>
  <c r="B20" i="27"/>
  <c r="H20" i="27"/>
  <c r="K20" i="27"/>
  <c r="M20" i="27"/>
  <c r="B21" i="27"/>
  <c r="H21" i="27"/>
  <c r="K21" i="27"/>
  <c r="M21" i="27"/>
  <c r="B22" i="27"/>
  <c r="H22" i="27"/>
  <c r="K22" i="27"/>
  <c r="M22" i="27"/>
  <c r="B23" i="27"/>
  <c r="H23" i="27"/>
  <c r="J23" i="27" s="1"/>
  <c r="K23" i="27"/>
  <c r="B24" i="27"/>
  <c r="H24" i="27"/>
  <c r="J24" i="27" s="1"/>
  <c r="K24" i="27"/>
  <c r="M24" i="27"/>
  <c r="B25" i="27"/>
  <c r="H25" i="27"/>
  <c r="M25" i="27" s="1"/>
  <c r="K25" i="27"/>
  <c r="B26" i="27"/>
  <c r="H26" i="27"/>
  <c r="K26" i="27"/>
  <c r="M26" i="27"/>
  <c r="B27" i="27"/>
  <c r="H27" i="27"/>
  <c r="K27" i="27"/>
  <c r="M27" i="27"/>
  <c r="B28" i="27"/>
  <c r="H28" i="27"/>
  <c r="J28" i="27" s="1"/>
  <c r="K28" i="27"/>
  <c r="B29" i="27"/>
  <c r="H29" i="27"/>
  <c r="J29" i="27" s="1"/>
  <c r="K29" i="27"/>
  <c r="M29" i="27"/>
  <c r="B30" i="27"/>
  <c r="H30" i="27"/>
  <c r="K30" i="27"/>
  <c r="M30" i="27"/>
  <c r="B31" i="27"/>
  <c r="H31" i="27"/>
  <c r="K31" i="27"/>
  <c r="M31" i="27"/>
  <c r="B32" i="27"/>
  <c r="H32" i="27"/>
  <c r="K32" i="27"/>
  <c r="M32" i="27"/>
  <c r="B33" i="27"/>
  <c r="H33" i="27"/>
  <c r="M33" i="27" s="1"/>
  <c r="K33" i="27"/>
  <c r="B34" i="27"/>
  <c r="H34" i="27"/>
  <c r="K34" i="27"/>
  <c r="M34" i="27"/>
  <c r="B35" i="27"/>
  <c r="H35" i="27"/>
  <c r="K35" i="27"/>
  <c r="M35" i="27"/>
  <c r="B36" i="27"/>
  <c r="H36" i="27"/>
  <c r="J36" i="27" s="1"/>
  <c r="K36" i="27"/>
  <c r="B37" i="27"/>
  <c r="H37" i="27"/>
  <c r="M37" i="27" s="1"/>
  <c r="K37" i="27"/>
  <c r="B38" i="27"/>
  <c r="H38" i="27"/>
  <c r="K38" i="27"/>
  <c r="M38" i="27"/>
  <c r="B39" i="27"/>
  <c r="H39" i="27"/>
  <c r="M39" i="27" s="1"/>
  <c r="I5" i="5" s="1"/>
  <c r="K39" i="27"/>
  <c r="B40" i="27"/>
  <c r="H40" i="27"/>
  <c r="M40" i="27" s="1"/>
  <c r="I48" i="5" s="1"/>
  <c r="K40" i="27"/>
  <c r="B41" i="27"/>
  <c r="H41" i="27"/>
  <c r="K41" i="27"/>
  <c r="M41" i="27"/>
  <c r="B42" i="27"/>
  <c r="H42" i="27"/>
  <c r="K42" i="27"/>
  <c r="M42" i="27"/>
  <c r="B43" i="27"/>
  <c r="H43" i="27"/>
  <c r="K43" i="27"/>
  <c r="M43" i="27"/>
  <c r="B44" i="27"/>
  <c r="H44" i="27"/>
  <c r="M44" i="27" s="1"/>
  <c r="I33" i="5" s="1"/>
  <c r="K44" i="27"/>
  <c r="B45" i="27"/>
  <c r="H45" i="27"/>
  <c r="K45" i="27"/>
  <c r="M45" i="27"/>
  <c r="B46" i="27"/>
  <c r="H46" i="27"/>
  <c r="K46" i="27"/>
  <c r="M46" i="27"/>
  <c r="B47" i="27"/>
  <c r="H47" i="27"/>
  <c r="K47" i="27"/>
  <c r="M47" i="27"/>
  <c r="B48" i="27"/>
  <c r="H48" i="27"/>
  <c r="M48" i="27" s="1"/>
  <c r="I71" i="5" s="1"/>
  <c r="K48" i="27"/>
  <c r="B49" i="27"/>
  <c r="H49" i="27"/>
  <c r="K49" i="27"/>
  <c r="M49" i="27"/>
  <c r="B50" i="27"/>
  <c r="H50" i="27"/>
  <c r="K50" i="27"/>
  <c r="M50" i="27"/>
  <c r="B51" i="27"/>
  <c r="H51" i="27"/>
  <c r="M51" i="27" s="1"/>
  <c r="K51" i="27"/>
  <c r="B52" i="27"/>
  <c r="H52" i="27"/>
  <c r="K52" i="27"/>
  <c r="M52" i="27"/>
  <c r="B53" i="27"/>
  <c r="H53" i="27"/>
  <c r="K53" i="27"/>
  <c r="M53" i="27"/>
  <c r="B54" i="27"/>
  <c r="H54" i="27"/>
  <c r="K54" i="27"/>
  <c r="M54" i="27"/>
  <c r="B55" i="27"/>
  <c r="H55" i="27"/>
  <c r="J55" i="27" s="1"/>
  <c r="K55" i="27"/>
  <c r="H56" i="27"/>
  <c r="J56" i="27"/>
  <c r="K56" i="27"/>
  <c r="M56" i="27"/>
  <c r="H57" i="27"/>
  <c r="J57" i="27" s="1"/>
  <c r="K57" i="27"/>
  <c r="H58" i="27"/>
  <c r="J58" i="27" s="1"/>
  <c r="K58" i="27"/>
  <c r="B4" i="28"/>
  <c r="B5" i="28"/>
  <c r="H5" i="28"/>
  <c r="K5" i="28"/>
  <c r="M5" i="28"/>
  <c r="B6" i="28"/>
  <c r="H6" i="28"/>
  <c r="M6" i="28" s="1"/>
  <c r="K6" i="28"/>
  <c r="B7" i="28"/>
  <c r="H7" i="28"/>
  <c r="K7" i="28"/>
  <c r="M7" i="28"/>
  <c r="B8" i="28"/>
  <c r="H8" i="28"/>
  <c r="K8" i="28"/>
  <c r="M8" i="28"/>
  <c r="B9" i="28"/>
  <c r="H9" i="28"/>
  <c r="J9" i="28" s="1"/>
  <c r="K9" i="28"/>
  <c r="M9" i="28"/>
  <c r="B10" i="28"/>
  <c r="H10" i="28"/>
  <c r="J14" i="28" s="1"/>
  <c r="K10" i="28"/>
  <c r="M10" i="28"/>
  <c r="B11" i="28"/>
  <c r="H11" i="28"/>
  <c r="J11" i="28" s="1"/>
  <c r="K11" i="28"/>
  <c r="B12" i="28"/>
  <c r="H12" i="28"/>
  <c r="J12" i="28" s="1"/>
  <c r="K12" i="28"/>
  <c r="M12" i="28"/>
  <c r="B13" i="28"/>
  <c r="H13" i="28"/>
  <c r="M13" i="28" s="1"/>
  <c r="H4" i="5" s="1"/>
  <c r="K13" i="28"/>
  <c r="B14" i="28"/>
  <c r="H14" i="28"/>
  <c r="K14" i="28"/>
  <c r="M14" i="28"/>
  <c r="H15" i="28"/>
  <c r="K15" i="28"/>
  <c r="M15" i="28"/>
  <c r="B16" i="28"/>
  <c r="H16" i="28"/>
  <c r="J16" i="28" s="1"/>
  <c r="K16" i="28"/>
  <c r="B17" i="28"/>
  <c r="H17" i="28"/>
  <c r="J17" i="28" s="1"/>
  <c r="K17" i="28"/>
  <c r="M17" i="28"/>
  <c r="B18" i="28"/>
  <c r="H18" i="28"/>
  <c r="M18" i="28" s="1"/>
  <c r="K18" i="28"/>
  <c r="B19" i="28"/>
  <c r="H19" i="28"/>
  <c r="K19" i="28"/>
  <c r="M19" i="28"/>
  <c r="B20" i="28"/>
  <c r="H20" i="28"/>
  <c r="J20" i="28" s="1"/>
  <c r="K20" i="28"/>
  <c r="B21" i="28"/>
  <c r="H21" i="28"/>
  <c r="J21" i="28" s="1"/>
  <c r="K21" i="28"/>
  <c r="B22" i="28"/>
  <c r="H22" i="28"/>
  <c r="K22" i="28"/>
  <c r="M22" i="28"/>
  <c r="B23" i="28"/>
  <c r="H23" i="28"/>
  <c r="M23" i="28" s="1"/>
  <c r="K23" i="28"/>
  <c r="B24" i="28"/>
  <c r="H24" i="28"/>
  <c r="K24" i="28"/>
  <c r="M24" i="28"/>
  <c r="B25" i="28"/>
  <c r="H25" i="28"/>
  <c r="K25" i="28"/>
  <c r="M25" i="28"/>
  <c r="B26" i="28"/>
  <c r="H26" i="28"/>
  <c r="J26" i="28" s="1"/>
  <c r="K26" i="28"/>
  <c r="M26" i="28"/>
  <c r="B27" i="28"/>
  <c r="H27" i="28"/>
  <c r="K27" i="28"/>
  <c r="M27" i="28"/>
  <c r="B28" i="28"/>
  <c r="H28" i="28"/>
  <c r="J28" i="28" s="1"/>
  <c r="K28" i="28"/>
  <c r="B29" i="28"/>
  <c r="H29" i="28"/>
  <c r="J29" i="28" s="1"/>
  <c r="K29" i="28"/>
  <c r="M29" i="28"/>
  <c r="B30" i="28"/>
  <c r="H30" i="28"/>
  <c r="M30" i="28" s="1"/>
  <c r="K30" i="28"/>
  <c r="B31" i="28"/>
  <c r="H31" i="28"/>
  <c r="K31" i="28"/>
  <c r="M31" i="28"/>
  <c r="B32" i="28"/>
  <c r="H32" i="28"/>
  <c r="J32" i="28" s="1"/>
  <c r="K32" i="28"/>
  <c r="B33" i="28"/>
  <c r="H33" i="28"/>
  <c r="J33" i="28" s="1"/>
  <c r="K33" i="28"/>
  <c r="B34" i="28"/>
  <c r="H34" i="28"/>
  <c r="K34" i="28"/>
  <c r="M34" i="28"/>
  <c r="B35" i="28"/>
  <c r="H35" i="28"/>
  <c r="M35" i="28" s="1"/>
  <c r="K35" i="28"/>
  <c r="B36" i="28"/>
  <c r="H36" i="28"/>
  <c r="K36" i="28"/>
  <c r="M36" i="28"/>
  <c r="B37" i="28"/>
  <c r="H37" i="28"/>
  <c r="K37" i="28"/>
  <c r="M37" i="28"/>
  <c r="B38" i="28"/>
  <c r="H38" i="28"/>
  <c r="J38" i="28" s="1"/>
  <c r="K38" i="28"/>
  <c r="M38" i="28"/>
  <c r="B39" i="28"/>
  <c r="H39" i="28"/>
  <c r="K39" i="28"/>
  <c r="M39" i="28"/>
  <c r="B40" i="28"/>
  <c r="H40" i="28"/>
  <c r="J40" i="28" s="1"/>
  <c r="K40" i="28"/>
  <c r="B41" i="28"/>
  <c r="H41" i="28"/>
  <c r="J41" i="28" s="1"/>
  <c r="K41" i="28"/>
  <c r="M41" i="28"/>
  <c r="B42" i="28"/>
  <c r="H42" i="28"/>
  <c r="M42" i="28" s="1"/>
  <c r="H14" i="5" s="1"/>
  <c r="K42" i="28"/>
  <c r="B43" i="28"/>
  <c r="H43" i="28"/>
  <c r="K43" i="28"/>
  <c r="M43" i="28"/>
  <c r="B44" i="28"/>
  <c r="H44" i="28"/>
  <c r="M44" i="28" s="1"/>
  <c r="K44" i="28"/>
  <c r="B45" i="28"/>
  <c r="H45" i="28"/>
  <c r="K45" i="28"/>
  <c r="M45" i="28"/>
  <c r="B46" i="28"/>
  <c r="H46" i="28"/>
  <c r="K46" i="28"/>
  <c r="M46" i="28"/>
  <c r="B47" i="28"/>
  <c r="H47" i="28"/>
  <c r="M47" i="28" s="1"/>
  <c r="H26" i="5" s="1"/>
  <c r="K47" i="28"/>
  <c r="B48" i="28"/>
  <c r="H48" i="28"/>
  <c r="K48" i="28"/>
  <c r="M48" i="28"/>
  <c r="B49" i="28"/>
  <c r="H49" i="28"/>
  <c r="K49" i="28"/>
  <c r="M49" i="28"/>
  <c r="B50" i="28"/>
  <c r="H50" i="28"/>
  <c r="M50" i="28" s="1"/>
  <c r="K50" i="28"/>
  <c r="B51" i="28"/>
  <c r="H51" i="28"/>
  <c r="K51" i="28"/>
  <c r="M51" i="28"/>
  <c r="B52" i="28"/>
  <c r="H52" i="28"/>
  <c r="J52" i="28"/>
  <c r="K52" i="28"/>
  <c r="M52" i="28"/>
  <c r="B53" i="28"/>
  <c r="C53" i="28"/>
  <c r="D53" i="28"/>
  <c r="E53" i="28"/>
  <c r="G53" i="28"/>
  <c r="H53" i="28"/>
  <c r="M53" i="28" s="1"/>
  <c r="I53" i="28"/>
  <c r="K53" i="28"/>
  <c r="B4" i="31"/>
  <c r="B5" i="31"/>
  <c r="H5" i="31"/>
  <c r="K5" i="31"/>
  <c r="M5" i="31"/>
  <c r="B6" i="31"/>
  <c r="H6" i="31"/>
  <c r="M6" i="31" s="1"/>
  <c r="K6" i="31"/>
  <c r="B7" i="31"/>
  <c r="H7" i="31"/>
  <c r="K7" i="31"/>
  <c r="M7" i="31"/>
  <c r="B8" i="31"/>
  <c r="H8" i="31"/>
  <c r="K8" i="31"/>
  <c r="M8" i="31"/>
  <c r="B9" i="31"/>
  <c r="H9" i="31"/>
  <c r="J9" i="31" s="1"/>
  <c r="K9" i="31"/>
  <c r="M9" i="31"/>
  <c r="B10" i="31"/>
  <c r="H10" i="31"/>
  <c r="J19" i="31" s="1"/>
  <c r="K10" i="31"/>
  <c r="M10" i="31"/>
  <c r="B11" i="31"/>
  <c r="H11" i="31"/>
  <c r="J11" i="31" s="1"/>
  <c r="K11" i="31"/>
  <c r="B12" i="31"/>
  <c r="H12" i="31"/>
  <c r="J12" i="31" s="1"/>
  <c r="K12" i="31"/>
  <c r="M12" i="31"/>
  <c r="H13" i="31"/>
  <c r="K13" i="31"/>
  <c r="M13" i="31"/>
  <c r="B14" i="31"/>
  <c r="H14" i="31"/>
  <c r="J14" i="31" s="1"/>
  <c r="K14" i="31"/>
  <c r="M14" i="31"/>
  <c r="B15" i="31"/>
  <c r="H15" i="31"/>
  <c r="K15" i="31"/>
  <c r="M15" i="31"/>
  <c r="B16" i="31"/>
  <c r="H16" i="31"/>
  <c r="J16" i="31" s="1"/>
  <c r="K16" i="31"/>
  <c r="B17" i="31"/>
  <c r="H17" i="31"/>
  <c r="J17" i="31" s="1"/>
  <c r="K17" i="31"/>
  <c r="M17" i="31"/>
  <c r="B18" i="31"/>
  <c r="H18" i="31"/>
  <c r="M18" i="31" s="1"/>
  <c r="K18" i="31"/>
  <c r="B19" i="31"/>
  <c r="H19" i="31"/>
  <c r="K19" i="31"/>
  <c r="M19" i="31"/>
  <c r="B20" i="31"/>
  <c r="H20" i="31"/>
  <c r="J20" i="31" s="1"/>
  <c r="K20" i="31"/>
  <c r="B21" i="31"/>
  <c r="H21" i="31"/>
  <c r="J21" i="31" s="1"/>
  <c r="K21" i="31"/>
  <c r="B22" i="31"/>
  <c r="H22" i="31"/>
  <c r="K22" i="31"/>
  <c r="M22" i="31"/>
  <c r="B23" i="31"/>
  <c r="H23" i="31"/>
  <c r="M23" i="31" s="1"/>
  <c r="F50" i="5" s="1"/>
  <c r="K23" i="31"/>
  <c r="B24" i="31"/>
  <c r="H24" i="31"/>
  <c r="K24" i="31"/>
  <c r="M24" i="31"/>
  <c r="B25" i="31"/>
  <c r="H25" i="31"/>
  <c r="K25" i="31"/>
  <c r="M25" i="31"/>
  <c r="B26" i="31"/>
  <c r="H26" i="31"/>
  <c r="J26" i="31" s="1"/>
  <c r="K26" i="31"/>
  <c r="M26" i="31"/>
  <c r="B27" i="31"/>
  <c r="H27" i="31"/>
  <c r="K27" i="31"/>
  <c r="M27" i="31"/>
  <c r="B28" i="31"/>
  <c r="H28" i="31"/>
  <c r="J28" i="31" s="1"/>
  <c r="K28" i="31"/>
  <c r="B29" i="31"/>
  <c r="H29" i="31"/>
  <c r="J29" i="31" s="1"/>
  <c r="K29" i="31"/>
  <c r="M29" i="31"/>
  <c r="B30" i="31"/>
  <c r="H30" i="31"/>
  <c r="M30" i="31" s="1"/>
  <c r="F19" i="5" s="1"/>
  <c r="K30" i="31"/>
  <c r="B31" i="31"/>
  <c r="H31" i="31"/>
  <c r="K31" i="31"/>
  <c r="M31" i="31"/>
  <c r="B32" i="31"/>
  <c r="H32" i="31"/>
  <c r="J32" i="31" s="1"/>
  <c r="K32" i="31"/>
  <c r="B33" i="31"/>
  <c r="H33" i="31"/>
  <c r="J33" i="31" s="1"/>
  <c r="K33" i="31"/>
  <c r="B34" i="31"/>
  <c r="H34" i="31"/>
  <c r="K34" i="31"/>
  <c r="M34" i="31"/>
  <c r="B35" i="31"/>
  <c r="H35" i="31"/>
  <c r="M35" i="31" s="1"/>
  <c r="K35" i="31"/>
  <c r="B36" i="31"/>
  <c r="H36" i="31"/>
  <c r="K36" i="31"/>
  <c r="M36" i="31"/>
  <c r="B37" i="31"/>
  <c r="H37" i="31"/>
  <c r="K37" i="31"/>
  <c r="M37" i="31"/>
  <c r="B38" i="31"/>
  <c r="H38" i="31"/>
  <c r="J38" i="31" s="1"/>
  <c r="K38" i="31"/>
  <c r="M38" i="31"/>
  <c r="B39" i="31"/>
  <c r="H39" i="31"/>
  <c r="K39" i="31"/>
  <c r="M39" i="31"/>
  <c r="B40" i="31"/>
  <c r="H40" i="31"/>
  <c r="J40" i="31" s="1"/>
  <c r="K40" i="31"/>
  <c r="B41" i="31"/>
  <c r="H41" i="31"/>
  <c r="J41" i="31" s="1"/>
  <c r="K41" i="31"/>
  <c r="M41" i="31"/>
  <c r="B42" i="31"/>
  <c r="H42" i="31"/>
  <c r="M42" i="31" s="1"/>
  <c r="K42" i="31"/>
  <c r="B43" i="31"/>
  <c r="H43" i="31"/>
  <c r="K43" i="31"/>
  <c r="M43" i="31"/>
  <c r="B44" i="31"/>
  <c r="H44" i="31"/>
  <c r="J44" i="31" s="1"/>
  <c r="K44" i="31"/>
  <c r="B45" i="31"/>
  <c r="H45" i="31"/>
  <c r="J45" i="31" s="1"/>
  <c r="K45" i="31"/>
  <c r="B46" i="31"/>
  <c r="H46" i="31"/>
  <c r="J46" i="31"/>
  <c r="K46" i="31"/>
  <c r="M46" i="31"/>
  <c r="B47" i="31"/>
  <c r="H47" i="31"/>
  <c r="M47" i="31" s="1"/>
  <c r="J47" i="31"/>
  <c r="K47" i="31"/>
  <c r="B48" i="31"/>
  <c r="H48" i="31"/>
  <c r="J48" i="31"/>
  <c r="K48" i="31"/>
  <c r="M48" i="31"/>
  <c r="B49" i="31"/>
  <c r="H49" i="31"/>
  <c r="J49" i="31"/>
  <c r="K49" i="31"/>
  <c r="M49" i="31"/>
  <c r="B50" i="31"/>
  <c r="H50" i="31"/>
  <c r="J50" i="31" s="1"/>
  <c r="K50" i="31"/>
  <c r="M50" i="31"/>
  <c r="B51" i="31"/>
  <c r="H51" i="31"/>
  <c r="J51" i="31"/>
  <c r="K51" i="31"/>
  <c r="M51" i="31"/>
  <c r="B52" i="31"/>
  <c r="H52" i="31"/>
  <c r="J52" i="31" s="1"/>
  <c r="K52" i="31"/>
  <c r="B53" i="31"/>
  <c r="H53" i="31"/>
  <c r="J53" i="31" s="1"/>
  <c r="K53" i="31"/>
  <c r="M53" i="31"/>
  <c r="C54" i="31"/>
  <c r="D54" i="31"/>
  <c r="E54" i="31"/>
  <c r="G54" i="31"/>
  <c r="B4" i="29"/>
  <c r="B5" i="29"/>
  <c r="H5" i="29"/>
  <c r="M5" i="29"/>
  <c r="B6" i="29"/>
  <c r="H6" i="29"/>
  <c r="J5" i="29" s="1"/>
  <c r="K6" i="29"/>
  <c r="M6" i="29"/>
  <c r="B7" i="29"/>
  <c r="H7" i="29"/>
  <c r="M7" i="29" s="1"/>
  <c r="B8" i="29"/>
  <c r="H8" i="29"/>
  <c r="K8" i="29"/>
  <c r="M8" i="29"/>
  <c r="B9" i="29"/>
  <c r="H9" i="29"/>
  <c r="M9" i="29" s="1"/>
  <c r="E4" i="5" s="1"/>
  <c r="B10" i="29"/>
  <c r="H10" i="29"/>
  <c r="M10" i="29"/>
  <c r="B11" i="29"/>
  <c r="H11" i="29"/>
  <c r="K11" i="29"/>
  <c r="M11" i="29"/>
  <c r="B12" i="29"/>
  <c r="H12" i="29"/>
  <c r="J12" i="29" s="1"/>
  <c r="K12" i="29"/>
  <c r="B13" i="29"/>
  <c r="H13" i="29"/>
  <c r="M13" i="29" s="1"/>
  <c r="B14" i="29"/>
  <c r="H14" i="29"/>
  <c r="M14" i="29"/>
  <c r="H15" i="29"/>
  <c r="M15" i="29" s="1"/>
  <c r="K15" i="29"/>
  <c r="B16" i="29"/>
  <c r="H16" i="29"/>
  <c r="M16" i="29" s="1"/>
  <c r="K16" i="29"/>
  <c r="B17" i="29"/>
  <c r="H17" i="29"/>
  <c r="K17" i="29"/>
  <c r="M17" i="29"/>
  <c r="B18" i="29"/>
  <c r="H18" i="29"/>
  <c r="M18" i="29"/>
  <c r="B19" i="29"/>
  <c r="H19" i="29"/>
  <c r="J19" i="29" s="1"/>
  <c r="K19" i="29"/>
  <c r="B20" i="29"/>
  <c r="H20" i="29"/>
  <c r="M20" i="29"/>
  <c r="B21" i="29"/>
  <c r="H21" i="29"/>
  <c r="M21" i="29" s="1"/>
  <c r="E13" i="5" s="1"/>
  <c r="K21" i="29"/>
  <c r="B22" i="29"/>
  <c r="H22" i="29"/>
  <c r="M22" i="29"/>
  <c r="B23" i="29"/>
  <c r="H23" i="29"/>
  <c r="M23" i="29" s="1"/>
  <c r="B24" i="29"/>
  <c r="H24" i="29"/>
  <c r="M24" i="29"/>
  <c r="B25" i="29"/>
  <c r="H25" i="29"/>
  <c r="K25" i="29"/>
  <c r="M25" i="29"/>
  <c r="B26" i="29"/>
  <c r="H26" i="29"/>
  <c r="J26" i="29" s="1"/>
  <c r="K26" i="29"/>
  <c r="B27" i="29"/>
  <c r="H27" i="29"/>
  <c r="J27" i="29" s="1"/>
  <c r="K27" i="29"/>
  <c r="B28" i="29"/>
  <c r="H28" i="29"/>
  <c r="M28" i="29" s="1"/>
  <c r="K28" i="29"/>
  <c r="B29" i="29"/>
  <c r="H29" i="29"/>
  <c r="M29" i="29"/>
  <c r="B30" i="29"/>
  <c r="H30" i="29"/>
  <c r="K30" i="29"/>
  <c r="M30" i="29"/>
  <c r="B31" i="29"/>
  <c r="H31" i="29"/>
  <c r="J31" i="29" s="1"/>
  <c r="K31" i="29"/>
  <c r="B32" i="29"/>
  <c r="H32" i="29"/>
  <c r="J32" i="29" s="1"/>
  <c r="K32" i="29"/>
  <c r="B33" i="29"/>
  <c r="H33" i="29"/>
  <c r="M33" i="29"/>
  <c r="B34" i="29"/>
  <c r="H34" i="29"/>
  <c r="M34" i="29" s="1"/>
  <c r="E32" i="5" s="1"/>
  <c r="K34" i="29"/>
  <c r="B35" i="29"/>
  <c r="H35" i="29"/>
  <c r="K35" i="29"/>
  <c r="M35" i="29"/>
  <c r="B36" i="29"/>
  <c r="H36" i="29"/>
  <c r="J36" i="29" s="1"/>
  <c r="K36" i="29"/>
  <c r="B37" i="29"/>
  <c r="H37" i="29"/>
  <c r="J37" i="29" s="1"/>
  <c r="B38" i="29"/>
  <c r="H38" i="29"/>
  <c r="J38" i="29" s="1"/>
  <c r="K38" i="29"/>
  <c r="M38" i="29"/>
  <c r="B39" i="29"/>
  <c r="H39" i="29"/>
  <c r="J39" i="29" s="1"/>
  <c r="M39" i="29"/>
  <c r="B40" i="29"/>
  <c r="H40" i="29"/>
  <c r="J40" i="29" s="1"/>
  <c r="K40" i="29"/>
  <c r="M40" i="29"/>
  <c r="B41" i="29"/>
  <c r="H41" i="29"/>
  <c r="K41" i="29"/>
  <c r="M41" i="29"/>
  <c r="B42" i="29"/>
  <c r="H42" i="29"/>
  <c r="J42" i="29" s="1"/>
  <c r="K42" i="29"/>
  <c r="B43" i="29"/>
  <c r="H43" i="29"/>
  <c r="M43" i="29" s="1"/>
  <c r="K43" i="29"/>
  <c r="B44" i="29"/>
  <c r="H44" i="29"/>
  <c r="M44" i="29" s="1"/>
  <c r="K44" i="29"/>
  <c r="B45" i="29"/>
  <c r="H45" i="29"/>
  <c r="M45" i="29" s="1"/>
  <c r="E56" i="5" s="1"/>
  <c r="K45" i="29"/>
  <c r="B46" i="29"/>
  <c r="H46" i="29"/>
  <c r="M46" i="29" s="1"/>
  <c r="K46" i="29"/>
  <c r="B47" i="29"/>
  <c r="H47" i="29"/>
  <c r="M47" i="29" s="1"/>
  <c r="E61" i="5" s="1"/>
  <c r="K47" i="29"/>
  <c r="B48" i="29"/>
  <c r="H48" i="29"/>
  <c r="M48" i="29" s="1"/>
  <c r="K48" i="29"/>
  <c r="B49" i="29"/>
  <c r="H49" i="29"/>
  <c r="M49" i="29" s="1"/>
  <c r="E26" i="5" s="1"/>
  <c r="B50" i="29"/>
  <c r="H50" i="29"/>
  <c r="M50" i="29" s="1"/>
  <c r="B51" i="29"/>
  <c r="H51" i="29"/>
  <c r="M51" i="29"/>
  <c r="B52" i="29"/>
  <c r="H52" i="29"/>
  <c r="M52" i="29" s="1"/>
  <c r="B53" i="29"/>
  <c r="H53" i="29"/>
  <c r="M53" i="29" s="1"/>
  <c r="B54" i="29"/>
  <c r="H54" i="29"/>
  <c r="M54" i="29" s="1"/>
  <c r="B55" i="29"/>
  <c r="B4" i="30"/>
  <c r="B5" i="30"/>
  <c r="H5" i="30"/>
  <c r="K5" i="30"/>
  <c r="O5" i="30"/>
  <c r="B6" i="30"/>
  <c r="H6" i="30"/>
  <c r="K6" i="30"/>
  <c r="M6" i="30"/>
  <c r="O6" i="30"/>
  <c r="B7" i="30"/>
  <c r="H7" i="30"/>
  <c r="J12" i="30" s="1"/>
  <c r="N12" i="30" s="1"/>
  <c r="P12" i="30" s="1"/>
  <c r="O7" i="30"/>
  <c r="B8" i="30"/>
  <c r="H8" i="30"/>
  <c r="K8" i="30"/>
  <c r="L8" i="30"/>
  <c r="O8" i="30"/>
  <c r="B9" i="30"/>
  <c r="H9" i="30"/>
  <c r="K9" i="30"/>
  <c r="M9" i="30"/>
  <c r="B10" i="30"/>
  <c r="H10" i="30"/>
  <c r="K10" i="30"/>
  <c r="O10" i="30"/>
  <c r="B11" i="30"/>
  <c r="H11" i="30"/>
  <c r="M11" i="30" s="1"/>
  <c r="K11" i="30"/>
  <c r="B12" i="30"/>
  <c r="H12" i="30"/>
  <c r="M12" i="30"/>
  <c r="O12" i="30"/>
  <c r="B13" i="30"/>
  <c r="H13" i="30"/>
  <c r="M13" i="30" s="1"/>
  <c r="K13" i="30"/>
  <c r="O13" i="30" s="1"/>
  <c r="B14" i="30"/>
  <c r="H14" i="30"/>
  <c r="L14" i="30"/>
  <c r="O14" i="30"/>
  <c r="B15" i="30"/>
  <c r="H15" i="30"/>
  <c r="K15" i="30"/>
  <c r="O15" i="30"/>
  <c r="B16" i="30"/>
  <c r="H16" i="30"/>
  <c r="M16" i="30" s="1"/>
  <c r="D9" i="5" s="1"/>
  <c r="K16" i="30"/>
  <c r="O16" i="30" s="1"/>
  <c r="B17" i="30"/>
  <c r="H17" i="30"/>
  <c r="O17" i="30"/>
  <c r="B18" i="30"/>
  <c r="H18" i="30"/>
  <c r="K18" i="30"/>
  <c r="M18" i="30"/>
  <c r="O18" i="30"/>
  <c r="B19" i="30"/>
  <c r="H19" i="30"/>
  <c r="K19" i="30"/>
  <c r="M19" i="30"/>
  <c r="B20" i="30"/>
  <c r="H20" i="30"/>
  <c r="L20" i="30"/>
  <c r="O20" i="30"/>
  <c r="B21" i="30"/>
  <c r="H21" i="30"/>
  <c r="M21" i="30" s="1"/>
  <c r="K21" i="30"/>
  <c r="O21" i="30" s="1"/>
  <c r="B22" i="30"/>
  <c r="H22" i="30"/>
  <c r="K22" i="30"/>
  <c r="O22" i="30"/>
  <c r="B23" i="30"/>
  <c r="H23" i="30"/>
  <c r="O23" i="30"/>
  <c r="B24" i="30"/>
  <c r="H24" i="30"/>
  <c r="K24" i="30"/>
  <c r="O24" i="30" s="1"/>
  <c r="M24" i="30"/>
  <c r="B25" i="30"/>
  <c r="H25" i="30"/>
  <c r="K25" i="30"/>
  <c r="M25" i="30"/>
  <c r="O25" i="30"/>
  <c r="B26" i="30"/>
  <c r="H26" i="30"/>
  <c r="M26" i="30" s="1"/>
  <c r="L26" i="30"/>
  <c r="O26" i="30"/>
  <c r="B27" i="30"/>
  <c r="H27" i="30"/>
  <c r="M27" i="30"/>
  <c r="O27" i="30"/>
  <c r="B28" i="30"/>
  <c r="H28" i="30"/>
  <c r="K28" i="30"/>
  <c r="O28" i="30" s="1"/>
  <c r="M28" i="30"/>
  <c r="B29" i="30"/>
  <c r="H29" i="30"/>
  <c r="K29" i="30"/>
  <c r="O29" i="30" s="1"/>
  <c r="B30" i="30"/>
  <c r="H30" i="30"/>
  <c r="J30" i="30" s="1"/>
  <c r="N30" i="30" s="1"/>
  <c r="P30" i="30" s="1"/>
  <c r="M30" i="30"/>
  <c r="O30" i="30"/>
  <c r="B31" i="30"/>
  <c r="H31" i="30"/>
  <c r="K31" i="30"/>
  <c r="M31" i="30"/>
  <c r="O31" i="30"/>
  <c r="B32" i="30"/>
  <c r="H32" i="30"/>
  <c r="M32" i="30" s="1"/>
  <c r="K32" i="30"/>
  <c r="L32" i="30"/>
  <c r="O32" i="30"/>
  <c r="B33" i="30"/>
  <c r="H33" i="30"/>
  <c r="M33" i="30"/>
  <c r="O33" i="30"/>
  <c r="B34" i="30"/>
  <c r="H34" i="30"/>
  <c r="K34" i="30"/>
  <c r="M34" i="30"/>
  <c r="O34" i="30"/>
  <c r="B35" i="30"/>
  <c r="H35" i="30"/>
  <c r="M35" i="30" s="1"/>
  <c r="O35" i="30"/>
  <c r="B36" i="30"/>
  <c r="H36" i="30"/>
  <c r="K36" i="30"/>
  <c r="O36" i="30"/>
  <c r="B37" i="30"/>
  <c r="H37" i="30"/>
  <c r="M37" i="30" s="1"/>
  <c r="K37" i="30"/>
  <c r="O37" i="30"/>
  <c r="B38" i="30"/>
  <c r="H38" i="30"/>
  <c r="M38" i="30" s="1"/>
  <c r="D24" i="5" s="1"/>
  <c r="K38" i="30"/>
  <c r="O38" i="30" s="1"/>
  <c r="L38" i="30"/>
  <c r="B39" i="30"/>
  <c r="H39" i="30"/>
  <c r="M39" i="30"/>
  <c r="O39" i="30"/>
  <c r="B40" i="30"/>
  <c r="H40" i="30"/>
  <c r="M40" i="30" s="1"/>
  <c r="K40" i="30"/>
  <c r="B41" i="30"/>
  <c r="H41" i="30"/>
  <c r="M41" i="30"/>
  <c r="O41" i="30"/>
  <c r="B42" i="30"/>
  <c r="H42" i="30"/>
  <c r="M42" i="30" s="1"/>
  <c r="D21" i="5" s="1"/>
  <c r="K42" i="30"/>
  <c r="O42" i="30"/>
  <c r="B43" i="30"/>
  <c r="H43" i="30"/>
  <c r="M43" i="30"/>
  <c r="O43" i="30"/>
  <c r="B44" i="30"/>
  <c r="H44" i="30"/>
  <c r="M44" i="30" s="1"/>
  <c r="D23" i="5" s="1"/>
  <c r="J44" i="30"/>
  <c r="N44" i="30" s="1"/>
  <c r="P44" i="30" s="1"/>
  <c r="K44" i="30"/>
  <c r="L44" i="30"/>
  <c r="O44" i="30"/>
  <c r="B45" i="30"/>
  <c r="H45" i="30"/>
  <c r="M45" i="30" s="1"/>
  <c r="O45" i="30"/>
  <c r="B46" i="30"/>
  <c r="H46" i="30"/>
  <c r="K46" i="30"/>
  <c r="M46" i="30"/>
  <c r="B47" i="30"/>
  <c r="Y48" i="30" s="1"/>
  <c r="H47" i="30"/>
  <c r="J47" i="30"/>
  <c r="N47" i="30" s="1"/>
  <c r="P47" i="30" s="1"/>
  <c r="K47" i="30"/>
  <c r="L47" i="30"/>
  <c r="M47" i="30"/>
  <c r="D37" i="5" s="1"/>
  <c r="O47" i="30"/>
  <c r="B48" i="30"/>
  <c r="H48" i="30"/>
  <c r="M48" i="30" s="1"/>
  <c r="K48" i="30"/>
  <c r="N48" i="30"/>
  <c r="P48" i="30" s="1"/>
  <c r="T48" i="30"/>
  <c r="U48" i="30"/>
  <c r="W48" i="30" s="1"/>
  <c r="V48" i="30"/>
  <c r="B49" i="30"/>
  <c r="H49" i="30"/>
  <c r="M49" i="30" s="1"/>
  <c r="K49" i="30"/>
  <c r="P49" i="30"/>
  <c r="B50" i="30"/>
  <c r="H50" i="30"/>
  <c r="J50" i="30"/>
  <c r="N50" i="30" s="1"/>
  <c r="P50" i="30" s="1"/>
  <c r="K50" i="30"/>
  <c r="M50" i="30"/>
  <c r="O50" i="30"/>
  <c r="B51" i="30"/>
  <c r="H51" i="30"/>
  <c r="M51" i="30" s="1"/>
  <c r="D56" i="5" s="1"/>
  <c r="J51" i="30"/>
  <c r="K51" i="30"/>
  <c r="B52" i="30"/>
  <c r="H52" i="30"/>
  <c r="K52" i="30"/>
  <c r="O52" i="30"/>
  <c r="B53" i="30"/>
  <c r="H53" i="30"/>
  <c r="M53" i="30" s="1"/>
  <c r="D45" i="5" s="1"/>
  <c r="J53" i="30"/>
  <c r="K53" i="30"/>
  <c r="N53" i="30"/>
  <c r="P53" i="30" s="1"/>
  <c r="O53" i="30"/>
  <c r="B54" i="30"/>
  <c r="H54" i="30"/>
  <c r="J54" i="30"/>
  <c r="N54" i="30" s="1"/>
  <c r="P54" i="30" s="1"/>
  <c r="M54" i="30"/>
  <c r="O54" i="30"/>
  <c r="B55" i="30"/>
  <c r="H55" i="30"/>
  <c r="J55" i="30"/>
  <c r="K55" i="30"/>
  <c r="M55" i="30"/>
  <c r="P55" i="30"/>
  <c r="B56" i="30"/>
  <c r="H56" i="30"/>
  <c r="M56" i="30" s="1"/>
  <c r="O56" i="30"/>
  <c r="B57" i="30"/>
  <c r="H57" i="30"/>
  <c r="O57" i="30"/>
  <c r="B58" i="30"/>
  <c r="H58" i="30"/>
  <c r="J58" i="30"/>
  <c r="N58" i="30" s="1"/>
  <c r="M58" i="30"/>
  <c r="O58" i="30"/>
  <c r="P58" i="30"/>
  <c r="B59" i="30"/>
  <c r="H59" i="30"/>
  <c r="J59" i="30" s="1"/>
  <c r="N59" i="30" s="1"/>
  <c r="P59" i="30" s="1"/>
  <c r="M59" i="30"/>
  <c r="O59" i="30"/>
  <c r="B60" i="30"/>
  <c r="H60" i="30"/>
  <c r="J60" i="30" s="1"/>
  <c r="N60" i="30"/>
  <c r="P60" i="30" s="1"/>
  <c r="O60" i="30"/>
  <c r="B61" i="30"/>
  <c r="H61" i="30"/>
  <c r="J61" i="30"/>
  <c r="N61" i="30" s="1"/>
  <c r="P61" i="30" s="1"/>
  <c r="M61" i="30"/>
  <c r="O61" i="30"/>
  <c r="B62" i="30"/>
  <c r="H62" i="30"/>
  <c r="M62" i="30" s="1"/>
  <c r="J62" i="30"/>
  <c r="N62" i="30" s="1"/>
  <c r="P62" i="30" s="1"/>
  <c r="O62" i="30"/>
  <c r="B63" i="30"/>
  <c r="H63" i="30"/>
  <c r="J63" i="30" s="1"/>
  <c r="N63" i="30" s="1"/>
  <c r="P63" i="30" s="1"/>
  <c r="O63" i="30"/>
  <c r="B64" i="30"/>
  <c r="H64" i="30"/>
  <c r="J64" i="30"/>
  <c r="M64" i="30"/>
  <c r="N64" i="30"/>
  <c r="O64" i="30"/>
  <c r="P64" i="30" s="1"/>
  <c r="B65" i="30"/>
  <c r="H65" i="30"/>
  <c r="M65" i="30" s="1"/>
  <c r="J65" i="30"/>
  <c r="N65" i="30" s="1"/>
  <c r="P65" i="30" s="1"/>
  <c r="O65" i="30"/>
  <c r="B66" i="30"/>
  <c r="H66" i="30"/>
  <c r="J66" i="30"/>
  <c r="M66" i="30"/>
  <c r="N66" i="30"/>
  <c r="P66" i="30" s="1"/>
  <c r="O66" i="30"/>
  <c r="B67" i="30"/>
  <c r="H67" i="30"/>
  <c r="J67" i="30"/>
  <c r="N67" i="30" s="1"/>
  <c r="P67" i="30" s="1"/>
  <c r="M67" i="30"/>
  <c r="O67" i="30"/>
  <c r="B68" i="30"/>
  <c r="H68" i="30"/>
  <c r="M68" i="30" s="1"/>
  <c r="O68" i="30"/>
  <c r="B69" i="30"/>
  <c r="H69" i="30"/>
  <c r="O69" i="30"/>
  <c r="B70" i="30"/>
  <c r="H70" i="30"/>
  <c r="J70" i="30"/>
  <c r="N70" i="30" s="1"/>
  <c r="P70" i="30" s="1"/>
  <c r="M70" i="30"/>
  <c r="O70" i="30"/>
  <c r="B71" i="30"/>
  <c r="H71" i="30"/>
  <c r="J71" i="30" s="1"/>
  <c r="N71" i="30" s="1"/>
  <c r="P71" i="30" s="1"/>
  <c r="M71" i="30"/>
  <c r="O71" i="30"/>
  <c r="B72" i="30"/>
  <c r="H72" i="30"/>
  <c r="J72" i="30" s="1"/>
  <c r="N72" i="30" s="1"/>
  <c r="P72" i="30" s="1"/>
  <c r="O72" i="30"/>
  <c r="B73" i="30"/>
  <c r="H73" i="30"/>
  <c r="J73" i="30"/>
  <c r="N73" i="30" s="1"/>
  <c r="P73" i="30" s="1"/>
  <c r="M73" i="30"/>
  <c r="O73" i="30"/>
  <c r="B74" i="30"/>
  <c r="H74" i="30"/>
  <c r="M74" i="30" s="1"/>
  <c r="J74" i="30"/>
  <c r="N74" i="30" s="1"/>
  <c r="P74" i="30" s="1"/>
  <c r="O74" i="30"/>
  <c r="B75" i="30"/>
  <c r="H75" i="30"/>
  <c r="J75" i="30" s="1"/>
  <c r="N75" i="30" s="1"/>
  <c r="P75" i="30" s="1"/>
  <c r="O75" i="30"/>
  <c r="B76" i="30"/>
  <c r="H76" i="30"/>
  <c r="J76" i="30"/>
  <c r="M76" i="30"/>
  <c r="N76" i="30"/>
  <c r="O76" i="30"/>
  <c r="P76" i="30" s="1"/>
  <c r="B77" i="30"/>
  <c r="H77" i="30"/>
  <c r="M77" i="30" s="1"/>
  <c r="J77" i="30"/>
  <c r="N77" i="30" s="1"/>
  <c r="O77" i="30"/>
  <c r="B78" i="30"/>
  <c r="H78" i="30"/>
  <c r="J78" i="30"/>
  <c r="M78" i="30"/>
  <c r="N78" i="30"/>
  <c r="P78" i="30" s="1"/>
  <c r="O78" i="30"/>
  <c r="B79" i="30"/>
  <c r="H79" i="30"/>
  <c r="J79" i="30"/>
  <c r="N79" i="30" s="1"/>
  <c r="P79" i="30" s="1"/>
  <c r="M79" i="30"/>
  <c r="O79" i="30"/>
  <c r="D1" i="1"/>
  <c r="E1" i="1"/>
  <c r="F1" i="1" s="1"/>
  <c r="G1" i="1" s="1"/>
  <c r="H1" i="1" s="1"/>
  <c r="I1" i="1" s="1"/>
  <c r="J1" i="1" s="1"/>
  <c r="K1" i="1" s="1"/>
  <c r="L1" i="1"/>
  <c r="M1" i="1" s="1"/>
  <c r="N1" i="1" s="1"/>
  <c r="O1" i="1" s="1"/>
  <c r="P1" i="1" s="1"/>
  <c r="Q1" i="1" s="1"/>
  <c r="B2" i="1"/>
  <c r="C2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B3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B4" i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B5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B6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B49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B55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B56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B57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B58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B59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B60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B61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B62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B63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B64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B65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B66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B67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B68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B69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B70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B71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C7" i="5"/>
  <c r="D7" i="5"/>
  <c r="F7" i="5"/>
  <c r="H7" i="5"/>
  <c r="J7" i="5"/>
  <c r="C4" i="5"/>
  <c r="D4" i="5"/>
  <c r="F4" i="5"/>
  <c r="I4" i="5"/>
  <c r="J4" i="5"/>
  <c r="K4" i="5"/>
  <c r="C5" i="5"/>
  <c r="D5" i="5"/>
  <c r="E5" i="5"/>
  <c r="F5" i="5"/>
  <c r="H5" i="5"/>
  <c r="J5" i="5"/>
  <c r="K5" i="5"/>
  <c r="C8" i="5"/>
  <c r="E8" i="5"/>
  <c r="F8" i="5"/>
  <c r="H8" i="5"/>
  <c r="I8" i="5"/>
  <c r="J8" i="5"/>
  <c r="K8" i="5"/>
  <c r="C10" i="5"/>
  <c r="D10" i="5"/>
  <c r="H10" i="5"/>
  <c r="I10" i="5"/>
  <c r="J10" i="5"/>
  <c r="K10" i="5"/>
  <c r="C9" i="5"/>
  <c r="E9" i="5"/>
  <c r="F9" i="5"/>
  <c r="H9" i="5"/>
  <c r="I9" i="5"/>
  <c r="J9" i="5"/>
  <c r="K9" i="5"/>
  <c r="C3" i="5"/>
  <c r="E3" i="5"/>
  <c r="F3" i="5"/>
  <c r="H3" i="5"/>
  <c r="I3" i="5"/>
  <c r="J3" i="5"/>
  <c r="K3" i="5"/>
  <c r="C6" i="5"/>
  <c r="D6" i="5"/>
  <c r="E6" i="5"/>
  <c r="F6" i="5"/>
  <c r="H6" i="5"/>
  <c r="I6" i="5"/>
  <c r="J6" i="5"/>
  <c r="K6" i="5"/>
  <c r="C25" i="5"/>
  <c r="D25" i="5"/>
  <c r="E25" i="5"/>
  <c r="F25" i="5"/>
  <c r="H25" i="5"/>
  <c r="I25" i="5"/>
  <c r="K25" i="5"/>
  <c r="C20" i="5"/>
  <c r="F20" i="5"/>
  <c r="H20" i="5"/>
  <c r="I20" i="5"/>
  <c r="J20" i="5"/>
  <c r="K20" i="5"/>
  <c r="C11" i="5"/>
  <c r="D11" i="5"/>
  <c r="E11" i="5"/>
  <c r="F11" i="5"/>
  <c r="H11" i="5"/>
  <c r="I11" i="5"/>
  <c r="J11" i="5"/>
  <c r="K11" i="5"/>
  <c r="C14" i="5"/>
  <c r="D14" i="5"/>
  <c r="E14" i="5"/>
  <c r="F14" i="5"/>
  <c r="I14" i="5"/>
  <c r="J14" i="5"/>
  <c r="K14" i="5"/>
  <c r="C17" i="5"/>
  <c r="D17" i="5"/>
  <c r="E17" i="5"/>
  <c r="F17" i="5"/>
  <c r="H17" i="5"/>
  <c r="I17" i="5"/>
  <c r="J17" i="5"/>
  <c r="K17" i="5"/>
  <c r="C19" i="5"/>
  <c r="E19" i="5"/>
  <c r="H19" i="5"/>
  <c r="I19" i="5"/>
  <c r="K19" i="5"/>
  <c r="C18" i="5"/>
  <c r="E18" i="5"/>
  <c r="F18" i="5"/>
  <c r="H18" i="5"/>
  <c r="I18" i="5"/>
  <c r="J18" i="5"/>
  <c r="K18" i="5"/>
  <c r="M18" i="5"/>
  <c r="C23" i="5"/>
  <c r="E23" i="5"/>
  <c r="F23" i="5"/>
  <c r="H23" i="5"/>
  <c r="I23" i="5"/>
  <c r="J23" i="5"/>
  <c r="C15" i="5"/>
  <c r="E15" i="5"/>
  <c r="H15" i="5"/>
  <c r="I15" i="5"/>
  <c r="J15" i="5"/>
  <c r="K15" i="5"/>
  <c r="C21" i="5"/>
  <c r="E21" i="5"/>
  <c r="H21" i="5"/>
  <c r="I21" i="5"/>
  <c r="J21" i="5"/>
  <c r="K21" i="5"/>
  <c r="C16" i="5"/>
  <c r="D16" i="5"/>
  <c r="E16" i="5"/>
  <c r="F16" i="5"/>
  <c r="H16" i="5"/>
  <c r="I16" i="5"/>
  <c r="J16" i="5"/>
  <c r="K16" i="5"/>
  <c r="C12" i="5"/>
  <c r="D12" i="5"/>
  <c r="E12" i="5"/>
  <c r="F12" i="5"/>
  <c r="I12" i="5"/>
  <c r="J12" i="5"/>
  <c r="K12" i="5"/>
  <c r="C27" i="5"/>
  <c r="D27" i="5"/>
  <c r="F27" i="5"/>
  <c r="H27" i="5"/>
  <c r="I27" i="5"/>
  <c r="J27" i="5"/>
  <c r="K27" i="5"/>
  <c r="C13" i="5"/>
  <c r="D13" i="5"/>
  <c r="H13" i="5"/>
  <c r="I13" i="5"/>
  <c r="J13" i="5"/>
  <c r="K13" i="5"/>
  <c r="C24" i="5"/>
  <c r="E24" i="5"/>
  <c r="H24" i="5"/>
  <c r="I24" i="5"/>
  <c r="J24" i="5"/>
  <c r="C44" i="5"/>
  <c r="D44" i="5"/>
  <c r="F44" i="5"/>
  <c r="I44" i="5"/>
  <c r="J44" i="5"/>
  <c r="C33" i="5"/>
  <c r="E33" i="5"/>
  <c r="H33" i="5"/>
  <c r="J33" i="5"/>
  <c r="K33" i="5"/>
  <c r="C28" i="5"/>
  <c r="D28" i="5"/>
  <c r="E28" i="5"/>
  <c r="F28" i="5"/>
  <c r="H28" i="5"/>
  <c r="I28" i="5"/>
  <c r="J28" i="5"/>
  <c r="K28" i="5"/>
  <c r="C29" i="5"/>
  <c r="D29" i="5"/>
  <c r="E29" i="5"/>
  <c r="F29" i="5"/>
  <c r="I29" i="5"/>
  <c r="J29" i="5"/>
  <c r="K29" i="5"/>
  <c r="C30" i="5"/>
  <c r="D30" i="5"/>
  <c r="E30" i="5"/>
  <c r="F30" i="5"/>
  <c r="I30" i="5"/>
  <c r="K30" i="5"/>
  <c r="C32" i="5"/>
  <c r="D32" i="5"/>
  <c r="H32" i="5"/>
  <c r="I32" i="5"/>
  <c r="J32" i="5"/>
  <c r="K32" i="5"/>
  <c r="C22" i="5"/>
  <c r="E22" i="5"/>
  <c r="F22" i="5"/>
  <c r="I22" i="5"/>
  <c r="J22" i="5"/>
  <c r="K22" i="5"/>
  <c r="C45" i="5"/>
  <c r="F45" i="5"/>
  <c r="H45" i="5"/>
  <c r="J45" i="5"/>
  <c r="C47" i="5"/>
  <c r="D47" i="5"/>
  <c r="E47" i="5"/>
  <c r="H47" i="5"/>
  <c r="I47" i="5"/>
  <c r="J47" i="5"/>
  <c r="C26" i="5"/>
  <c r="D26" i="5"/>
  <c r="F26" i="5"/>
  <c r="I26" i="5"/>
  <c r="J26" i="5"/>
  <c r="K26" i="5"/>
  <c r="C36" i="5"/>
  <c r="F36" i="5"/>
  <c r="I36" i="5"/>
  <c r="K36" i="5"/>
  <c r="C49" i="5"/>
  <c r="D49" i="5"/>
  <c r="E49" i="5"/>
  <c r="H49" i="5"/>
  <c r="I49" i="5"/>
  <c r="K49" i="5"/>
  <c r="C34" i="5"/>
  <c r="D34" i="5"/>
  <c r="F34" i="5"/>
  <c r="H34" i="5"/>
  <c r="I34" i="5"/>
  <c r="J34" i="5"/>
  <c r="K34" i="5"/>
  <c r="C42" i="5"/>
  <c r="D42" i="5"/>
  <c r="E42" i="5"/>
  <c r="F42" i="5"/>
  <c r="I42" i="5"/>
  <c r="K42" i="5"/>
  <c r="C48" i="5"/>
  <c r="E48" i="5"/>
  <c r="F48" i="5"/>
  <c r="H48" i="5"/>
  <c r="J48" i="5"/>
  <c r="K48" i="5"/>
  <c r="C54" i="5"/>
  <c r="D54" i="5"/>
  <c r="E54" i="5"/>
  <c r="F54" i="5"/>
  <c r="H54" i="5"/>
  <c r="I54" i="5"/>
  <c r="J54" i="5"/>
  <c r="K54" i="5"/>
  <c r="C35" i="5"/>
  <c r="D35" i="5"/>
  <c r="E35" i="5"/>
  <c r="F35" i="5"/>
  <c r="H35" i="5"/>
  <c r="J35" i="5"/>
  <c r="K35" i="5"/>
  <c r="C38" i="5"/>
  <c r="E38" i="5"/>
  <c r="F38" i="5"/>
  <c r="H38" i="5"/>
  <c r="I38" i="5"/>
  <c r="J38" i="5"/>
  <c r="K38" i="5"/>
  <c r="C39" i="5"/>
  <c r="G39" i="5"/>
  <c r="H39" i="5"/>
  <c r="I39" i="5"/>
  <c r="J39" i="5"/>
  <c r="K39" i="5"/>
  <c r="C43" i="5"/>
  <c r="D43" i="5"/>
  <c r="E43" i="5"/>
  <c r="F43" i="5"/>
  <c r="H43" i="5"/>
  <c r="I43" i="5"/>
  <c r="J43" i="5"/>
  <c r="K43" i="5"/>
  <c r="C40" i="5"/>
  <c r="G40" i="5"/>
  <c r="H40" i="5"/>
  <c r="I40" i="5"/>
  <c r="J40" i="5"/>
  <c r="K40" i="5"/>
  <c r="C37" i="5"/>
  <c r="E37" i="5"/>
  <c r="H37" i="5"/>
  <c r="I37" i="5"/>
  <c r="J37" i="5"/>
  <c r="K37" i="5"/>
  <c r="C56" i="5"/>
  <c r="F56" i="5"/>
  <c r="H56" i="5"/>
  <c r="I56" i="5"/>
  <c r="J56" i="5"/>
  <c r="K56" i="5"/>
  <c r="M56" i="5"/>
  <c r="C46" i="5"/>
  <c r="D46" i="5"/>
  <c r="E46" i="5"/>
  <c r="F46" i="5"/>
  <c r="H46" i="5"/>
  <c r="I46" i="5"/>
  <c r="J46" i="5"/>
  <c r="K46" i="5"/>
  <c r="M46" i="5"/>
  <c r="C60" i="5"/>
  <c r="D60" i="5"/>
  <c r="E60" i="5"/>
  <c r="F60" i="5"/>
  <c r="H60" i="5"/>
  <c r="I60" i="5"/>
  <c r="J60" i="5"/>
  <c r="K60" i="5"/>
  <c r="M60" i="5"/>
  <c r="C55" i="5"/>
  <c r="D55" i="5"/>
  <c r="E55" i="5"/>
  <c r="F55" i="5"/>
  <c r="H55" i="5"/>
  <c r="I55" i="5"/>
  <c r="J55" i="5"/>
  <c r="K55" i="5"/>
  <c r="C51" i="5"/>
  <c r="D51" i="5"/>
  <c r="E51" i="5"/>
  <c r="H51" i="5"/>
  <c r="I51" i="5"/>
  <c r="J51" i="5"/>
  <c r="K51" i="5"/>
  <c r="M51" i="5"/>
  <c r="C50" i="5"/>
  <c r="D50" i="5"/>
  <c r="E50" i="5"/>
  <c r="H50" i="5"/>
  <c r="I50" i="5"/>
  <c r="J50" i="5"/>
  <c r="K50" i="5"/>
  <c r="M50" i="5"/>
  <c r="C41" i="5"/>
  <c r="G41" i="5"/>
  <c r="H41" i="5"/>
  <c r="K41" i="5"/>
  <c r="M41" i="5"/>
  <c r="C59" i="5"/>
  <c r="E59" i="5"/>
  <c r="F59" i="5"/>
  <c r="H59" i="5"/>
  <c r="I59" i="5"/>
  <c r="J59" i="5"/>
  <c r="K59" i="5"/>
  <c r="M59" i="5"/>
  <c r="C64" i="5"/>
  <c r="F64" i="5"/>
  <c r="H64" i="5"/>
  <c r="I64" i="5"/>
  <c r="J64" i="5"/>
  <c r="K64" i="5"/>
  <c r="M64" i="5"/>
  <c r="C61" i="5"/>
  <c r="D61" i="5"/>
  <c r="F61" i="5"/>
  <c r="H61" i="5"/>
  <c r="I61" i="5"/>
  <c r="J61" i="5"/>
  <c r="K61" i="5"/>
  <c r="M61" i="5"/>
  <c r="C65" i="5"/>
  <c r="D65" i="5"/>
  <c r="E65" i="5"/>
  <c r="F65" i="5"/>
  <c r="H65" i="5"/>
  <c r="I65" i="5"/>
  <c r="J65" i="5"/>
  <c r="K65" i="5"/>
  <c r="M65" i="5"/>
  <c r="C66" i="5"/>
  <c r="D66" i="5"/>
  <c r="E66" i="5"/>
  <c r="F66" i="5"/>
  <c r="H66" i="5"/>
  <c r="I66" i="5"/>
  <c r="J66" i="5"/>
  <c r="K66" i="5"/>
  <c r="M66" i="5"/>
  <c r="C58" i="5"/>
  <c r="G58" i="5"/>
  <c r="H58" i="5"/>
  <c r="I58" i="5"/>
  <c r="J58" i="5"/>
  <c r="K58" i="5"/>
  <c r="M58" i="5"/>
  <c r="C68" i="5"/>
  <c r="G68" i="5"/>
  <c r="I68" i="5"/>
  <c r="J68" i="5"/>
  <c r="K68" i="5"/>
  <c r="M68" i="5"/>
  <c r="C53" i="5"/>
  <c r="D53" i="5"/>
  <c r="E53" i="5"/>
  <c r="F53" i="5"/>
  <c r="H53" i="5"/>
  <c r="I53" i="5"/>
  <c r="J53" i="5"/>
  <c r="K53" i="5"/>
  <c r="M53" i="5"/>
  <c r="C71" i="5"/>
  <c r="D71" i="5"/>
  <c r="E71" i="5"/>
  <c r="F71" i="5"/>
  <c r="H71" i="5"/>
  <c r="J71" i="5"/>
  <c r="K71" i="5"/>
  <c r="M71" i="5"/>
  <c r="C62" i="5"/>
  <c r="F62" i="5"/>
  <c r="G62" i="5" s="1"/>
  <c r="H62" i="5"/>
  <c r="I62" i="5"/>
  <c r="J62" i="5"/>
  <c r="K62" i="5"/>
  <c r="M62" i="5"/>
  <c r="C74" i="5"/>
  <c r="E74" i="5"/>
  <c r="F74" i="5"/>
  <c r="H74" i="5"/>
  <c r="I74" i="5"/>
  <c r="J74" i="5"/>
  <c r="K74" i="5"/>
  <c r="M74" i="5"/>
  <c r="C75" i="5"/>
  <c r="D75" i="5"/>
  <c r="E75" i="5"/>
  <c r="F75" i="5"/>
  <c r="H75" i="5"/>
  <c r="I75" i="5"/>
  <c r="J75" i="5"/>
  <c r="K75" i="5"/>
  <c r="M75" i="5"/>
  <c r="C57" i="5"/>
  <c r="D57" i="5"/>
  <c r="E57" i="5"/>
  <c r="F57" i="5"/>
  <c r="H57" i="5"/>
  <c r="I57" i="5"/>
  <c r="J57" i="5"/>
  <c r="K57" i="5"/>
  <c r="M57" i="5"/>
  <c r="C76" i="5"/>
  <c r="D76" i="5"/>
  <c r="E76" i="5"/>
  <c r="F76" i="5"/>
  <c r="H76" i="5"/>
  <c r="I76" i="5"/>
  <c r="J76" i="5"/>
  <c r="K76" i="5"/>
  <c r="M76" i="5"/>
  <c r="C77" i="5"/>
  <c r="G77" i="5"/>
  <c r="H77" i="5"/>
  <c r="I77" i="5"/>
  <c r="C78" i="5"/>
  <c r="J78" i="5"/>
  <c r="K78" i="5"/>
  <c r="M78" i="5"/>
  <c r="C67" i="5"/>
  <c r="H67" i="5"/>
  <c r="I67" i="5"/>
  <c r="J67" i="5"/>
  <c r="K67" i="5"/>
  <c r="M67" i="5"/>
  <c r="C70" i="5"/>
  <c r="G70" i="5"/>
  <c r="H70" i="5"/>
  <c r="I70" i="5"/>
  <c r="J70" i="5"/>
  <c r="K70" i="5"/>
  <c r="M70" i="5"/>
  <c r="C79" i="5"/>
  <c r="D79" i="5"/>
  <c r="E79" i="5"/>
  <c r="F79" i="5"/>
  <c r="H79" i="5"/>
  <c r="I79" i="5"/>
  <c r="J79" i="5"/>
  <c r="K79" i="5"/>
  <c r="M79" i="5"/>
  <c r="C81" i="5"/>
  <c r="D81" i="5"/>
  <c r="E81" i="5"/>
  <c r="F81" i="5"/>
  <c r="H81" i="5"/>
  <c r="I81" i="5"/>
  <c r="J81" i="5"/>
  <c r="K81" i="5"/>
  <c r="M81" i="5"/>
  <c r="C82" i="5"/>
  <c r="D82" i="5"/>
  <c r="E82" i="5"/>
  <c r="F82" i="5"/>
  <c r="H82" i="5"/>
  <c r="I82" i="5"/>
  <c r="J82" i="5"/>
  <c r="K82" i="5"/>
  <c r="M82" i="5"/>
  <c r="C83" i="5"/>
  <c r="E83" i="5"/>
  <c r="F83" i="5"/>
  <c r="H83" i="5"/>
  <c r="I83" i="5"/>
  <c r="J83" i="5"/>
  <c r="K83" i="5"/>
  <c r="M83" i="5"/>
  <c r="C84" i="5"/>
  <c r="D84" i="5"/>
  <c r="E84" i="5"/>
  <c r="F84" i="5"/>
  <c r="H84" i="5"/>
  <c r="I84" i="5"/>
  <c r="J84" i="5"/>
  <c r="K84" i="5"/>
  <c r="M84" i="5"/>
  <c r="C85" i="5"/>
  <c r="E85" i="5"/>
  <c r="F85" i="5"/>
  <c r="H85" i="5"/>
  <c r="I85" i="5"/>
  <c r="J85" i="5"/>
  <c r="K85" i="5"/>
  <c r="M85" i="5"/>
  <c r="C87" i="5"/>
  <c r="G87" i="5"/>
  <c r="H87" i="5"/>
  <c r="I87" i="5"/>
  <c r="J87" i="5"/>
  <c r="K87" i="5"/>
  <c r="M87" i="5"/>
  <c r="C88" i="5"/>
  <c r="G88" i="5"/>
  <c r="I88" i="5"/>
  <c r="C89" i="5"/>
  <c r="D89" i="5"/>
  <c r="E89" i="5"/>
  <c r="F89" i="5"/>
  <c r="H89" i="5"/>
  <c r="I89" i="5"/>
  <c r="J89" i="5"/>
  <c r="K89" i="5"/>
  <c r="M89" i="5"/>
  <c r="C90" i="5"/>
  <c r="D90" i="5"/>
  <c r="E90" i="5"/>
  <c r="F90" i="5"/>
  <c r="H90" i="5"/>
  <c r="I90" i="5"/>
  <c r="J90" i="5"/>
  <c r="K90" i="5"/>
  <c r="M90" i="5"/>
  <c r="C73" i="5"/>
  <c r="G73" i="5"/>
  <c r="I73" i="5"/>
  <c r="C95" i="5"/>
  <c r="G95" i="5"/>
  <c r="I95" i="5"/>
  <c r="C69" i="5"/>
  <c r="G69" i="5"/>
  <c r="I69" i="5"/>
  <c r="G31" i="5" l="1"/>
  <c r="L31" i="5" s="1"/>
  <c r="R31" i="5" s="1"/>
  <c r="V31" i="5" s="1"/>
  <c r="V80" i="5"/>
  <c r="J7" i="6"/>
  <c r="J39" i="6"/>
  <c r="J17" i="6"/>
  <c r="J20" i="6"/>
  <c r="J11" i="6"/>
  <c r="J21" i="6"/>
  <c r="J16" i="6"/>
  <c r="J23" i="6"/>
  <c r="J14" i="6"/>
  <c r="J34" i="6"/>
  <c r="J10" i="6"/>
  <c r="J32" i="6"/>
  <c r="J8" i="6"/>
  <c r="J13" i="6"/>
  <c r="J22" i="6"/>
  <c r="J9" i="6"/>
  <c r="J31" i="6"/>
  <c r="M14" i="6"/>
  <c r="U13" i="5" s="1"/>
  <c r="M23" i="6"/>
  <c r="U24" i="5" s="1"/>
  <c r="M41" i="6"/>
  <c r="U37" i="5" s="1"/>
  <c r="M21" i="6"/>
  <c r="U42" i="5" s="1"/>
  <c r="V92" i="5"/>
  <c r="J30" i="6"/>
  <c r="M32" i="6"/>
  <c r="U14" i="5" s="1"/>
  <c r="J15" i="6"/>
  <c r="U5" i="5"/>
  <c r="M16" i="6"/>
  <c r="U18" i="5" s="1"/>
  <c r="M7" i="6"/>
  <c r="U52" i="5" s="1"/>
  <c r="M8" i="6"/>
  <c r="U12" i="5" s="1"/>
  <c r="J43" i="6"/>
  <c r="J12" i="6"/>
  <c r="M10" i="6"/>
  <c r="U6" i="5" s="1"/>
  <c r="M22" i="6"/>
  <c r="U11" i="5" s="1"/>
  <c r="M49" i="6"/>
  <c r="U33" i="5" s="1"/>
  <c r="M47" i="6"/>
  <c r="U38" i="5" s="1"/>
  <c r="M42" i="6"/>
  <c r="U32" i="5" s="1"/>
  <c r="J38" i="6"/>
  <c r="J25" i="6"/>
  <c r="J29" i="6"/>
  <c r="J37" i="6"/>
  <c r="J35" i="6"/>
  <c r="M39" i="6"/>
  <c r="U96" i="5" s="1"/>
  <c r="M34" i="6"/>
  <c r="U15" i="5" s="1"/>
  <c r="M44" i="6"/>
  <c r="U43" i="5" s="1"/>
  <c r="M17" i="6"/>
  <c r="U41" i="5" s="1"/>
  <c r="J53" i="6"/>
  <c r="M13" i="6"/>
  <c r="U8" i="5" s="1"/>
  <c r="J54" i="6"/>
  <c r="J52" i="6"/>
  <c r="J51" i="6"/>
  <c r="J50" i="6"/>
  <c r="J18" i="6"/>
  <c r="J33" i="6"/>
  <c r="J48" i="6"/>
  <c r="J5" i="6"/>
  <c r="J46" i="6"/>
  <c r="J36" i="6"/>
  <c r="J45" i="6"/>
  <c r="J19" i="6"/>
  <c r="J24" i="6"/>
  <c r="J28" i="6"/>
  <c r="J26" i="6"/>
  <c r="J27" i="6"/>
  <c r="J6" i="6"/>
  <c r="J40" i="6"/>
  <c r="M20" i="6"/>
  <c r="U40" i="5" s="1"/>
  <c r="M11" i="6"/>
  <c r="U51" i="5" s="1"/>
  <c r="L52" i="5"/>
  <c r="J10" i="19"/>
  <c r="J19" i="19"/>
  <c r="J23" i="19"/>
  <c r="J44" i="19"/>
  <c r="J13" i="19"/>
  <c r="J8" i="19"/>
  <c r="M24" i="19"/>
  <c r="J5" i="19"/>
  <c r="J25" i="19"/>
  <c r="J30" i="19"/>
  <c r="J9" i="19"/>
  <c r="J38" i="19"/>
  <c r="J35" i="19"/>
  <c r="J28" i="19"/>
  <c r="J22" i="19"/>
  <c r="J26" i="19"/>
  <c r="J29" i="19"/>
  <c r="J20" i="19"/>
  <c r="J21" i="19"/>
  <c r="J43" i="19"/>
  <c r="J40" i="19"/>
  <c r="J33" i="19"/>
  <c r="J11" i="19"/>
  <c r="J39" i="19"/>
  <c r="J42" i="19"/>
  <c r="J36" i="19"/>
  <c r="J15" i="19"/>
  <c r="J27" i="19"/>
  <c r="J37" i="19"/>
  <c r="J41" i="19"/>
  <c r="J32" i="19"/>
  <c r="J7" i="19"/>
  <c r="J6" i="19"/>
  <c r="J17" i="19"/>
  <c r="V91" i="5"/>
  <c r="M22" i="19"/>
  <c r="M10" i="19"/>
  <c r="M27" i="19"/>
  <c r="M33" i="19"/>
  <c r="J31" i="19"/>
  <c r="M40" i="19"/>
  <c r="J16" i="19"/>
  <c r="M26" i="19"/>
  <c r="M39" i="19"/>
  <c r="M43" i="19"/>
  <c r="J47" i="19"/>
  <c r="M20" i="19"/>
  <c r="M23" i="19"/>
  <c r="J12" i="19"/>
  <c r="M13" i="19"/>
  <c r="T4" i="5" s="1"/>
  <c r="J34" i="19"/>
  <c r="M11" i="19"/>
  <c r="M44" i="19"/>
  <c r="M19" i="19"/>
  <c r="M8" i="19"/>
  <c r="M25" i="19"/>
  <c r="M9" i="19"/>
  <c r="M21" i="19"/>
  <c r="M29" i="19"/>
  <c r="M17" i="19"/>
  <c r="M48" i="19"/>
  <c r="J52" i="19"/>
  <c r="M46" i="19"/>
  <c r="M35" i="19"/>
  <c r="J18" i="19"/>
  <c r="M5" i="19"/>
  <c r="T5" i="5" s="1"/>
  <c r="M30" i="19"/>
  <c r="M28" i="19"/>
  <c r="J24" i="19"/>
  <c r="M38" i="19"/>
  <c r="J24" i="20"/>
  <c r="J34" i="20"/>
  <c r="J37" i="20"/>
  <c r="J35" i="20"/>
  <c r="J13" i="20"/>
  <c r="J22" i="20"/>
  <c r="J8" i="20"/>
  <c r="J20" i="20"/>
  <c r="J11" i="20"/>
  <c r="J36" i="20"/>
  <c r="J40" i="20"/>
  <c r="J9" i="20"/>
  <c r="J42" i="20"/>
  <c r="J16" i="20"/>
  <c r="M45" i="20"/>
  <c r="J21" i="20"/>
  <c r="J19" i="20"/>
  <c r="M13" i="20"/>
  <c r="J7" i="20"/>
  <c r="J14" i="20"/>
  <c r="J25" i="20"/>
  <c r="M24" i="20"/>
  <c r="M34" i="20"/>
  <c r="S4" i="5" s="1"/>
  <c r="M37" i="20"/>
  <c r="J41" i="20"/>
  <c r="M35" i="20"/>
  <c r="J32" i="20"/>
  <c r="J15" i="20"/>
  <c r="M7" i="20"/>
  <c r="J10" i="20"/>
  <c r="M14" i="20"/>
  <c r="J28" i="20"/>
  <c r="J39" i="20"/>
  <c r="J12" i="20"/>
  <c r="M43" i="20"/>
  <c r="J18" i="20"/>
  <c r="J38" i="20"/>
  <c r="M8" i="20"/>
  <c r="M40" i="20"/>
  <c r="J30" i="20"/>
  <c r="M20" i="20"/>
  <c r="M22" i="20"/>
  <c r="M44" i="20"/>
  <c r="J29" i="20"/>
  <c r="J27" i="20"/>
  <c r="J5" i="49"/>
  <c r="L63" i="5"/>
  <c r="L94" i="5"/>
  <c r="L86" i="5"/>
  <c r="R86" i="5" s="1"/>
  <c r="V86" i="5" s="1"/>
  <c r="J7" i="49"/>
  <c r="J35" i="49"/>
  <c r="J9" i="49"/>
  <c r="J42" i="49"/>
  <c r="J17" i="49"/>
  <c r="J41" i="49"/>
  <c r="J39" i="49"/>
  <c r="M86" i="49"/>
  <c r="J34" i="49"/>
  <c r="J66" i="49"/>
  <c r="M9" i="49"/>
  <c r="Q22" i="5" s="1"/>
  <c r="J58" i="49"/>
  <c r="J40" i="49"/>
  <c r="J82" i="49"/>
  <c r="M78" i="49"/>
  <c r="J14" i="49"/>
  <c r="M80" i="49"/>
  <c r="J71" i="49"/>
  <c r="M81" i="49"/>
  <c r="J28" i="49"/>
  <c r="M28" i="49"/>
  <c r="Q16" i="5" s="1"/>
  <c r="M90" i="49"/>
  <c r="J13" i="49"/>
  <c r="M34" i="49"/>
  <c r="Q23" i="5" s="1"/>
  <c r="M89" i="49"/>
  <c r="M17" i="49"/>
  <c r="M85" i="49"/>
  <c r="J75" i="49"/>
  <c r="J57" i="49"/>
  <c r="J8" i="49"/>
  <c r="J36" i="49"/>
  <c r="J12" i="49"/>
  <c r="M12" i="49"/>
  <c r="Q3" i="5" s="1"/>
  <c r="J88" i="49"/>
  <c r="M72" i="49"/>
  <c r="M69" i="49"/>
  <c r="M14" i="49"/>
  <c r="Q7" i="5" s="1"/>
  <c r="J32" i="49"/>
  <c r="M50" i="49"/>
  <c r="M53" i="49"/>
  <c r="M77" i="49"/>
  <c r="M48" i="49"/>
  <c r="M59" i="49"/>
  <c r="M74" i="49"/>
  <c r="J62" i="49"/>
  <c r="M70" i="49"/>
  <c r="M64" i="49"/>
  <c r="J67" i="49"/>
  <c r="M47" i="49"/>
  <c r="Q40" i="5" s="1"/>
  <c r="M5" i="49"/>
  <c r="Q72" i="5" s="1"/>
  <c r="R72" i="5" s="1"/>
  <c r="V72" i="5" s="1"/>
  <c r="M54" i="49"/>
  <c r="M7" i="49"/>
  <c r="Q52" i="5" s="1"/>
  <c r="J10" i="22"/>
  <c r="J7" i="22"/>
  <c r="J23" i="22"/>
  <c r="J13" i="22"/>
  <c r="J21" i="22"/>
  <c r="J22" i="22"/>
  <c r="J17" i="22"/>
  <c r="J45" i="22"/>
  <c r="J14" i="22"/>
  <c r="J16" i="22"/>
  <c r="J25" i="22"/>
  <c r="J47" i="22"/>
  <c r="J6" i="22"/>
  <c r="J44" i="22"/>
  <c r="J41" i="22"/>
  <c r="J46" i="22"/>
  <c r="M22" i="22"/>
  <c r="J34" i="22"/>
  <c r="J32" i="22"/>
  <c r="J11" i="22"/>
  <c r="J39" i="22"/>
  <c r="J9" i="22"/>
  <c r="J8" i="22"/>
  <c r="J28" i="22"/>
  <c r="M51" i="22"/>
  <c r="J12" i="22"/>
  <c r="J43" i="22"/>
  <c r="J54" i="22"/>
  <c r="J35" i="22"/>
  <c r="J40" i="22"/>
  <c r="J20" i="22"/>
  <c r="J24" i="22"/>
  <c r="J37" i="22"/>
  <c r="J36" i="22"/>
  <c r="M45" i="22"/>
  <c r="J30" i="22"/>
  <c r="J26" i="22"/>
  <c r="M23" i="22"/>
  <c r="J33" i="22"/>
  <c r="M10" i="22"/>
  <c r="J27" i="22"/>
  <c r="M13" i="22"/>
  <c r="J38" i="22"/>
  <c r="J19" i="22"/>
  <c r="J18" i="22"/>
  <c r="J31" i="22"/>
  <c r="J15" i="22"/>
  <c r="J29" i="22"/>
  <c r="M15" i="22"/>
  <c r="J53" i="22"/>
  <c r="J5" i="22"/>
  <c r="J42" i="22"/>
  <c r="M7" i="22"/>
  <c r="L95" i="5"/>
  <c r="L73" i="5"/>
  <c r="L69" i="5"/>
  <c r="L78" i="5"/>
  <c r="J26" i="23"/>
  <c r="J22" i="23"/>
  <c r="J20" i="23"/>
  <c r="J15" i="23"/>
  <c r="J21" i="23"/>
  <c r="J11" i="23"/>
  <c r="J7" i="23"/>
  <c r="J39" i="23"/>
  <c r="J37" i="23"/>
  <c r="J10" i="23"/>
  <c r="J44" i="23"/>
  <c r="J35" i="23"/>
  <c r="J29" i="23"/>
  <c r="J24" i="23"/>
  <c r="J33" i="23"/>
  <c r="J40" i="23"/>
  <c r="J13" i="23"/>
  <c r="J23" i="23"/>
  <c r="J30" i="23"/>
  <c r="J8" i="23"/>
  <c r="J73" i="23"/>
  <c r="J65" i="23"/>
  <c r="M85" i="23"/>
  <c r="J45" i="23"/>
  <c r="J42" i="23"/>
  <c r="J6" i="23"/>
  <c r="J38" i="23"/>
  <c r="J72" i="23"/>
  <c r="J51" i="23"/>
  <c r="J46" i="23"/>
  <c r="M38" i="23"/>
  <c r="J18" i="23"/>
  <c r="J28" i="23"/>
  <c r="J17" i="23"/>
  <c r="J27" i="23"/>
  <c r="M68" i="23"/>
  <c r="M42" i="23"/>
  <c r="J108" i="23"/>
  <c r="J81" i="23"/>
  <c r="J80" i="23"/>
  <c r="M47" i="23"/>
  <c r="J98" i="23"/>
  <c r="M87" i="23"/>
  <c r="M84" i="23"/>
  <c r="J77" i="23"/>
  <c r="M63" i="23"/>
  <c r="M56" i="23"/>
  <c r="J101" i="23"/>
  <c r="M8" i="23"/>
  <c r="M92" i="23"/>
  <c r="J89" i="23"/>
  <c r="J62" i="23"/>
  <c r="M39" i="23"/>
  <c r="J14" i="23"/>
  <c r="J43" i="23"/>
  <c r="J61" i="23"/>
  <c r="M50" i="23"/>
  <c r="M99" i="23"/>
  <c r="M96" i="23"/>
  <c r="J93" i="23"/>
  <c r="J74" i="23"/>
  <c r="M44" i="23"/>
  <c r="M29" i="23"/>
  <c r="M23" i="23"/>
  <c r="M45" i="23"/>
  <c r="M28" i="23"/>
  <c r="J105" i="23"/>
  <c r="J86" i="23"/>
  <c r="M26" i="23"/>
  <c r="M21" i="23"/>
  <c r="M49" i="23"/>
  <c r="M35" i="23"/>
  <c r="M24" i="23"/>
  <c r="M30" i="23"/>
  <c r="M18" i="23"/>
  <c r="M7" i="23"/>
  <c r="O4" i="5" s="1"/>
  <c r="M10" i="23"/>
  <c r="M33" i="23"/>
  <c r="M13" i="23"/>
  <c r="M46" i="23"/>
  <c r="M17" i="23"/>
  <c r="M104" i="23"/>
  <c r="M60" i="23"/>
  <c r="J57" i="23"/>
  <c r="M20" i="23"/>
  <c r="M11" i="23"/>
  <c r="M37" i="23"/>
  <c r="M48" i="23"/>
  <c r="M40" i="23"/>
  <c r="M97" i="23"/>
  <c r="M75" i="23"/>
  <c r="J69" i="23"/>
  <c r="J53" i="23"/>
  <c r="J19" i="23"/>
  <c r="L88" i="5"/>
  <c r="J22" i="21"/>
  <c r="J26" i="21"/>
  <c r="J41" i="21"/>
  <c r="J34" i="21"/>
  <c r="J24" i="21"/>
  <c r="J14" i="21"/>
  <c r="J8" i="21"/>
  <c r="J21" i="21"/>
  <c r="J51" i="21"/>
  <c r="J13" i="21"/>
  <c r="J11" i="21"/>
  <c r="J52" i="21"/>
  <c r="J40" i="21"/>
  <c r="J9" i="21"/>
  <c r="J47" i="21"/>
  <c r="J49" i="21"/>
  <c r="J16" i="21"/>
  <c r="J31" i="21"/>
  <c r="J30" i="21"/>
  <c r="J10" i="21"/>
  <c r="J12" i="21"/>
  <c r="M59" i="21"/>
  <c r="N73" i="5" s="1"/>
  <c r="J46" i="21"/>
  <c r="J19" i="21"/>
  <c r="J25" i="21"/>
  <c r="J23" i="21"/>
  <c r="J44" i="21"/>
  <c r="J43" i="21"/>
  <c r="J18" i="21"/>
  <c r="M40" i="21"/>
  <c r="N10" i="5" s="1"/>
  <c r="J17" i="21"/>
  <c r="J48" i="21"/>
  <c r="J36" i="21"/>
  <c r="N74" i="5"/>
  <c r="N78" i="5"/>
  <c r="J6" i="21"/>
  <c r="J27" i="21"/>
  <c r="M18" i="21"/>
  <c r="N32" i="5" s="1"/>
  <c r="J32" i="21"/>
  <c r="G17" i="5"/>
  <c r="L17" i="5" s="1"/>
  <c r="L77" i="5"/>
  <c r="D78" i="1"/>
  <c r="G5" i="5"/>
  <c r="L5" i="5" s="1"/>
  <c r="G4" i="5"/>
  <c r="L4" i="5" s="1"/>
  <c r="O78" i="1"/>
  <c r="G16" i="5"/>
  <c r="L16" i="5" s="1"/>
  <c r="G11" i="5"/>
  <c r="L11" i="5" s="1"/>
  <c r="G25" i="5"/>
  <c r="L25" i="5" s="1"/>
  <c r="G61" i="5"/>
  <c r="L61" i="5" s="1"/>
  <c r="L40" i="5"/>
  <c r="G35" i="5"/>
  <c r="L35" i="5" s="1"/>
  <c r="G75" i="5"/>
  <c r="L75" i="5" s="1"/>
  <c r="G71" i="5"/>
  <c r="L71" i="5" s="1"/>
  <c r="G6" i="5"/>
  <c r="L6" i="5" s="1"/>
  <c r="I78" i="1"/>
  <c r="Q78" i="1"/>
  <c r="G23" i="5"/>
  <c r="G46" i="5"/>
  <c r="L46" i="5" s="1"/>
  <c r="F78" i="1"/>
  <c r="L70" i="5"/>
  <c r="G65" i="5"/>
  <c r="L65" i="5" s="1"/>
  <c r="L39" i="5"/>
  <c r="G82" i="5"/>
  <c r="L82" i="5" s="1"/>
  <c r="G50" i="5"/>
  <c r="L50" i="5" s="1"/>
  <c r="E78" i="1"/>
  <c r="L58" i="5"/>
  <c r="L87" i="5"/>
  <c r="P78" i="1"/>
  <c r="H78" i="1"/>
  <c r="G89" i="5"/>
  <c r="L89" i="5" s="1"/>
  <c r="G53" i="5"/>
  <c r="L53" i="5" s="1"/>
  <c r="L62" i="5"/>
  <c r="G28" i="5"/>
  <c r="L28" i="5" s="1"/>
  <c r="G66" i="5"/>
  <c r="L66" i="5" s="1"/>
  <c r="G56" i="5"/>
  <c r="L56" i="5" s="1"/>
  <c r="G81" i="5"/>
  <c r="L81" i="5" s="1"/>
  <c r="G57" i="5"/>
  <c r="L57" i="5" s="1"/>
  <c r="G42" i="5"/>
  <c r="G78" i="1"/>
  <c r="P77" i="30"/>
  <c r="J69" i="30"/>
  <c r="N69" i="30" s="1"/>
  <c r="P69" i="30" s="1"/>
  <c r="M69" i="30"/>
  <c r="J15" i="30"/>
  <c r="N15" i="30" s="1"/>
  <c r="P15" i="30" s="1"/>
  <c r="G84" i="5"/>
  <c r="L84" i="5" s="1"/>
  <c r="G55" i="5"/>
  <c r="L55" i="5" s="1"/>
  <c r="G12" i="5"/>
  <c r="G26" i="5"/>
  <c r="L26" i="5" s="1"/>
  <c r="G29" i="5"/>
  <c r="G14" i="5"/>
  <c r="L14" i="5" s="1"/>
  <c r="J29" i="30"/>
  <c r="N29" i="30" s="1"/>
  <c r="P29" i="30" s="1"/>
  <c r="G79" i="5"/>
  <c r="L79" i="5" s="1"/>
  <c r="G90" i="5"/>
  <c r="L90" i="5" s="1"/>
  <c r="G60" i="5"/>
  <c r="L60" i="5" s="1"/>
  <c r="J23" i="30"/>
  <c r="N23" i="30" s="1"/>
  <c r="P23" i="30" s="1"/>
  <c r="J20" i="30"/>
  <c r="N20" i="30" s="1"/>
  <c r="P20" i="30" s="1"/>
  <c r="J17" i="30"/>
  <c r="N17" i="30" s="1"/>
  <c r="P17" i="30" s="1"/>
  <c r="M17" i="30"/>
  <c r="D48" i="5" s="1"/>
  <c r="G48" i="5" s="1"/>
  <c r="L48" i="5" s="1"/>
  <c r="J37" i="30"/>
  <c r="N37" i="30" s="1"/>
  <c r="P37" i="30" s="1"/>
  <c r="J40" i="30"/>
  <c r="J42" i="30"/>
  <c r="N42" i="30" s="1"/>
  <c r="P42" i="30" s="1"/>
  <c r="J45" i="30"/>
  <c r="N45" i="30" s="1"/>
  <c r="P45" i="30" s="1"/>
  <c r="J14" i="30"/>
  <c r="N14" i="30" s="1"/>
  <c r="P14" i="30" s="1"/>
  <c r="M14" i="30"/>
  <c r="D74" i="5" s="1"/>
  <c r="G74" i="5" s="1"/>
  <c r="L74" i="5" s="1"/>
  <c r="J16" i="30"/>
  <c r="N16" i="30" s="1"/>
  <c r="P16" i="30" s="1"/>
  <c r="J21" i="30"/>
  <c r="N21" i="30" s="1"/>
  <c r="P21" i="30" s="1"/>
  <c r="J38" i="30"/>
  <c r="N38" i="30" s="1"/>
  <c r="P38" i="30" s="1"/>
  <c r="J43" i="30"/>
  <c r="N43" i="30" s="1"/>
  <c r="P43" i="30" s="1"/>
  <c r="J57" i="30"/>
  <c r="N57" i="30" s="1"/>
  <c r="P57" i="30" s="1"/>
  <c r="M57" i="30"/>
  <c r="D38" i="5" s="1"/>
  <c r="G38" i="5" s="1"/>
  <c r="L38" i="5" s="1"/>
  <c r="J52" i="30"/>
  <c r="N52" i="30" s="1"/>
  <c r="P52" i="30" s="1"/>
  <c r="M52" i="30"/>
  <c r="D15" i="5" s="1"/>
  <c r="J8" i="30"/>
  <c r="N8" i="30" s="1"/>
  <c r="P8" i="30" s="1"/>
  <c r="G43" i="5"/>
  <c r="L43" i="5" s="1"/>
  <c r="J5" i="30"/>
  <c r="N5" i="30" s="1"/>
  <c r="P5" i="30" s="1"/>
  <c r="G76" i="5"/>
  <c r="L76" i="5" s="1"/>
  <c r="G54" i="5"/>
  <c r="L54" i="5" s="1"/>
  <c r="G9" i="5"/>
  <c r="L9" i="5" s="1"/>
  <c r="N78" i="1"/>
  <c r="J36" i="30"/>
  <c r="N36" i="30" s="1"/>
  <c r="P36" i="30" s="1"/>
  <c r="M36" i="30"/>
  <c r="D59" i="5" s="1"/>
  <c r="G59" i="5" s="1"/>
  <c r="L59" i="5" s="1"/>
  <c r="J33" i="30"/>
  <c r="N33" i="30" s="1"/>
  <c r="P33" i="30" s="1"/>
  <c r="J25" i="30"/>
  <c r="N25" i="30" s="1"/>
  <c r="P25" i="30" s="1"/>
  <c r="J22" i="30"/>
  <c r="N22" i="30" s="1"/>
  <c r="P22" i="30" s="1"/>
  <c r="M22" i="30"/>
  <c r="D20" i="5" s="1"/>
  <c r="J10" i="30"/>
  <c r="N10" i="30" s="1"/>
  <c r="P10" i="30" s="1"/>
  <c r="J7" i="30"/>
  <c r="N7" i="30" s="1"/>
  <c r="P7" i="30" s="1"/>
  <c r="J68" i="30"/>
  <c r="N68" i="30" s="1"/>
  <c r="P68" i="30" s="1"/>
  <c r="J56" i="30"/>
  <c r="N56" i="30" s="1"/>
  <c r="P56" i="30" s="1"/>
  <c r="J49" i="30"/>
  <c r="J48" i="30"/>
  <c r="J35" i="30"/>
  <c r="N35" i="30" s="1"/>
  <c r="P35" i="30" s="1"/>
  <c r="J32" i="30"/>
  <c r="N32" i="30" s="1"/>
  <c r="P32" i="30" s="1"/>
  <c r="J29" i="29"/>
  <c r="J24" i="29"/>
  <c r="J16" i="29"/>
  <c r="J10" i="29"/>
  <c r="J35" i="31"/>
  <c r="J23" i="31"/>
  <c r="J6" i="31"/>
  <c r="J35" i="28"/>
  <c r="J23" i="28"/>
  <c r="J6" i="28"/>
  <c r="J44" i="27"/>
  <c r="J18" i="27"/>
  <c r="J13" i="27"/>
  <c r="J30" i="26"/>
  <c r="J20" i="26"/>
  <c r="J8" i="26"/>
  <c r="J12" i="24"/>
  <c r="J13" i="30"/>
  <c r="N13" i="30" s="1"/>
  <c r="P13" i="30" s="1"/>
  <c r="J11" i="30"/>
  <c r="M36" i="29"/>
  <c r="E34" i="5" s="1"/>
  <c r="G34" i="5" s="1"/>
  <c r="L34" i="5" s="1"/>
  <c r="J34" i="29"/>
  <c r="M31" i="29"/>
  <c r="E45" i="5" s="1"/>
  <c r="G45" i="5" s="1"/>
  <c r="M26" i="29"/>
  <c r="E10" i="5" s="1"/>
  <c r="J21" i="29"/>
  <c r="M12" i="29"/>
  <c r="E64" i="5" s="1"/>
  <c r="M44" i="31"/>
  <c r="F24" i="5" s="1"/>
  <c r="G24" i="5" s="1"/>
  <c r="J42" i="31"/>
  <c r="M32" i="31"/>
  <c r="F32" i="5" s="1"/>
  <c r="G32" i="5" s="1"/>
  <c r="L32" i="5" s="1"/>
  <c r="J30" i="31"/>
  <c r="M20" i="31"/>
  <c r="F51" i="5" s="1"/>
  <c r="G51" i="5" s="1"/>
  <c r="L51" i="5" s="1"/>
  <c r="J18" i="31"/>
  <c r="J42" i="28"/>
  <c r="M32" i="28"/>
  <c r="H29" i="5" s="1"/>
  <c r="J30" i="28"/>
  <c r="M20" i="28"/>
  <c r="H68" i="5" s="1"/>
  <c r="L68" i="5" s="1"/>
  <c r="J18" i="28"/>
  <c r="J13" i="28"/>
  <c r="M57" i="27"/>
  <c r="J33" i="27"/>
  <c r="J25" i="27"/>
  <c r="M110" i="26"/>
  <c r="J108" i="26"/>
  <c r="M98" i="26"/>
  <c r="J96" i="26"/>
  <c r="M86" i="26"/>
  <c r="J84" i="26"/>
  <c r="M74" i="26"/>
  <c r="J72" i="26"/>
  <c r="M62" i="26"/>
  <c r="J60" i="26"/>
  <c r="M39" i="26"/>
  <c r="J42" i="5" s="1"/>
  <c r="J37" i="26"/>
  <c r="J27" i="26"/>
  <c r="M17" i="26"/>
  <c r="J49" i="5" s="1"/>
  <c r="J15" i="26"/>
  <c r="J36" i="24"/>
  <c r="J30" i="24"/>
  <c r="M27" i="24"/>
  <c r="K24" i="5" s="1"/>
  <c r="J25" i="24"/>
  <c r="J20" i="24"/>
  <c r="J17" i="24"/>
  <c r="J46" i="30"/>
  <c r="J27" i="30"/>
  <c r="N27" i="30" s="1"/>
  <c r="P27" i="30" s="1"/>
  <c r="J24" i="30"/>
  <c r="N24" i="30" s="1"/>
  <c r="P24" i="30" s="1"/>
  <c r="J19" i="30"/>
  <c r="J9" i="30"/>
  <c r="J6" i="30"/>
  <c r="N6" i="30" s="1"/>
  <c r="P6" i="30" s="1"/>
  <c r="J18" i="29"/>
  <c r="J37" i="31"/>
  <c r="J25" i="31"/>
  <c r="J13" i="31"/>
  <c r="J8" i="31"/>
  <c r="J37" i="28"/>
  <c r="J25" i="28"/>
  <c r="J8" i="28"/>
  <c r="J46" i="27"/>
  <c r="J41" i="27"/>
  <c r="J20" i="27"/>
  <c r="J15" i="27"/>
  <c r="J10" i="27"/>
  <c r="J5" i="27"/>
  <c r="J32" i="26"/>
  <c r="J22" i="26"/>
  <c r="J10" i="26"/>
  <c r="J5" i="26"/>
  <c r="J33" i="24"/>
  <c r="J14" i="24"/>
  <c r="J9" i="24"/>
  <c r="J6" i="24"/>
  <c r="J65" i="49"/>
  <c r="M65" i="49"/>
  <c r="C78" i="1"/>
  <c r="J22" i="24"/>
  <c r="J102" i="23"/>
  <c r="J90" i="23"/>
  <c r="J78" i="23"/>
  <c r="J66" i="23"/>
  <c r="J54" i="23"/>
  <c r="J5" i="23"/>
  <c r="M5" i="23"/>
  <c r="J52" i="49"/>
  <c r="J10" i="49"/>
  <c r="M10" i="49"/>
  <c r="Q32" i="5" s="1"/>
  <c r="J41" i="30"/>
  <c r="N41" i="30" s="1"/>
  <c r="P41" i="30" s="1"/>
  <c r="J39" i="30"/>
  <c r="N39" i="30" s="1"/>
  <c r="P39" i="30" s="1"/>
  <c r="J41" i="29"/>
  <c r="J23" i="29"/>
  <c r="J6" i="29"/>
  <c r="J39" i="31"/>
  <c r="J27" i="31"/>
  <c r="J15" i="31"/>
  <c r="J10" i="31"/>
  <c r="J39" i="28"/>
  <c r="J27" i="28"/>
  <c r="J15" i="28"/>
  <c r="J10" i="28"/>
  <c r="J35" i="27"/>
  <c r="J22" i="27"/>
  <c r="J7" i="27"/>
  <c r="J34" i="26"/>
  <c r="J24" i="26"/>
  <c r="J12" i="26"/>
  <c r="J38" i="24"/>
  <c r="J19" i="24"/>
  <c r="J5" i="20"/>
  <c r="M5" i="20"/>
  <c r="J49" i="19"/>
  <c r="M49" i="19"/>
  <c r="M7" i="30"/>
  <c r="D33" i="5" s="1"/>
  <c r="G33" i="5" s="1"/>
  <c r="L33" i="5" s="1"/>
  <c r="J33" i="29"/>
  <c r="J28" i="29"/>
  <c r="J20" i="29"/>
  <c r="J15" i="29"/>
  <c r="J34" i="31"/>
  <c r="J22" i="31"/>
  <c r="J5" i="31"/>
  <c r="J34" i="28"/>
  <c r="J22" i="28"/>
  <c r="J5" i="28"/>
  <c r="J43" i="27"/>
  <c r="J12" i="27"/>
  <c r="J29" i="26"/>
  <c r="J19" i="26"/>
  <c r="J7" i="26"/>
  <c r="J16" i="24"/>
  <c r="J11" i="24"/>
  <c r="J25" i="23"/>
  <c r="M25" i="23"/>
  <c r="J34" i="23"/>
  <c r="M34" i="23"/>
  <c r="O8" i="5" s="1"/>
  <c r="J35" i="24"/>
  <c r="M72" i="30"/>
  <c r="M60" i="30"/>
  <c r="D83" i="5" s="1"/>
  <c r="G83" i="5" s="1"/>
  <c r="L83" i="5" s="1"/>
  <c r="J28" i="30"/>
  <c r="N28" i="30" s="1"/>
  <c r="P28" i="30" s="1"/>
  <c r="M20" i="30"/>
  <c r="D22" i="5" s="1"/>
  <c r="G22" i="5" s="1"/>
  <c r="M15" i="30"/>
  <c r="D3" i="5" s="1"/>
  <c r="G3" i="5" s="1"/>
  <c r="L3" i="5" s="1"/>
  <c r="M10" i="30"/>
  <c r="D36" i="5" s="1"/>
  <c r="J17" i="29"/>
  <c r="J36" i="31"/>
  <c r="J24" i="31"/>
  <c r="J7" i="31"/>
  <c r="J36" i="28"/>
  <c r="J24" i="28"/>
  <c r="J7" i="28"/>
  <c r="J45" i="27"/>
  <c r="J19" i="27"/>
  <c r="J14" i="27"/>
  <c r="J9" i="27"/>
  <c r="J31" i="26"/>
  <c r="J21" i="26"/>
  <c r="J9" i="26"/>
  <c r="J13" i="24"/>
  <c r="J8" i="24"/>
  <c r="J5" i="24"/>
  <c r="J9" i="23"/>
  <c r="M9" i="23"/>
  <c r="J41" i="23"/>
  <c r="M41" i="23"/>
  <c r="J31" i="23"/>
  <c r="M31" i="23"/>
  <c r="J25" i="49"/>
  <c r="M25" i="49"/>
  <c r="Q28" i="5" s="1"/>
  <c r="J27" i="49"/>
  <c r="M27" i="49"/>
  <c r="Q38" i="5" s="1"/>
  <c r="G30" i="5"/>
  <c r="J34" i="30"/>
  <c r="N34" i="30" s="1"/>
  <c r="P34" i="30" s="1"/>
  <c r="J31" i="30"/>
  <c r="N31" i="30" s="1"/>
  <c r="P31" i="30" s="1"/>
  <c r="M23" i="30"/>
  <c r="D18" i="5" s="1"/>
  <c r="G18" i="5" s="1"/>
  <c r="L18" i="5" s="1"/>
  <c r="M8" i="30"/>
  <c r="D8" i="5" s="1"/>
  <c r="G8" i="5" s="1"/>
  <c r="L8" i="5" s="1"/>
  <c r="M5" i="30"/>
  <c r="D64" i="5" s="1"/>
  <c r="J35" i="29"/>
  <c r="M32" i="29"/>
  <c r="E44" i="5" s="1"/>
  <c r="G44" i="5" s="1"/>
  <c r="J30" i="29"/>
  <c r="M27" i="29"/>
  <c r="E20" i="5" s="1"/>
  <c r="J25" i="29"/>
  <c r="J22" i="29"/>
  <c r="M19" i="29"/>
  <c r="E7" i="5" s="1"/>
  <c r="G7" i="5" s="1"/>
  <c r="J11" i="29"/>
  <c r="J8" i="29"/>
  <c r="M45" i="31"/>
  <c r="F37" i="5" s="1"/>
  <c r="G37" i="5" s="1"/>
  <c r="L37" i="5" s="1"/>
  <c r="J43" i="31"/>
  <c r="M33" i="31"/>
  <c r="F15" i="5" s="1"/>
  <c r="J31" i="31"/>
  <c r="M21" i="31"/>
  <c r="F67" i="5" s="1"/>
  <c r="G67" i="5" s="1"/>
  <c r="L67" i="5" s="1"/>
  <c r="M33" i="28"/>
  <c r="H30" i="5" s="1"/>
  <c r="J31" i="28"/>
  <c r="M21" i="28"/>
  <c r="H22" i="5" s="1"/>
  <c r="J19" i="28"/>
  <c r="J53" i="27"/>
  <c r="J26" i="27"/>
  <c r="M111" i="26"/>
  <c r="M99" i="26"/>
  <c r="M87" i="26"/>
  <c r="M75" i="26"/>
  <c r="M63" i="26"/>
  <c r="M58" i="26"/>
  <c r="J38" i="26"/>
  <c r="J37" i="24"/>
  <c r="J26" i="24"/>
  <c r="J21" i="24"/>
  <c r="J18" i="24"/>
  <c r="J107" i="23"/>
  <c r="J95" i="23"/>
  <c r="J83" i="23"/>
  <c r="J71" i="23"/>
  <c r="J59" i="23"/>
  <c r="M29" i="30"/>
  <c r="D19" i="5" s="1"/>
  <c r="G19" i="5" s="1"/>
  <c r="M42" i="29"/>
  <c r="E36" i="5" s="1"/>
  <c r="M37" i="29"/>
  <c r="E27" i="5" s="1"/>
  <c r="G27" i="5" s="1"/>
  <c r="L27" i="5" s="1"/>
  <c r="M52" i="31"/>
  <c r="F49" i="5" s="1"/>
  <c r="G49" i="5" s="1"/>
  <c r="M40" i="31"/>
  <c r="F21" i="5" s="1"/>
  <c r="G21" i="5" s="1"/>
  <c r="L21" i="5" s="1"/>
  <c r="M28" i="31"/>
  <c r="F47" i="5" s="1"/>
  <c r="G47" i="5" s="1"/>
  <c r="L47" i="5" s="1"/>
  <c r="M16" i="31"/>
  <c r="F13" i="5" s="1"/>
  <c r="G13" i="5" s="1"/>
  <c r="L13" i="5" s="1"/>
  <c r="M11" i="31"/>
  <c r="F10" i="5" s="1"/>
  <c r="M40" i="28"/>
  <c r="H36" i="5" s="1"/>
  <c r="M28" i="28"/>
  <c r="H44" i="5" s="1"/>
  <c r="M16" i="28"/>
  <c r="H12" i="5" s="1"/>
  <c r="M11" i="28"/>
  <c r="H42" i="5" s="1"/>
  <c r="M58" i="27"/>
  <c r="M55" i="27"/>
  <c r="I41" i="5" s="1"/>
  <c r="J47" i="27"/>
  <c r="M36" i="27"/>
  <c r="M28" i="27"/>
  <c r="I45" i="5" s="1"/>
  <c r="M23" i="27"/>
  <c r="I7" i="5" s="1"/>
  <c r="J16" i="27"/>
  <c r="M118" i="26"/>
  <c r="M106" i="26"/>
  <c r="M94" i="26"/>
  <c r="M82" i="26"/>
  <c r="M70" i="26"/>
  <c r="M35" i="26"/>
  <c r="J41" i="5" s="1"/>
  <c r="M25" i="26"/>
  <c r="J30" i="5" s="1"/>
  <c r="M13" i="26"/>
  <c r="J19" i="5" s="1"/>
  <c r="J6" i="26"/>
  <c r="M23" i="24"/>
  <c r="K23" i="5" s="1"/>
  <c r="J10" i="24"/>
  <c r="J12" i="23"/>
  <c r="M12" i="23"/>
  <c r="O5" i="5" s="1"/>
  <c r="J36" i="23"/>
  <c r="M36" i="23"/>
  <c r="J32" i="23"/>
  <c r="M32" i="23"/>
  <c r="M75" i="30"/>
  <c r="M63" i="30"/>
  <c r="D85" i="5" s="1"/>
  <c r="G85" i="5" s="1"/>
  <c r="L85" i="5" s="1"/>
  <c r="J26" i="30"/>
  <c r="N26" i="30" s="1"/>
  <c r="P26" i="30" s="1"/>
  <c r="J18" i="30"/>
  <c r="N18" i="30" s="1"/>
  <c r="P18" i="30" s="1"/>
  <c r="J34" i="24"/>
  <c r="J7" i="24"/>
  <c r="M7" i="19"/>
  <c r="T3" i="5" s="1"/>
  <c r="J28" i="24"/>
  <c r="J100" i="23"/>
  <c r="M100" i="23"/>
  <c r="J88" i="23"/>
  <c r="M88" i="23"/>
  <c r="J76" i="23"/>
  <c r="M76" i="23"/>
  <c r="J64" i="23"/>
  <c r="M64" i="23"/>
  <c r="J52" i="23"/>
  <c r="M52" i="23"/>
  <c r="J16" i="23"/>
  <c r="M16" i="23"/>
  <c r="J83" i="49"/>
  <c r="M83" i="49"/>
  <c r="J18" i="49"/>
  <c r="M18" i="49"/>
  <c r="Q14" i="5" s="1"/>
  <c r="M23" i="20"/>
  <c r="J23" i="20"/>
  <c r="M106" i="23"/>
  <c r="M94" i="23"/>
  <c r="M82" i="23"/>
  <c r="M70" i="23"/>
  <c r="M58" i="23"/>
  <c r="J6" i="49"/>
  <c r="M6" i="49"/>
  <c r="Q4" i="5" s="1"/>
  <c r="J15" i="49"/>
  <c r="M15" i="49"/>
  <c r="Q9" i="5" s="1"/>
  <c r="M45" i="49"/>
  <c r="Q34" i="5" s="1"/>
  <c r="J30" i="49"/>
  <c r="M30" i="49"/>
  <c r="Q11" i="5" s="1"/>
  <c r="J33" i="21"/>
  <c r="M17" i="22"/>
  <c r="P4" i="5" s="1"/>
  <c r="M16" i="22"/>
  <c r="M47" i="22"/>
  <c r="M41" i="22"/>
  <c r="M46" i="22"/>
  <c r="M8" i="22"/>
  <c r="M11" i="22"/>
  <c r="M28" i="22"/>
  <c r="M43" i="22"/>
  <c r="M40" i="22"/>
  <c r="M37" i="22"/>
  <c r="M48" i="22"/>
  <c r="M18" i="22"/>
  <c r="M29" i="22"/>
  <c r="J87" i="49"/>
  <c r="M84" i="49"/>
  <c r="M61" i="49"/>
  <c r="M56" i="49"/>
  <c r="J51" i="49"/>
  <c r="J33" i="20"/>
  <c r="J19" i="49"/>
  <c r="M19" i="49"/>
  <c r="Q33" i="5" s="1"/>
  <c r="J20" i="49"/>
  <c r="M20" i="49"/>
  <c r="Q5" i="5" s="1"/>
  <c r="J21" i="49"/>
  <c r="M21" i="49"/>
  <c r="Q13" i="5" s="1"/>
  <c r="J23" i="49"/>
  <c r="M23" i="49"/>
  <c r="Q24" i="5" s="1"/>
  <c r="M44" i="49"/>
  <c r="Q43" i="5" s="1"/>
  <c r="J6" i="20"/>
  <c r="J17" i="20"/>
  <c r="M6" i="19"/>
  <c r="M56" i="21"/>
  <c r="N51" i="5" s="1"/>
  <c r="M103" i="23"/>
  <c r="M91" i="23"/>
  <c r="M79" i="23"/>
  <c r="M67" i="23"/>
  <c r="M55" i="23"/>
  <c r="M22" i="23"/>
  <c r="M15" i="23"/>
  <c r="J79" i="49"/>
  <c r="M76" i="49"/>
  <c r="M42" i="49"/>
  <c r="Q30" i="5" s="1"/>
  <c r="M40" i="49"/>
  <c r="Q10" i="5" s="1"/>
  <c r="M36" i="49"/>
  <c r="Q20" i="5" s="1"/>
  <c r="J29" i="49"/>
  <c r="M29" i="49"/>
  <c r="Q42" i="5" s="1"/>
  <c r="J38" i="49"/>
  <c r="M38" i="49"/>
  <c r="Q18" i="5" s="1"/>
  <c r="J33" i="49"/>
  <c r="M33" i="49"/>
  <c r="Q21" i="5" s="1"/>
  <c r="J31" i="49"/>
  <c r="M31" i="49"/>
  <c r="Q19" i="5" s="1"/>
  <c r="J11" i="49"/>
  <c r="M11" i="49"/>
  <c r="Q37" i="5" s="1"/>
  <c r="J31" i="20"/>
  <c r="M31" i="20"/>
  <c r="J50" i="21"/>
  <c r="J7" i="21"/>
  <c r="M55" i="22"/>
  <c r="M21" i="22"/>
  <c r="M52" i="22"/>
  <c r="M14" i="22"/>
  <c r="P5" i="5" s="1"/>
  <c r="M25" i="22"/>
  <c r="M6" i="22"/>
  <c r="M34" i="22"/>
  <c r="M32" i="22"/>
  <c r="M39" i="22"/>
  <c r="M50" i="22"/>
  <c r="M49" i="22"/>
  <c r="M20" i="22"/>
  <c r="M38" i="22"/>
  <c r="M31" i="22"/>
  <c r="P8" i="5" s="1"/>
  <c r="M73" i="49"/>
  <c r="M68" i="49"/>
  <c r="J63" i="49"/>
  <c r="M60" i="49"/>
  <c r="M35" i="49"/>
  <c r="Q39" i="5" s="1"/>
  <c r="J26" i="20"/>
  <c r="J14" i="19"/>
  <c r="J37" i="49"/>
  <c r="M37" i="49"/>
  <c r="Q15" i="5" s="1"/>
  <c r="J16" i="49"/>
  <c r="M16" i="49"/>
  <c r="Q12" i="5" s="1"/>
  <c r="J91" i="49"/>
  <c r="J55" i="49"/>
  <c r="J26" i="49"/>
  <c r="M26" i="49"/>
  <c r="Q26" i="5" s="1"/>
  <c r="J24" i="49"/>
  <c r="M24" i="49"/>
  <c r="Q35" i="5" s="1"/>
  <c r="J22" i="49"/>
  <c r="M22" i="49"/>
  <c r="Q6" i="5" s="1"/>
  <c r="M43" i="49"/>
  <c r="Q53" i="5" s="1"/>
  <c r="K61" i="3"/>
  <c r="K49" i="3"/>
  <c r="K37" i="3"/>
  <c r="K25" i="3"/>
  <c r="K13" i="3"/>
  <c r="K54" i="3"/>
  <c r="K42" i="3"/>
  <c r="K30" i="3"/>
  <c r="K18" i="3"/>
  <c r="E61" i="3"/>
  <c r="E49" i="3"/>
  <c r="E37" i="3"/>
  <c r="E25" i="3"/>
  <c r="E13" i="3"/>
  <c r="M8" i="49"/>
  <c r="Q8" i="5" s="1"/>
  <c r="D61" i="3"/>
  <c r="E54" i="3"/>
  <c r="D49" i="3"/>
  <c r="E42" i="3"/>
  <c r="D37" i="3"/>
  <c r="E30" i="3"/>
  <c r="D25" i="3"/>
  <c r="E18" i="3"/>
  <c r="D13" i="3"/>
  <c r="C61" i="3"/>
  <c r="D54" i="3"/>
  <c r="C49" i="3"/>
  <c r="D42" i="3"/>
  <c r="C37" i="3"/>
  <c r="D30" i="3"/>
  <c r="C25" i="3"/>
  <c r="D18" i="3"/>
  <c r="C13" i="3"/>
  <c r="C54" i="3"/>
  <c r="C42" i="3"/>
  <c r="C30" i="3"/>
  <c r="C18" i="3"/>
  <c r="M33" i="25"/>
  <c r="M39" i="5" s="1"/>
  <c r="J78" i="1"/>
  <c r="M6" i="25"/>
  <c r="M38" i="5" s="1"/>
  <c r="H51" i="25"/>
  <c r="J31" i="25" s="1"/>
  <c r="M27" i="25"/>
  <c r="M44" i="5" s="1"/>
  <c r="M15" i="25"/>
  <c r="M16" i="5" s="1"/>
  <c r="M40" i="25"/>
  <c r="M42" i="5" s="1"/>
  <c r="M22" i="25"/>
  <c r="M77" i="5" s="1"/>
  <c r="M10" i="25"/>
  <c r="M6" i="5" s="1"/>
  <c r="J30" i="25"/>
  <c r="M21" i="21"/>
  <c r="N29" i="5" s="1"/>
  <c r="J20" i="21"/>
  <c r="M26" i="21"/>
  <c r="J37" i="21"/>
  <c r="M52" i="21"/>
  <c r="N18" i="5" s="1"/>
  <c r="M27" i="21"/>
  <c r="M8" i="21"/>
  <c r="N26" i="5" s="1"/>
  <c r="J39" i="21"/>
  <c r="L78" i="1"/>
  <c r="R47" i="1"/>
  <c r="R44" i="1"/>
  <c r="R41" i="1"/>
  <c r="R38" i="1"/>
  <c r="R35" i="1"/>
  <c r="R32" i="1"/>
  <c r="R29" i="1"/>
  <c r="R26" i="1"/>
  <c r="M54" i="21"/>
  <c r="N59" i="5" s="1"/>
  <c r="J42" i="21"/>
  <c r="M38" i="21"/>
  <c r="N38" i="5" s="1"/>
  <c r="M51" i="21"/>
  <c r="N13" i="5" s="1"/>
  <c r="M22" i="21"/>
  <c r="N39" i="5" s="1"/>
  <c r="M34" i="21"/>
  <c r="N33" i="5" s="1"/>
  <c r="J28" i="21"/>
  <c r="J35" i="21"/>
  <c r="J45" i="21"/>
  <c r="M12" i="21"/>
  <c r="N16" i="5" s="1"/>
  <c r="J5" i="21"/>
  <c r="R69" i="1"/>
  <c r="R66" i="1"/>
  <c r="R63" i="1"/>
  <c r="R60" i="1"/>
  <c r="R57" i="1"/>
  <c r="R54" i="1"/>
  <c r="R51" i="1"/>
  <c r="R48" i="1"/>
  <c r="R45" i="1"/>
  <c r="R42" i="1"/>
  <c r="R39" i="1"/>
  <c r="R36" i="1"/>
  <c r="R33" i="1"/>
  <c r="R30" i="1"/>
  <c r="R27" i="1"/>
  <c r="R24" i="1"/>
  <c r="R21" i="1"/>
  <c r="R18" i="1"/>
  <c r="R15" i="1"/>
  <c r="R12" i="1"/>
  <c r="R9" i="1"/>
  <c r="R6" i="1"/>
  <c r="R3" i="1"/>
  <c r="M14" i="21"/>
  <c r="M16" i="21"/>
  <c r="N15" i="5" s="1"/>
  <c r="M43" i="21"/>
  <c r="N43" i="5" s="1"/>
  <c r="R72" i="1"/>
  <c r="M58" i="21"/>
  <c r="N70" i="5" s="1"/>
  <c r="M24" i="21"/>
  <c r="N27" i="5" s="1"/>
  <c r="M13" i="21"/>
  <c r="N44" i="5" s="1"/>
  <c r="M49" i="21"/>
  <c r="N7" i="5" s="1"/>
  <c r="R23" i="1"/>
  <c r="R20" i="1"/>
  <c r="R17" i="1"/>
  <c r="R14" i="1"/>
  <c r="R11" i="1"/>
  <c r="R8" i="1"/>
  <c r="R5" i="1"/>
  <c r="R2" i="1"/>
  <c r="M9" i="21"/>
  <c r="N6" i="5" s="1"/>
  <c r="M19" i="21"/>
  <c r="N19" i="5" s="1"/>
  <c r="M32" i="21"/>
  <c r="N11" i="5" s="1"/>
  <c r="R68" i="1"/>
  <c r="R65" i="1"/>
  <c r="R62" i="1"/>
  <c r="R59" i="1"/>
  <c r="R56" i="1"/>
  <c r="R53" i="1"/>
  <c r="R50" i="1"/>
  <c r="R71" i="1"/>
  <c r="M41" i="21"/>
  <c r="N28" i="5" s="1"/>
  <c r="M11" i="21"/>
  <c r="N35" i="5" s="1"/>
  <c r="M47" i="21"/>
  <c r="N21" i="5" s="1"/>
  <c r="M25" i="21"/>
  <c r="N34" i="5" s="1"/>
  <c r="R70" i="1"/>
  <c r="R67" i="1"/>
  <c r="R64" i="1"/>
  <c r="R61" i="1"/>
  <c r="R58" i="1"/>
  <c r="R55" i="1"/>
  <c r="R52" i="1"/>
  <c r="R49" i="1"/>
  <c r="R46" i="1"/>
  <c r="R43" i="1"/>
  <c r="R40" i="1"/>
  <c r="R37" i="1"/>
  <c r="R34" i="1"/>
  <c r="R31" i="1"/>
  <c r="R28" i="1"/>
  <c r="R25" i="1"/>
  <c r="R22" i="1"/>
  <c r="R19" i="1"/>
  <c r="R16" i="1"/>
  <c r="R13" i="1"/>
  <c r="R10" i="1"/>
  <c r="R7" i="1"/>
  <c r="R4" i="1"/>
  <c r="M78" i="1"/>
  <c r="K78" i="1"/>
  <c r="Q63" i="5" l="1"/>
  <c r="R63" i="5" s="1"/>
  <c r="V63" i="5" s="1"/>
  <c r="R40" i="5"/>
  <c r="V40" i="5" s="1"/>
  <c r="R87" i="5"/>
  <c r="V87" i="5" s="1"/>
  <c r="R68" i="5"/>
  <c r="V68" i="5" s="1"/>
  <c r="R57" i="5"/>
  <c r="V57" i="5" s="1"/>
  <c r="R62" i="5"/>
  <c r="V62" i="5" s="1"/>
  <c r="R28" i="5"/>
  <c r="V28" i="5" s="1"/>
  <c r="R39" i="5"/>
  <c r="V39" i="5" s="1"/>
  <c r="R52" i="5"/>
  <c r="V52" i="5" s="1"/>
  <c r="R94" i="5"/>
  <c r="V94" i="5" s="1"/>
  <c r="R58" i="5"/>
  <c r="V58" i="5" s="1"/>
  <c r="R88" i="5"/>
  <c r="V88" i="5" s="1"/>
  <c r="R69" i="5"/>
  <c r="V69" i="5" s="1"/>
  <c r="R70" i="5"/>
  <c r="V70" i="5" s="1"/>
  <c r="R65" i="5"/>
  <c r="V65" i="5" s="1"/>
  <c r="R67" i="5"/>
  <c r="V67" i="5" s="1"/>
  <c r="R85" i="5"/>
  <c r="V85" i="5" s="1"/>
  <c r="R77" i="5"/>
  <c r="V77" i="5" s="1"/>
  <c r="R78" i="5"/>
  <c r="V78" i="5" s="1"/>
  <c r="R82" i="5"/>
  <c r="V82" i="5" s="1"/>
  <c r="R73" i="5"/>
  <c r="V73" i="5" s="1"/>
  <c r="R51" i="5"/>
  <c r="V51" i="5" s="1"/>
  <c r="R4" i="5"/>
  <c r="V4" i="5" s="1"/>
  <c r="R50" i="5"/>
  <c r="V50" i="5" s="1"/>
  <c r="R89" i="5"/>
  <c r="V89" i="5" s="1"/>
  <c r="R48" i="5"/>
  <c r="V48" i="5" s="1"/>
  <c r="R25" i="5"/>
  <c r="V25" i="5" s="1"/>
  <c r="R66" i="5"/>
  <c r="V66" i="5" s="1"/>
  <c r="R53" i="5"/>
  <c r="R84" i="5"/>
  <c r="V84" i="5" s="1"/>
  <c r="R83" i="5"/>
  <c r="V83" i="5" s="1"/>
  <c r="R9" i="5"/>
  <c r="V9" i="5" s="1"/>
  <c r="R61" i="5"/>
  <c r="V61" i="5" s="1"/>
  <c r="R18" i="5"/>
  <c r="V18" i="5" s="1"/>
  <c r="R46" i="5"/>
  <c r="V46" i="5" s="1"/>
  <c r="R8" i="5"/>
  <c r="V8" i="5" s="1"/>
  <c r="R14" i="5"/>
  <c r="V14" i="5" s="1"/>
  <c r="R3" i="5"/>
  <c r="V3" i="5" s="1"/>
  <c r="R43" i="5"/>
  <c r="R56" i="5"/>
  <c r="V56" i="5" s="1"/>
  <c r="R17" i="5"/>
  <c r="V17" i="5" s="1"/>
  <c r="L23" i="5"/>
  <c r="R23" i="5" s="1"/>
  <c r="V23" i="5" s="1"/>
  <c r="N95" i="5"/>
  <c r="R95" i="5" s="1"/>
  <c r="V95" i="5" s="1"/>
  <c r="N5" i="5"/>
  <c r="R5" i="5" s="1"/>
  <c r="V5" i="5" s="1"/>
  <c r="N55" i="5"/>
  <c r="R55" i="5" s="1"/>
  <c r="V55" i="5" s="1"/>
  <c r="R11" i="5"/>
  <c r="V11" i="5" s="1"/>
  <c r="R74" i="5"/>
  <c r="V74" i="5" s="1"/>
  <c r="R32" i="5"/>
  <c r="R26" i="5"/>
  <c r="V26" i="5" s="1"/>
  <c r="L49" i="5"/>
  <c r="G64" i="5"/>
  <c r="L64" i="5" s="1"/>
  <c r="R64" i="5" s="1"/>
  <c r="V64" i="5" s="1"/>
  <c r="R90" i="5"/>
  <c r="V90" i="5" s="1"/>
  <c r="R54" i="5"/>
  <c r="V54" i="5" s="1"/>
  <c r="R33" i="5"/>
  <c r="V33" i="5" s="1"/>
  <c r="R21" i="5"/>
  <c r="V21" i="5" s="1"/>
  <c r="R13" i="5"/>
  <c r="V13" i="5" s="1"/>
  <c r="R35" i="5"/>
  <c r="V35" i="5" s="1"/>
  <c r="R47" i="5"/>
  <c r="V47" i="5" s="1"/>
  <c r="L22" i="5"/>
  <c r="R22" i="5" s="1"/>
  <c r="V22" i="5" s="1"/>
  <c r="G15" i="5"/>
  <c r="L15" i="5" s="1"/>
  <c r="R15" i="5" s="1"/>
  <c r="V15" i="5" s="1"/>
  <c r="G10" i="5"/>
  <c r="L10" i="5" s="1"/>
  <c r="R10" i="5" s="1"/>
  <c r="V10" i="5" s="1"/>
  <c r="L45" i="5"/>
  <c r="R45" i="5" s="1"/>
  <c r="V45" i="5" s="1"/>
  <c r="L41" i="5"/>
  <c r="R41" i="5" s="1"/>
  <c r="V41" i="5" s="1"/>
  <c r="L44" i="5"/>
  <c r="R44" i="5" s="1"/>
  <c r="V44" i="5" s="1"/>
  <c r="L24" i="5"/>
  <c r="R24" i="5" s="1"/>
  <c r="V24" i="5" s="1"/>
  <c r="L29" i="5"/>
  <c r="R29" i="5" s="1"/>
  <c r="V29" i="5" s="1"/>
  <c r="N75" i="5"/>
  <c r="R75" i="5" s="1"/>
  <c r="V75" i="5" s="1"/>
  <c r="L19" i="5"/>
  <c r="R19" i="5" s="1"/>
  <c r="L7" i="5"/>
  <c r="R7" i="5" s="1"/>
  <c r="V7" i="5" s="1"/>
  <c r="L30" i="5"/>
  <c r="R30" i="5" s="1"/>
  <c r="V30" i="5" s="1"/>
  <c r="R59" i="5"/>
  <c r="V59" i="5" s="1"/>
  <c r="R81" i="5"/>
  <c r="N76" i="5"/>
  <c r="L12" i="5"/>
  <c r="R12" i="5" s="1"/>
  <c r="L42" i="5"/>
  <c r="R42" i="5" s="1"/>
  <c r="V42" i="5" s="1"/>
  <c r="G20" i="5"/>
  <c r="L20" i="5" s="1"/>
  <c r="R20" i="5" s="1"/>
  <c r="N37" i="5"/>
  <c r="R37" i="5" s="1"/>
  <c r="V37" i="5" s="1"/>
  <c r="G36" i="5"/>
  <c r="L36" i="5" s="1"/>
  <c r="R36" i="5" s="1"/>
  <c r="V36" i="5" s="1"/>
  <c r="R60" i="5"/>
  <c r="V60" i="5" s="1"/>
  <c r="R27" i="5"/>
  <c r="V27" i="5" s="1"/>
  <c r="N71" i="5"/>
  <c r="R71" i="5" s="1"/>
  <c r="V71" i="5" s="1"/>
  <c r="R16" i="5"/>
  <c r="V16" i="5" s="1"/>
  <c r="R34" i="5"/>
  <c r="R79" i="5"/>
  <c r="V79" i="5" s="1"/>
  <c r="L45" i="19"/>
  <c r="M32" i="19"/>
  <c r="J33" i="25"/>
  <c r="J38" i="25"/>
  <c r="R38" i="5"/>
  <c r="V38" i="5" s="1"/>
  <c r="J34" i="25"/>
  <c r="J8" i="25"/>
  <c r="J36" i="25"/>
  <c r="J21" i="25"/>
  <c r="J42" i="25"/>
  <c r="J6" i="25"/>
  <c r="R6" i="5"/>
  <c r="V6" i="5" s="1"/>
  <c r="J13" i="25"/>
  <c r="J14" i="25"/>
  <c r="J9" i="25"/>
  <c r="J20" i="25"/>
  <c r="J25" i="25"/>
  <c r="J7" i="25"/>
  <c r="J41" i="25"/>
  <c r="J12" i="25"/>
  <c r="J10" i="25"/>
  <c r="J40" i="25"/>
  <c r="J15" i="25"/>
  <c r="J18" i="25"/>
  <c r="J24" i="25"/>
  <c r="J27" i="25"/>
  <c r="J11" i="25"/>
  <c r="J17" i="25"/>
  <c r="J51" i="25"/>
  <c r="M51" i="25"/>
  <c r="J29" i="25"/>
  <c r="J37" i="25"/>
  <c r="J28" i="25"/>
  <c r="J39" i="25"/>
  <c r="J35" i="25"/>
  <c r="J19" i="25"/>
  <c r="J32" i="25"/>
  <c r="J26" i="25"/>
  <c r="J16" i="25"/>
  <c r="J5" i="25"/>
  <c r="J23" i="25"/>
  <c r="J22" i="25"/>
  <c r="R49" i="5" l="1"/>
  <c r="V49" i="5" s="1"/>
  <c r="R76" i="5"/>
  <c r="V76" i="5" s="1"/>
  <c r="V32" i="5"/>
  <c r="M45" i="19"/>
  <c r="V53" i="5" s="1"/>
  <c r="M15" i="19" l="1"/>
  <c r="V20" i="5" s="1"/>
  <c r="M41" i="19" l="1"/>
  <c r="V43" i="5" s="1"/>
  <c r="M37" i="19" l="1"/>
  <c r="V34" i="5" s="1"/>
  <c r="V81" i="5"/>
  <c r="M36" i="19" l="1"/>
  <c r="V12" i="5" s="1"/>
  <c r="M42" i="19"/>
  <c r="V19" i="5" s="1"/>
</calcChain>
</file>

<file path=xl/sharedStrings.xml><?xml version="1.0" encoding="utf-8"?>
<sst xmlns="http://schemas.openxmlformats.org/spreadsheetml/2006/main" count="480" uniqueCount="164">
  <si>
    <t>Team</t>
  </si>
  <si>
    <t>Name</t>
  </si>
  <si>
    <t>In</t>
  </si>
  <si>
    <t>No.</t>
  </si>
  <si>
    <t>Big</t>
  </si>
  <si>
    <t>Stringer</t>
  </si>
  <si>
    <t>Check</t>
  </si>
  <si>
    <t>Total</t>
  </si>
  <si>
    <t>Fish</t>
  </si>
  <si>
    <t>Bass</t>
  </si>
  <si>
    <t>Points</t>
  </si>
  <si>
    <t>Entered</t>
  </si>
  <si>
    <t>Payout</t>
  </si>
  <si>
    <t>Entry fee</t>
  </si>
  <si>
    <t>Percent payout</t>
  </si>
  <si>
    <t>Big Stringer</t>
  </si>
  <si>
    <t>Big Bass</t>
  </si>
  <si>
    <t>Total Winnings</t>
  </si>
  <si>
    <t>Big Bass Winnings</t>
  </si>
  <si>
    <t>Big Stringer Winnings</t>
  </si>
  <si>
    <t>Winnings</t>
  </si>
  <si>
    <t>Place</t>
  </si>
  <si>
    <t>Deductions</t>
  </si>
  <si>
    <t>Plc.</t>
  </si>
  <si>
    <t>Big Bass Payout</t>
  </si>
  <si>
    <t>Big Stringer Payout</t>
  </si>
  <si>
    <t>Gross Weight</t>
  </si>
  <si>
    <t>Net Weight</t>
  </si>
  <si>
    <t>Stringer Payout</t>
  </si>
  <si>
    <t>Total Payout</t>
  </si>
  <si>
    <t xml:space="preserve"> </t>
  </si>
  <si>
    <t>March Total</t>
  </si>
  <si>
    <t>April Total</t>
  </si>
  <si>
    <t>May Total</t>
  </si>
  <si>
    <t>June Total</t>
  </si>
  <si>
    <t xml:space="preserve">TOTAL </t>
  </si>
  <si>
    <t>Club</t>
  </si>
  <si>
    <t>Classic</t>
  </si>
  <si>
    <t>Ashton Johnson / Donald Stringer</t>
  </si>
  <si>
    <t>William Flournoy / Frank Polley</t>
  </si>
  <si>
    <t>BobbyKnight / Chris Law</t>
  </si>
  <si>
    <t>Dead =.1        Short = 1</t>
  </si>
  <si>
    <t>Tourn Dir</t>
  </si>
  <si>
    <t>Dead =1         Short = 1</t>
  </si>
  <si>
    <t>Deduct</t>
  </si>
  <si>
    <t>pts</t>
  </si>
  <si>
    <t>Dead =1      Short = 1</t>
  </si>
  <si>
    <t>Dead =1        Short = 1</t>
  </si>
  <si>
    <t xml:space="preserve"> March 13 2025</t>
  </si>
  <si>
    <t>March 20 2025</t>
  </si>
  <si>
    <t xml:space="preserve"> Classic --June 26 2025</t>
  </si>
  <si>
    <t xml:space="preserve"> June 19 2025</t>
  </si>
  <si>
    <t xml:space="preserve"> June 12  2025</t>
  </si>
  <si>
    <t xml:space="preserve"> June 5 2025</t>
  </si>
  <si>
    <t>March 27 2025</t>
  </si>
  <si>
    <t xml:space="preserve"> April 3 2025</t>
  </si>
  <si>
    <t xml:space="preserve"> April 10 2025</t>
  </si>
  <si>
    <t xml:space="preserve"> April 17 2025</t>
  </si>
  <si>
    <t>April 24 2025</t>
  </si>
  <si>
    <t xml:space="preserve"> May 1 2025</t>
  </si>
  <si>
    <t>May 8 2025</t>
  </si>
  <si>
    <t xml:space="preserve"> May 15 2025</t>
  </si>
  <si>
    <t xml:space="preserve"> May 22 2025</t>
  </si>
  <si>
    <t xml:space="preserve"> May 29 2025</t>
  </si>
  <si>
    <t>David Dykes/Greg Mchann</t>
  </si>
  <si>
    <t>Randy &amp; Casey Hanna</t>
  </si>
  <si>
    <t>AOY</t>
  </si>
  <si>
    <t>PD</t>
  </si>
  <si>
    <t>Don Dale &amp; Darren Taylor</t>
  </si>
  <si>
    <t>Paul Stringer &amp; Paul Stringer Jr</t>
  </si>
  <si>
    <t>Bud Armstrong &amp; Nathan Armstrong</t>
  </si>
  <si>
    <t>Aubrey Lewis &amp; Jim Swoda</t>
  </si>
  <si>
    <t>Clint Teutsch &amp; Jeff Horn</t>
  </si>
  <si>
    <t>Robert Ratliff &amp; Troy Pyle</t>
  </si>
  <si>
    <t>Jason Oliver &amp; Curtis Evans</t>
  </si>
  <si>
    <t>Kurt Morgan</t>
  </si>
  <si>
    <t>Keith  &amp; Chuck Cole</t>
  </si>
  <si>
    <t>David Bowley &amp; Jason Lee</t>
  </si>
  <si>
    <t>Hunter Muncrief &amp; Ty Moorhead</t>
  </si>
  <si>
    <t>Taylor Thompson &amp; Cade Tullos</t>
  </si>
  <si>
    <t>Scott Law &amp; Jennifer Basham</t>
  </si>
  <si>
    <t>Bob Cherry &amp; Phil Addisson</t>
  </si>
  <si>
    <t>Clay Phillips &amp; David Shaw</t>
  </si>
  <si>
    <t>Kevin Sanderson &amp; Kelton Sanderson</t>
  </si>
  <si>
    <t>Danny Cross &amp; Steve Dillard &amp; Lacey Cross</t>
  </si>
  <si>
    <t xml:space="preserve">Ryder &amp; Jeff Lognion </t>
  </si>
  <si>
    <t>Jake Teafatiller &amp; Hunter Hollis</t>
  </si>
  <si>
    <t>Ryan McWillims &amp; Jesse Harrell</t>
  </si>
  <si>
    <t>Billy Fitt &amp; Kevin Rawson</t>
  </si>
  <si>
    <t>Jody Herrington &amp; Jared Dean</t>
  </si>
  <si>
    <t>Logan Brunkenhoeter &amp; John Jacksen III</t>
  </si>
  <si>
    <t>Russell Sparks &amp; Lanton &amp; Mandy Chumley</t>
  </si>
  <si>
    <t>Ryan Carson &amp; Mark Gorman &amp; Bobby Blanton</t>
  </si>
  <si>
    <t>Craig Teafatiller &amp; Ken Massey</t>
  </si>
  <si>
    <t>John Wojhan &amp; Dwayne Likens &amp; Kelvin Jones</t>
  </si>
  <si>
    <t>Justin Morton &amp; David Randy Turner</t>
  </si>
  <si>
    <t>Michael &amp; Steve  Bennett &amp; Dustin Smith</t>
  </si>
  <si>
    <t>Kolton &amp; Jeff  &amp; Mark Eberlan</t>
  </si>
  <si>
    <t>Dalton Renfro &amp; Brian Nelson &amp; Ty Nelson</t>
  </si>
  <si>
    <t>Keven Ellis &amp; Forrest Griffin &amp; Keith Payne</t>
  </si>
  <si>
    <t>Jathan &amp; Nikki Green</t>
  </si>
  <si>
    <t>Dennis Oats</t>
  </si>
  <si>
    <t>River &amp; Bailey Lee</t>
  </si>
  <si>
    <t>Travis Moore &amp; Heath McMurray</t>
  </si>
  <si>
    <t>Mike &amp; Jack Williams</t>
  </si>
  <si>
    <t>William Easley &amp; Jacob Allen</t>
  </si>
  <si>
    <t>Lane Mercer &amp; Emmalee Gray &amp; Blake Cain</t>
  </si>
  <si>
    <t>Justin Sikes &amp; Gavin Sikes &amp; Chris Shives</t>
  </si>
  <si>
    <t>Blake Steptoe &amp; Haelee Modisette &amp; James Rust</t>
  </si>
  <si>
    <t>Derrick &amp; Wesley Shoffitt &amp; Willie Wooten</t>
  </si>
  <si>
    <t>Bryan &amp; Mason McCarty</t>
  </si>
  <si>
    <t>Keith &amp; Terry Hickman</t>
  </si>
  <si>
    <t>Bubby &amp; Kris &amp; Kevin Sanderson</t>
  </si>
  <si>
    <t>Dave &amp; Melanie Merkel &amp; Greg Farrar</t>
  </si>
  <si>
    <t>Justin &amp; Jackson &amp; Jimmy  Boulware</t>
  </si>
  <si>
    <t>Glen Kimble &amp; Bradley Stringer</t>
  </si>
  <si>
    <t>Danny Sonnier &amp; Peter Pate</t>
  </si>
  <si>
    <t>William Messer &amp; Caden Solomon</t>
  </si>
  <si>
    <t>Wes Emerson &amp; Hunter Mann</t>
  </si>
  <si>
    <t>Gary Warpole &amp; Bobby Addison</t>
  </si>
  <si>
    <t>Brad Smith</t>
  </si>
  <si>
    <t>Caleb Stewart &amp; Zack Reathford &amp; Landon Lowery</t>
  </si>
  <si>
    <t>David Dykes / Greg Mchann</t>
  </si>
  <si>
    <t>Micah Hightower &amp; Randy Runnels</t>
  </si>
  <si>
    <t>Ryan Williams &amp; Bronson Cole &amp; John Bradenburg</t>
  </si>
  <si>
    <t>Corey Modisette &amp; Bayley Roland &amp; Ryan Wing</t>
  </si>
  <si>
    <t>Brent Primrose</t>
  </si>
  <si>
    <t>Nick Massey &amp; Ricky Carlton &amp; Conner Hughes</t>
  </si>
  <si>
    <t>Charlie Stewart &amp; Charlie Kruithof &amp; Kannon Stewart</t>
  </si>
  <si>
    <t>Jonathon Green &amp; Jeff Green &amp; Triston Donahoe</t>
  </si>
  <si>
    <t>Chris Clemens &amp; Kenny Cole &amp; Branden Clemens</t>
  </si>
  <si>
    <t>Sam Watson &amp; Jodee Butler</t>
  </si>
  <si>
    <t>Ronald Kingsley &amp; Don Rawls &amp; Billy Penick</t>
  </si>
  <si>
    <t>Bruce Chumley &amp; Gary Foster &amp; Scott Moore</t>
  </si>
  <si>
    <t>Cody &amp; Cash Platt &amp; Jacklyn Hughes</t>
  </si>
  <si>
    <t>James Pyle &amp; Bryan Pyle Mikey Pyle</t>
  </si>
  <si>
    <t>Gary Reppond &amp; Kimberly Nelson</t>
  </si>
  <si>
    <t>Charley Parker &amp; Ronny</t>
  </si>
  <si>
    <t>Raymond Anselmo &amp; Bubba Anselmo</t>
  </si>
  <si>
    <t>Austin Pyle &amp; Tyler Pyle</t>
  </si>
  <si>
    <t>Luke Hodgkinson &amp; Timmy Sowell &amp; Justin Seeton</t>
  </si>
  <si>
    <t>David Dykes / Greg Mchann &amp; James Dykes</t>
  </si>
  <si>
    <t>Paul Howard &amp; Steve Farr &amp; Emmy Howard</t>
  </si>
  <si>
    <t>Barrett Bennefield &amp; Nick Carrell &amp; Bree Pruitt</t>
  </si>
  <si>
    <t xml:space="preserve">Jarod &amp; Jeff Anderson </t>
  </si>
  <si>
    <t>Willie Wooten &amp; Ty Pitts &amp; David Hendry</t>
  </si>
  <si>
    <t>Johnny Due &amp; William Flournoy Dennis Oats</t>
  </si>
  <si>
    <t>Kaden Mueck &amp; Chandler Phillips &amp; Case Sutherland</t>
  </si>
  <si>
    <t>Cord &amp; Ethan Rawls</t>
  </si>
  <si>
    <t>Chad Reynolds</t>
  </si>
  <si>
    <t>Tommy Stoval &amp; Walter Land</t>
  </si>
  <si>
    <t>Rich &amp; Addie Richardson</t>
  </si>
  <si>
    <t>Scotty Rayborn &amp; Daniel Blanton</t>
  </si>
  <si>
    <t>Ben Burns &amp; Ian Nash</t>
  </si>
  <si>
    <t>Richard &amp; Kayla Tubbs</t>
  </si>
  <si>
    <t>Markus Mosley &amp; William &amp; Keith Payne</t>
  </si>
  <si>
    <t>Mark Thompson &amp; Ron Risenhover &amp; Larry Green</t>
  </si>
  <si>
    <t>Jason McAdams &amp; Buck Hance &amp; Brandon</t>
  </si>
  <si>
    <t>Cody &amp; Helena Barchenger</t>
  </si>
  <si>
    <t>Jay Bennett &amp; Ryan Renolds</t>
  </si>
  <si>
    <t xml:space="preserve">Conner Canada </t>
  </si>
  <si>
    <t>Clint &amp; Cade Lipham</t>
  </si>
  <si>
    <t>+</t>
  </si>
  <si>
    <t>Benjamin &amp; Leo Hickman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</si>
</sst>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;@"/>
    <numFmt numFmtId="165" formatCode="_(* #,##0_);_(* \(#,##0\);_(* &quot;-&quot;??_);_(@_)"/>
  </numFmts>
  <fonts count="28" x14ac:knownFonts="1">
    <font>
      <sz val="10"/>
      <name val="Arial"/>
    </font>
    <font>
      <sz val="10"/>
      <name val="Arial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26"/>
      <color indexed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color indexed="17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0"/>
      <color indexed="8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24"/>
      <name val="Arial"/>
      <family val="2"/>
    </font>
    <font>
      <sz val="20"/>
      <name val="Arial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7" fillId="0" borderId="0"/>
    <xf numFmtId="9" fontId="1" fillId="0" borderId="0" applyFont="0" applyFill="0" applyBorder="0" applyAlignment="0" applyProtection="0"/>
  </cellStyleXfs>
  <cellXfs count="297">
    <xf numFmtId="0" fontId="0" fillId="0" borderId="0" xfId="0"/>
    <xf numFmtId="2" fontId="11" fillId="0" borderId="0" xfId="0" applyNumberFormat="1" applyFont="1" applyAlignment="1">
      <alignment horizontal="center" wrapText="1"/>
    </xf>
    <xf numFmtId="2" fontId="3" fillId="0" borderId="0" xfId="0" applyNumberFormat="1" applyFont="1" applyAlignment="1">
      <alignment horizontal="center" wrapText="1"/>
    </xf>
    <xf numFmtId="1" fontId="11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/>
    </xf>
    <xf numFmtId="0" fontId="12" fillId="0" borderId="0" xfId="0" applyFont="1"/>
    <xf numFmtId="0" fontId="9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" fontId="6" fillId="0" borderId="1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2" fontId="4" fillId="0" borderId="0" xfId="0" applyNumberFormat="1" applyFont="1" applyAlignment="1">
      <alignment horizontal="center"/>
    </xf>
    <xf numFmtId="44" fontId="0" fillId="0" borderId="0" xfId="2" applyFont="1"/>
    <xf numFmtId="10" fontId="0" fillId="0" borderId="0" xfId="4" applyNumberFormat="1" applyFont="1"/>
    <xf numFmtId="44" fontId="0" fillId="0" borderId="0" xfId="0" applyNumberFormat="1"/>
    <xf numFmtId="10" fontId="0" fillId="0" borderId="0" xfId="0" applyNumberFormat="1"/>
    <xf numFmtId="0" fontId="5" fillId="3" borderId="1" xfId="0" applyFont="1" applyFill="1" applyBorder="1" applyAlignment="1">
      <alignment horizontal="center" wrapText="1"/>
    </xf>
    <xf numFmtId="16" fontId="5" fillId="3" borderId="1" xfId="0" applyNumberFormat="1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 wrapText="1"/>
    </xf>
    <xf numFmtId="43" fontId="6" fillId="2" borderId="1" xfId="1" applyFont="1" applyFill="1" applyBorder="1" applyAlignment="1" applyProtection="1">
      <alignment horizontal="left"/>
      <protection locked="0"/>
    </xf>
    <xf numFmtId="0" fontId="8" fillId="3" borderId="2" xfId="0" applyFont="1" applyFill="1" applyBorder="1"/>
    <xf numFmtId="16" fontId="5" fillId="3" borderId="3" xfId="0" applyNumberFormat="1" applyFont="1" applyFill="1" applyBorder="1" applyAlignment="1">
      <alignment horizontal="center" wrapText="1"/>
    </xf>
    <xf numFmtId="2" fontId="3" fillId="3" borderId="1" xfId="0" applyNumberFormat="1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 applyProtection="1">
      <alignment horizontal="center"/>
      <protection locked="0"/>
    </xf>
    <xf numFmtId="2" fontId="6" fillId="4" borderId="1" xfId="0" applyNumberFormat="1" applyFont="1" applyFill="1" applyBorder="1" applyAlignment="1" applyProtection="1">
      <alignment horizontal="center"/>
      <protection locked="0"/>
    </xf>
    <xf numFmtId="2" fontId="15" fillId="4" borderId="1" xfId="0" applyNumberFormat="1" applyFont="1" applyFill="1" applyBorder="1" applyAlignment="1" applyProtection="1">
      <alignment horizontal="center"/>
      <protection locked="0"/>
    </xf>
    <xf numFmtId="0" fontId="10" fillId="4" borderId="1" xfId="0" applyFont="1" applyFill="1" applyBorder="1" applyAlignment="1" applyProtection="1">
      <alignment horizontal="center"/>
      <protection locked="0"/>
    </xf>
    <xf numFmtId="1" fontId="5" fillId="4" borderId="1" xfId="0" applyNumberFormat="1" applyFont="1" applyFill="1" applyBorder="1" applyAlignment="1">
      <alignment horizontal="center" wrapText="1"/>
    </xf>
    <xf numFmtId="2" fontId="5" fillId="4" borderId="1" xfId="0" applyNumberFormat="1" applyFont="1" applyFill="1" applyBorder="1" applyAlignment="1">
      <alignment horizontal="center" wrapText="1"/>
    </xf>
    <xf numFmtId="16" fontId="5" fillId="4" borderId="1" xfId="0" applyNumberFormat="1" applyFont="1" applyFill="1" applyBorder="1" applyAlignment="1">
      <alignment horizontal="center" wrapText="1"/>
    </xf>
    <xf numFmtId="1" fontId="6" fillId="4" borderId="1" xfId="0" applyNumberFormat="1" applyFont="1" applyFill="1" applyBorder="1" applyAlignment="1" applyProtection="1">
      <alignment horizontal="center"/>
      <protection locked="0"/>
    </xf>
    <xf numFmtId="1" fontId="6" fillId="4" borderId="1" xfId="0" applyNumberFormat="1" applyFont="1" applyFill="1" applyBorder="1" applyAlignment="1">
      <alignment horizontal="center" wrapText="1"/>
    </xf>
    <xf numFmtId="43" fontId="6" fillId="0" borderId="4" xfId="1" applyFont="1" applyBorder="1" applyAlignment="1" applyProtection="1">
      <alignment horizontal="center"/>
    </xf>
    <xf numFmtId="0" fontId="17" fillId="0" borderId="0" xfId="0" applyFont="1"/>
    <xf numFmtId="2" fontId="17" fillId="0" borderId="0" xfId="0" applyNumberFormat="1" applyFont="1"/>
    <xf numFmtId="0" fontId="18" fillId="0" borderId="1" xfId="0" applyFont="1" applyBorder="1" applyAlignment="1">
      <alignment horizontal="center"/>
    </xf>
    <xf numFmtId="2" fontId="18" fillId="0" borderId="5" xfId="0" applyNumberFormat="1" applyFont="1" applyBorder="1" applyAlignment="1">
      <alignment horizontal="center" wrapText="1"/>
    </xf>
    <xf numFmtId="0" fontId="18" fillId="0" borderId="6" xfId="0" applyFont="1" applyBorder="1" applyAlignment="1">
      <alignment horizontal="center"/>
    </xf>
    <xf numFmtId="0" fontId="18" fillId="0" borderId="7" xfId="0" applyFont="1" applyBorder="1" applyAlignment="1">
      <alignment horizontal="center" wrapText="1"/>
    </xf>
    <xf numFmtId="2" fontId="18" fillId="0" borderId="8" xfId="0" applyNumberFormat="1" applyFont="1" applyBorder="1" applyAlignment="1">
      <alignment horizontal="center" wrapText="1"/>
    </xf>
    <xf numFmtId="0" fontId="18" fillId="0" borderId="7" xfId="0" applyFont="1" applyBorder="1" applyAlignment="1">
      <alignment horizontal="center"/>
    </xf>
    <xf numFmtId="0" fontId="6" fillId="4" borderId="7" xfId="0" applyFont="1" applyFill="1" applyBorder="1" applyAlignment="1" applyProtection="1">
      <alignment horizontal="center"/>
      <protection locked="0"/>
    </xf>
    <xf numFmtId="2" fontId="0" fillId="0" borderId="0" xfId="0" applyNumberFormat="1"/>
    <xf numFmtId="2" fontId="4" fillId="0" borderId="0" xfId="0" applyNumberFormat="1" applyFont="1" applyAlignment="1">
      <alignment horizontal="left"/>
    </xf>
    <xf numFmtId="2" fontId="7" fillId="3" borderId="1" xfId="0" applyNumberFormat="1" applyFont="1" applyFill="1" applyBorder="1" applyAlignment="1">
      <alignment horizontal="center"/>
    </xf>
    <xf numFmtId="0" fontId="20" fillId="0" borderId="1" xfId="0" applyFont="1" applyBorder="1"/>
    <xf numFmtId="1" fontId="11" fillId="0" borderId="1" xfId="0" applyNumberFormat="1" applyFont="1" applyBorder="1" applyAlignment="1">
      <alignment horizontal="center" wrapText="1"/>
    </xf>
    <xf numFmtId="0" fontId="7" fillId="3" borderId="1" xfId="0" applyFont="1" applyFill="1" applyBorder="1" applyAlignment="1">
      <alignment horizontal="center" shrinkToFit="1"/>
    </xf>
    <xf numFmtId="43" fontId="6" fillId="0" borderId="1" xfId="1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>
      <alignment horizontal="center" wrapText="1"/>
    </xf>
    <xf numFmtId="43" fontId="10" fillId="0" borderId="1" xfId="1" applyFont="1" applyFill="1" applyBorder="1" applyAlignment="1" applyProtection="1">
      <alignment horizontal="center"/>
      <protection locked="0"/>
    </xf>
    <xf numFmtId="43" fontId="6" fillId="4" borderId="3" xfId="1" applyFont="1" applyFill="1" applyBorder="1" applyAlignment="1">
      <alignment horizontal="center" wrapText="1"/>
    </xf>
    <xf numFmtId="165" fontId="6" fillId="0" borderId="3" xfId="1" applyNumberFormat="1" applyFont="1" applyFill="1" applyBorder="1" applyAlignment="1">
      <alignment horizontal="center" wrapText="1"/>
    </xf>
    <xf numFmtId="16" fontId="5" fillId="3" borderId="2" xfId="0" applyNumberFormat="1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shrinkToFit="1"/>
    </xf>
    <xf numFmtId="2" fontId="6" fillId="4" borderId="7" xfId="0" applyNumberFormat="1" applyFont="1" applyFill="1" applyBorder="1" applyAlignment="1" applyProtection="1">
      <alignment horizontal="center"/>
      <protection locked="0"/>
    </xf>
    <xf numFmtId="43" fontId="10" fillId="0" borderId="5" xfId="1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>
      <alignment horizontal="center" wrapText="1"/>
    </xf>
    <xf numFmtId="2" fontId="6" fillId="4" borderId="10" xfId="0" applyNumberFormat="1" applyFont="1" applyFill="1" applyBorder="1" applyAlignment="1" applyProtection="1">
      <alignment horizontal="center"/>
      <protection locked="0"/>
    </xf>
    <xf numFmtId="2" fontId="6" fillId="4" borderId="10" xfId="0" applyNumberFormat="1" applyFont="1" applyFill="1" applyBorder="1" applyAlignment="1">
      <alignment horizontal="center" wrapText="1"/>
    </xf>
    <xf numFmtId="0" fontId="6" fillId="4" borderId="11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 wrapText="1"/>
    </xf>
    <xf numFmtId="0" fontId="6" fillId="4" borderId="11" xfId="0" applyFont="1" applyFill="1" applyBorder="1" applyAlignment="1" applyProtection="1">
      <alignment horizontal="center"/>
      <protection locked="0"/>
    </xf>
    <xf numFmtId="2" fontId="6" fillId="4" borderId="11" xfId="0" applyNumberFormat="1" applyFont="1" applyFill="1" applyBorder="1" applyAlignment="1" applyProtection="1">
      <alignment horizontal="center"/>
      <protection locked="0"/>
    </xf>
    <xf numFmtId="43" fontId="10" fillId="0" borderId="4" xfId="1" applyFont="1" applyFill="1" applyBorder="1" applyAlignment="1" applyProtection="1">
      <alignment horizontal="center"/>
      <protection locked="0"/>
    </xf>
    <xf numFmtId="0" fontId="18" fillId="4" borderId="11" xfId="0" applyFont="1" applyFill="1" applyBorder="1" applyAlignment="1">
      <alignment horizontal="center"/>
    </xf>
    <xf numFmtId="0" fontId="18" fillId="4" borderId="11" xfId="0" applyFont="1" applyFill="1" applyBorder="1" applyAlignment="1" applyProtection="1">
      <alignment horizontal="center"/>
      <protection locked="0"/>
    </xf>
    <xf numFmtId="1" fontId="18" fillId="4" borderId="11" xfId="0" applyNumberFormat="1" applyFont="1" applyFill="1" applyBorder="1" applyAlignment="1">
      <alignment horizontal="center" wrapText="1"/>
    </xf>
    <xf numFmtId="2" fontId="18" fillId="4" borderId="11" xfId="0" applyNumberFormat="1" applyFont="1" applyFill="1" applyBorder="1" applyAlignment="1">
      <alignment horizontal="center" wrapText="1"/>
    </xf>
    <xf numFmtId="2" fontId="18" fillId="4" borderId="11" xfId="0" applyNumberFormat="1" applyFont="1" applyFill="1" applyBorder="1" applyAlignment="1" applyProtection="1">
      <alignment horizontal="center"/>
      <protection locked="0"/>
    </xf>
    <xf numFmtId="2" fontId="6" fillId="4" borderId="11" xfId="0" applyNumberFormat="1" applyFont="1" applyFill="1" applyBorder="1" applyAlignment="1">
      <alignment horizontal="center"/>
    </xf>
    <xf numFmtId="0" fontId="6" fillId="4" borderId="5" xfId="0" applyFont="1" applyFill="1" applyBorder="1" applyAlignment="1" applyProtection="1">
      <alignment horizontal="center"/>
      <protection locked="0"/>
    </xf>
    <xf numFmtId="43" fontId="0" fillId="0" borderId="0" xfId="1" applyFont="1"/>
    <xf numFmtId="0" fontId="18" fillId="0" borderId="8" xfId="0" applyFont="1" applyBorder="1" applyAlignment="1">
      <alignment wrapText="1"/>
    </xf>
    <xf numFmtId="0" fontId="23" fillId="0" borderId="0" xfId="0" applyFont="1"/>
    <xf numFmtId="0" fontId="5" fillId="0" borderId="0" xfId="0" applyFont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8" xfId="0" applyFont="1" applyBorder="1" applyAlignment="1">
      <alignment wrapText="1"/>
    </xf>
    <xf numFmtId="0" fontId="5" fillId="0" borderId="0" xfId="0" applyFont="1" applyAlignment="1">
      <alignment wrapText="1"/>
    </xf>
    <xf numFmtId="44" fontId="24" fillId="0" borderId="0" xfId="0" applyNumberFormat="1" applyFont="1"/>
    <xf numFmtId="0" fontId="19" fillId="0" borderId="0" xfId="0" applyFont="1" applyAlignment="1">
      <alignment horizontal="center" wrapText="1"/>
    </xf>
    <xf numFmtId="2" fontId="19" fillId="0" borderId="0" xfId="0" applyNumberFormat="1" applyFont="1" applyAlignment="1">
      <alignment horizontal="center" wrapText="1"/>
    </xf>
    <xf numFmtId="10" fontId="26" fillId="0" borderId="0" xfId="0" applyNumberFormat="1" applyFont="1"/>
    <xf numFmtId="2" fontId="19" fillId="0" borderId="7" xfId="0" applyNumberFormat="1" applyFont="1" applyBorder="1" applyAlignment="1">
      <alignment horizontal="center" wrapText="1"/>
    </xf>
    <xf numFmtId="0" fontId="26" fillId="0" borderId="0" xfId="0" applyFont="1"/>
    <xf numFmtId="44" fontId="26" fillId="0" borderId="0" xfId="0" applyNumberFormat="1" applyFont="1"/>
    <xf numFmtId="43" fontId="26" fillId="0" borderId="0" xfId="1" applyFont="1" applyBorder="1"/>
    <xf numFmtId="0" fontId="19" fillId="0" borderId="0" xfId="0" applyFont="1" applyAlignment="1">
      <alignment wrapText="1"/>
    </xf>
    <xf numFmtId="43" fontId="6" fillId="0" borderId="5" xfId="1" applyFont="1" applyFill="1" applyBorder="1" applyAlignment="1" applyProtection="1">
      <alignment horizontal="center"/>
      <protection locked="0"/>
    </xf>
    <xf numFmtId="2" fontId="6" fillId="4" borderId="11" xfId="0" applyNumberFormat="1" applyFont="1" applyFill="1" applyBorder="1" applyAlignment="1">
      <alignment horizontal="center" wrapText="1"/>
    </xf>
    <xf numFmtId="44" fontId="19" fillId="0" borderId="0" xfId="0" applyNumberFormat="1" applyFont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0" xfId="0" applyFont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43" fontId="6" fillId="0" borderId="3" xfId="1" applyFont="1" applyFill="1" applyBorder="1" applyAlignment="1">
      <alignment horizontal="center" wrapText="1"/>
    </xf>
    <xf numFmtId="16" fontId="5" fillId="0" borderId="5" xfId="0" applyNumberFormat="1" applyFont="1" applyBorder="1" applyAlignment="1">
      <alignment horizontal="center" wrapText="1"/>
    </xf>
    <xf numFmtId="0" fontId="3" fillId="0" borderId="0" xfId="0" applyFont="1"/>
    <xf numFmtId="0" fontId="5" fillId="0" borderId="7" xfId="0" applyFont="1" applyBorder="1" applyAlignment="1">
      <alignment horizontal="center"/>
    </xf>
    <xf numFmtId="0" fontId="12" fillId="0" borderId="0" xfId="0" applyFont="1" applyAlignment="1">
      <alignment horizontal="center"/>
    </xf>
    <xf numFmtId="2" fontId="12" fillId="0" borderId="0" xfId="0" applyNumberFormat="1" applyFont="1" applyAlignment="1">
      <alignment horizontal="center"/>
    </xf>
    <xf numFmtId="2" fontId="12" fillId="0" borderId="0" xfId="0" applyNumberFormat="1" applyFont="1"/>
    <xf numFmtId="0" fontId="2" fillId="0" borderId="0" xfId="0" applyFont="1" applyAlignment="1">
      <alignment horizontal="left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left"/>
    </xf>
    <xf numFmtId="1" fontId="3" fillId="0" borderId="1" xfId="0" applyNumberFormat="1" applyFont="1" applyBorder="1" applyAlignment="1">
      <alignment horizontal="center" wrapText="1"/>
    </xf>
    <xf numFmtId="0" fontId="3" fillId="4" borderId="1" xfId="0" applyFont="1" applyFill="1" applyBorder="1" applyAlignment="1" applyProtection="1">
      <alignment horizontal="center"/>
      <protection locked="0"/>
    </xf>
    <xf numFmtId="43" fontId="22" fillId="0" borderId="1" xfId="1" applyFont="1" applyFill="1" applyBorder="1" applyAlignment="1" applyProtection="1">
      <alignment horizontal="center"/>
      <protection locked="0"/>
    </xf>
    <xf numFmtId="43" fontId="3" fillId="4" borderId="3" xfId="1" applyFont="1" applyFill="1" applyBorder="1" applyAlignment="1">
      <alignment horizontal="center" wrapText="1"/>
    </xf>
    <xf numFmtId="165" fontId="3" fillId="0" borderId="3" xfId="1" applyNumberFormat="1" applyFont="1" applyFill="1" applyBorder="1" applyAlignment="1">
      <alignment horizontal="center" wrapText="1"/>
    </xf>
    <xf numFmtId="1" fontId="3" fillId="4" borderId="1" xfId="0" applyNumberFormat="1" applyFont="1" applyFill="1" applyBorder="1" applyAlignment="1" applyProtection="1">
      <alignment horizontal="center"/>
      <protection locked="0"/>
    </xf>
    <xf numFmtId="16" fontId="17" fillId="0" borderId="0" xfId="0" applyNumberFormat="1" applyFont="1"/>
    <xf numFmtId="43" fontId="15" fillId="0" borderId="1" xfId="1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2" fontId="9" fillId="0" borderId="0" xfId="0" applyNumberFormat="1" applyFont="1" applyAlignment="1">
      <alignment horizontal="center"/>
    </xf>
    <xf numFmtId="2" fontId="9" fillId="0" borderId="0" xfId="0" applyNumberFormat="1" applyFont="1"/>
    <xf numFmtId="0" fontId="14" fillId="0" borderId="0" xfId="0" applyFont="1" applyAlignment="1">
      <alignment horizontal="left"/>
    </xf>
    <xf numFmtId="2" fontId="14" fillId="0" borderId="0" xfId="0" applyNumberFormat="1" applyFont="1" applyAlignment="1">
      <alignment horizontal="center"/>
    </xf>
    <xf numFmtId="2" fontId="14" fillId="0" borderId="0" xfId="0" applyNumberFormat="1" applyFont="1" applyAlignment="1">
      <alignment horizontal="left"/>
    </xf>
    <xf numFmtId="0" fontId="6" fillId="3" borderId="1" xfId="0" applyFont="1" applyFill="1" applyBorder="1" applyAlignment="1">
      <alignment horizontal="center" wrapText="1"/>
    </xf>
    <xf numFmtId="16" fontId="6" fillId="3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 wrapText="1"/>
    </xf>
    <xf numFmtId="0" fontId="25" fillId="4" borderId="1" xfId="0" applyFont="1" applyFill="1" applyBorder="1" applyAlignment="1" applyProtection="1">
      <alignment horizontal="center"/>
      <protection locked="0"/>
    </xf>
    <xf numFmtId="0" fontId="6" fillId="5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6" fillId="4" borderId="10" xfId="0" applyFont="1" applyFill="1" applyBorder="1" applyAlignment="1" applyProtection="1">
      <alignment horizontal="center"/>
      <protection locked="0"/>
    </xf>
    <xf numFmtId="0" fontId="8" fillId="3" borderId="12" xfId="0" applyFont="1" applyFill="1" applyBorder="1"/>
    <xf numFmtId="0" fontId="6" fillId="4" borderId="3" xfId="0" applyFont="1" applyFill="1" applyBorder="1" applyAlignment="1" applyProtection="1">
      <alignment horizontal="center"/>
      <protection locked="0"/>
    </xf>
    <xf numFmtId="2" fontId="3" fillId="3" borderId="5" xfId="0" applyNumberFormat="1" applyFont="1" applyFill="1" applyBorder="1" applyAlignment="1">
      <alignment horizontal="center" wrapText="1"/>
    </xf>
    <xf numFmtId="43" fontId="6" fillId="2" borderId="5" xfId="1" applyFont="1" applyFill="1" applyBorder="1" applyAlignment="1" applyProtection="1">
      <alignment horizontal="left"/>
      <protection locked="0"/>
    </xf>
    <xf numFmtId="43" fontId="6" fillId="0" borderId="1" xfId="1" applyFont="1" applyBorder="1" applyAlignment="1" applyProtection="1">
      <alignment horizontal="center"/>
    </xf>
    <xf numFmtId="0" fontId="0" fillId="0" borderId="9" xfId="0" applyBorder="1"/>
    <xf numFmtId="1" fontId="5" fillId="0" borderId="1" xfId="0" applyNumberFormat="1" applyFont="1" applyBorder="1" applyAlignment="1">
      <alignment horizontal="center" wrapText="1"/>
    </xf>
    <xf numFmtId="16" fontId="5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18" fillId="0" borderId="8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16" fontId="5" fillId="3" borderId="13" xfId="0" applyNumberFormat="1" applyFont="1" applyFill="1" applyBorder="1" applyAlignment="1">
      <alignment horizontal="center" wrapText="1"/>
    </xf>
    <xf numFmtId="0" fontId="7" fillId="3" borderId="13" xfId="0" applyFont="1" applyFill="1" applyBorder="1" applyAlignment="1">
      <alignment horizontal="center"/>
    </xf>
    <xf numFmtId="43" fontId="6" fillId="0" borderId="13" xfId="1" applyFont="1" applyBorder="1" applyAlignment="1" applyProtection="1">
      <alignment horizontal="center"/>
    </xf>
    <xf numFmtId="43" fontId="6" fillId="0" borderId="13" xfId="1" applyFont="1" applyFill="1" applyBorder="1" applyAlignment="1" applyProtection="1">
      <alignment horizontal="center"/>
    </xf>
    <xf numFmtId="16" fontId="6" fillId="3" borderId="13" xfId="0" applyNumberFormat="1" applyFont="1" applyFill="1" applyBorder="1" applyAlignment="1">
      <alignment horizontal="center" wrapText="1"/>
    </xf>
    <xf numFmtId="43" fontId="3" fillId="0" borderId="13" xfId="1" applyFont="1" applyBorder="1" applyAlignment="1" applyProtection="1">
      <alignment horizontal="center"/>
    </xf>
    <xf numFmtId="2" fontId="11" fillId="5" borderId="1" xfId="0" applyNumberFormat="1" applyFont="1" applyFill="1" applyBorder="1" applyAlignment="1">
      <alignment horizontal="center" wrapText="1"/>
    </xf>
    <xf numFmtId="2" fontId="6" fillId="5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/>
    <xf numFmtId="0" fontId="6" fillId="2" borderId="1" xfId="0" applyFont="1" applyFill="1" applyBorder="1" applyAlignment="1">
      <alignment wrapText="1"/>
    </xf>
    <xf numFmtId="0" fontId="12" fillId="0" borderId="14" xfId="0" applyFont="1" applyBorder="1"/>
    <xf numFmtId="0" fontId="17" fillId="0" borderId="14" xfId="0" applyFont="1" applyBorder="1"/>
    <xf numFmtId="0" fontId="9" fillId="0" borderId="14" xfId="0" applyFont="1" applyBorder="1"/>
    <xf numFmtId="1" fontId="5" fillId="4" borderId="11" xfId="0" applyNumberFormat="1" applyFont="1" applyFill="1" applyBorder="1" applyAlignment="1">
      <alignment horizontal="center" wrapText="1"/>
    </xf>
    <xf numFmtId="0" fontId="18" fillId="4" borderId="1" xfId="0" applyFont="1" applyFill="1" applyBorder="1" applyAlignment="1" applyProtection="1">
      <alignment horizontal="center"/>
      <protection locked="0"/>
    </xf>
    <xf numFmtId="1" fontId="18" fillId="4" borderId="1" xfId="0" applyNumberFormat="1" applyFont="1" applyFill="1" applyBorder="1" applyAlignment="1">
      <alignment horizontal="center" wrapText="1"/>
    </xf>
    <xf numFmtId="1" fontId="6" fillId="4" borderId="11" xfId="0" applyNumberFormat="1" applyFont="1" applyFill="1" applyBorder="1" applyAlignment="1" applyProtection="1">
      <alignment horizontal="center"/>
      <protection locked="0"/>
    </xf>
    <xf numFmtId="2" fontId="15" fillId="4" borderId="11" xfId="0" applyNumberFormat="1" applyFont="1" applyFill="1" applyBorder="1" applyAlignment="1" applyProtection="1">
      <alignment horizontal="center"/>
      <protection locked="0"/>
    </xf>
    <xf numFmtId="0" fontId="6" fillId="5" borderId="11" xfId="0" applyFont="1" applyFill="1" applyBorder="1" applyAlignment="1">
      <alignment horizontal="center"/>
    </xf>
    <xf numFmtId="2" fontId="6" fillId="5" borderId="11" xfId="0" applyNumberFormat="1" applyFont="1" applyFill="1" applyBorder="1" applyAlignment="1">
      <alignment horizontal="center"/>
    </xf>
    <xf numFmtId="2" fontId="6" fillId="5" borderId="11" xfId="0" applyNumberFormat="1" applyFont="1" applyFill="1" applyBorder="1" applyAlignment="1">
      <alignment horizontal="center" wrapText="1"/>
    </xf>
    <xf numFmtId="0" fontId="6" fillId="5" borderId="11" xfId="0" applyFont="1" applyFill="1" applyBorder="1" applyAlignment="1">
      <alignment horizontal="center" wrapText="1"/>
    </xf>
    <xf numFmtId="0" fontId="13" fillId="5" borderId="11" xfId="0" applyFont="1" applyFill="1" applyBorder="1" applyAlignment="1">
      <alignment horizontal="center"/>
    </xf>
    <xf numFmtId="0" fontId="10" fillId="5" borderId="1" xfId="0" applyFont="1" applyFill="1" applyBorder="1" applyAlignment="1" applyProtection="1">
      <alignment horizontal="center"/>
      <protection locked="0"/>
    </xf>
    <xf numFmtId="2" fontId="6" fillId="5" borderId="11" xfId="0" applyNumberFormat="1" applyFont="1" applyFill="1" applyBorder="1" applyAlignment="1" applyProtection="1">
      <alignment horizontal="center"/>
      <protection locked="0"/>
    </xf>
    <xf numFmtId="2" fontId="6" fillId="5" borderId="1" xfId="0" applyNumberFormat="1" applyFont="1" applyFill="1" applyBorder="1" applyAlignment="1">
      <alignment horizontal="center"/>
    </xf>
    <xf numFmtId="2" fontId="6" fillId="5" borderId="1" xfId="0" applyNumberFormat="1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wrapText="1"/>
    </xf>
    <xf numFmtId="2" fontId="7" fillId="3" borderId="2" xfId="0" applyNumberFormat="1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4" borderId="16" xfId="0" applyFont="1" applyFill="1" applyBorder="1" applyAlignment="1" applyProtection="1">
      <alignment horizontal="center"/>
      <protection locked="0"/>
    </xf>
    <xf numFmtId="0" fontId="6" fillId="0" borderId="16" xfId="0" applyFont="1" applyBorder="1" applyAlignment="1" applyProtection="1">
      <alignment horizontal="center"/>
      <protection locked="0"/>
    </xf>
    <xf numFmtId="2" fontId="6" fillId="4" borderId="16" xfId="0" applyNumberFormat="1" applyFont="1" applyFill="1" applyBorder="1" applyAlignment="1" applyProtection="1">
      <alignment horizontal="center"/>
      <protection locked="0"/>
    </xf>
    <xf numFmtId="43" fontId="10" fillId="0" borderId="17" xfId="1" applyFont="1" applyFill="1" applyBorder="1" applyAlignment="1" applyProtection="1">
      <alignment horizontal="center"/>
      <protection locked="0"/>
    </xf>
    <xf numFmtId="43" fontId="6" fillId="4" borderId="18" xfId="1" applyFont="1" applyFill="1" applyBorder="1" applyAlignment="1">
      <alignment horizontal="center" wrapText="1"/>
    </xf>
    <xf numFmtId="165" fontId="6" fillId="0" borderId="18" xfId="1" applyNumberFormat="1" applyFont="1" applyFill="1" applyBorder="1" applyAlignment="1">
      <alignment horizontal="center" wrapText="1"/>
    </xf>
    <xf numFmtId="1" fontId="6" fillId="0" borderId="19" xfId="0" applyNumberFormat="1" applyFont="1" applyBorder="1" applyAlignment="1">
      <alignment horizontal="center" wrapText="1"/>
    </xf>
    <xf numFmtId="0" fontId="6" fillId="4" borderId="20" xfId="0" applyFont="1" applyFill="1" applyBorder="1" applyAlignment="1">
      <alignment horizontal="center"/>
    </xf>
    <xf numFmtId="1" fontId="6" fillId="0" borderId="13" xfId="0" applyNumberFormat="1" applyFont="1" applyBorder="1" applyAlignment="1">
      <alignment horizontal="center" wrapText="1"/>
    </xf>
    <xf numFmtId="0" fontId="6" fillId="5" borderId="16" xfId="0" applyFont="1" applyFill="1" applyBorder="1" applyAlignment="1" applyProtection="1">
      <alignment horizontal="center"/>
      <protection locked="0"/>
    </xf>
    <xf numFmtId="0" fontId="18" fillId="0" borderId="5" xfId="0" applyFont="1" applyBorder="1" applyAlignment="1">
      <alignment wrapText="1"/>
    </xf>
    <xf numFmtId="16" fontId="18" fillId="0" borderId="8" xfId="0" applyNumberFormat="1" applyFont="1" applyBorder="1" applyAlignment="1">
      <alignment horizontal="center" wrapText="1"/>
    </xf>
    <xf numFmtId="164" fontId="18" fillId="0" borderId="8" xfId="0" applyNumberFormat="1" applyFont="1" applyBorder="1" applyAlignment="1">
      <alignment horizontal="center" wrapText="1"/>
    </xf>
    <xf numFmtId="0" fontId="7" fillId="3" borderId="21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left" wrapText="1"/>
    </xf>
    <xf numFmtId="0" fontId="6" fillId="4" borderId="14" xfId="0" applyFont="1" applyFill="1" applyBorder="1" applyAlignment="1" applyProtection="1">
      <alignment horizontal="center"/>
      <protection locked="0"/>
    </xf>
    <xf numFmtId="0" fontId="6" fillId="0" borderId="14" xfId="0" applyFont="1" applyBorder="1" applyAlignment="1" applyProtection="1">
      <alignment horizontal="center"/>
      <protection locked="0"/>
    </xf>
    <xf numFmtId="2" fontId="6" fillId="5" borderId="14" xfId="0" applyNumberFormat="1" applyFont="1" applyFill="1" applyBorder="1" applyAlignment="1" applyProtection="1">
      <alignment horizontal="center"/>
      <protection locked="0"/>
    </xf>
    <xf numFmtId="2" fontId="6" fillId="4" borderId="14" xfId="0" applyNumberFormat="1" applyFont="1" applyFill="1" applyBorder="1" applyAlignment="1" applyProtection="1">
      <alignment horizontal="center"/>
      <protection locked="0"/>
    </xf>
    <xf numFmtId="43" fontId="10" fillId="0" borderId="14" xfId="1" applyFont="1" applyFill="1" applyBorder="1" applyAlignment="1" applyProtection="1">
      <alignment horizontal="center"/>
      <protection locked="0"/>
    </xf>
    <xf numFmtId="165" fontId="6" fillId="0" borderId="14" xfId="1" applyNumberFormat="1" applyFont="1" applyFill="1" applyBorder="1" applyAlignment="1">
      <alignment horizontal="center" wrapText="1"/>
    </xf>
    <xf numFmtId="1" fontId="6" fillId="0" borderId="14" xfId="0" applyNumberFormat="1" applyFont="1" applyBorder="1" applyAlignment="1">
      <alignment horizontal="center" wrapText="1"/>
    </xf>
    <xf numFmtId="43" fontId="6" fillId="0" borderId="14" xfId="1" applyFont="1" applyBorder="1" applyAlignment="1" applyProtection="1">
      <alignment horizontal="center"/>
    </xf>
    <xf numFmtId="0" fontId="6" fillId="5" borderId="14" xfId="0" applyFont="1" applyFill="1" applyBorder="1" applyAlignment="1" applyProtection="1">
      <alignment horizontal="center"/>
      <protection locked="0"/>
    </xf>
    <xf numFmtId="43" fontId="6" fillId="4" borderId="14" xfId="1" applyFont="1" applyFill="1" applyBorder="1" applyAlignment="1">
      <alignment horizontal="center" wrapText="1"/>
    </xf>
    <xf numFmtId="2" fontId="15" fillId="4" borderId="14" xfId="0" applyNumberFormat="1" applyFont="1" applyFill="1" applyBorder="1" applyAlignment="1" applyProtection="1">
      <alignment horizontal="center"/>
      <protection locked="0"/>
    </xf>
    <xf numFmtId="0" fontId="10" fillId="5" borderId="14" xfId="0" applyFont="1" applyFill="1" applyBorder="1" applyAlignment="1" applyProtection="1">
      <alignment horizontal="center"/>
      <protection locked="0"/>
    </xf>
    <xf numFmtId="1" fontId="5" fillId="4" borderId="14" xfId="0" applyNumberFormat="1" applyFont="1" applyFill="1" applyBorder="1" applyAlignment="1">
      <alignment horizontal="center" wrapText="1"/>
    </xf>
    <xf numFmtId="1" fontId="5" fillId="0" borderId="14" xfId="0" applyNumberFormat="1" applyFont="1" applyBorder="1" applyAlignment="1">
      <alignment horizontal="center" wrapText="1"/>
    </xf>
    <xf numFmtId="1" fontId="5" fillId="5" borderId="14" xfId="0" applyNumberFormat="1" applyFont="1" applyFill="1" applyBorder="1" applyAlignment="1">
      <alignment horizontal="center" wrapText="1"/>
    </xf>
    <xf numFmtId="0" fontId="7" fillId="0" borderId="14" xfId="0" applyFont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5" borderId="14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6" fillId="2" borderId="0" xfId="0" applyFont="1" applyFill="1" applyAlignment="1">
      <alignment horizontal="left" wrapText="1"/>
    </xf>
    <xf numFmtId="1" fontId="5" fillId="4" borderId="0" xfId="0" applyNumberFormat="1" applyFont="1" applyFill="1" applyAlignment="1">
      <alignment horizontal="center" wrapText="1"/>
    </xf>
    <xf numFmtId="0" fontId="7" fillId="0" borderId="0" xfId="0" applyFont="1" applyAlignment="1">
      <alignment horizontal="center"/>
    </xf>
    <xf numFmtId="0" fontId="7" fillId="4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2" fontId="5" fillId="4" borderId="0" xfId="0" applyNumberFormat="1" applyFont="1" applyFill="1" applyAlignment="1">
      <alignment horizontal="center" wrapText="1"/>
    </xf>
    <xf numFmtId="43" fontId="10" fillId="0" borderId="0" xfId="1" applyFont="1" applyFill="1" applyBorder="1" applyAlignment="1" applyProtection="1">
      <alignment horizontal="center"/>
      <protection locked="0"/>
    </xf>
    <xf numFmtId="43" fontId="6" fillId="4" borderId="0" xfId="1" applyFont="1" applyFill="1" applyBorder="1" applyAlignment="1">
      <alignment horizontal="center" wrapText="1"/>
    </xf>
    <xf numFmtId="165" fontId="6" fillId="0" borderId="0" xfId="1" applyNumberFormat="1" applyFont="1" applyFill="1" applyBorder="1" applyAlignment="1">
      <alignment horizontal="center" wrapText="1"/>
    </xf>
    <xf numFmtId="1" fontId="6" fillId="0" borderId="0" xfId="0" applyNumberFormat="1" applyFont="1" applyAlignment="1">
      <alignment horizontal="center" wrapText="1"/>
    </xf>
    <xf numFmtId="0" fontId="8" fillId="4" borderId="0" xfId="0" applyFont="1" applyFill="1"/>
    <xf numFmtId="43" fontId="6" fillId="0" borderId="0" xfId="1" applyFont="1" applyBorder="1" applyAlignment="1" applyProtection="1">
      <alignment horizontal="center"/>
    </xf>
    <xf numFmtId="0" fontId="6" fillId="2" borderId="4" xfId="0" applyFont="1" applyFill="1" applyBorder="1" applyAlignment="1">
      <alignment horizontal="left" wrapText="1"/>
    </xf>
    <xf numFmtId="2" fontId="7" fillId="3" borderId="2" xfId="0" applyNumberFormat="1" applyFont="1" applyFill="1" applyBorder="1" applyAlignment="1">
      <alignment horizontal="center" shrinkToFit="1"/>
    </xf>
    <xf numFmtId="1" fontId="6" fillId="5" borderId="1" xfId="0" applyNumberFormat="1" applyFont="1" applyFill="1" applyBorder="1" applyAlignment="1" applyProtection="1">
      <alignment horizontal="center"/>
      <protection locked="0"/>
    </xf>
    <xf numFmtId="1" fontId="5" fillId="5" borderId="1" xfId="0" applyNumberFormat="1" applyFont="1" applyFill="1" applyBorder="1" applyAlignment="1">
      <alignment horizontal="center" wrapText="1"/>
    </xf>
    <xf numFmtId="2" fontId="6" fillId="5" borderId="0" xfId="0" applyNumberFormat="1" applyFont="1" applyFill="1" applyAlignment="1" applyProtection="1">
      <alignment horizontal="center"/>
      <protection locked="0"/>
    </xf>
    <xf numFmtId="2" fontId="15" fillId="5" borderId="1" xfId="0" applyNumberFormat="1" applyFont="1" applyFill="1" applyBorder="1" applyAlignment="1" applyProtection="1">
      <alignment horizontal="center"/>
      <protection locked="0"/>
    </xf>
    <xf numFmtId="2" fontId="10" fillId="5" borderId="1" xfId="0" applyNumberFormat="1" applyFont="1" applyFill="1" applyBorder="1" applyAlignment="1" applyProtection="1">
      <alignment horizontal="center"/>
      <protection locked="0"/>
    </xf>
    <xf numFmtId="2" fontId="13" fillId="5" borderId="1" xfId="0" applyNumberFormat="1" applyFont="1" applyFill="1" applyBorder="1" applyAlignment="1" applyProtection="1">
      <alignment horizontal="center"/>
      <protection locked="0"/>
    </xf>
    <xf numFmtId="1" fontId="6" fillId="4" borderId="5" xfId="0" applyNumberFormat="1" applyFont="1" applyFill="1" applyBorder="1" applyAlignment="1" applyProtection="1">
      <alignment horizontal="center"/>
      <protection locked="0"/>
    </xf>
    <xf numFmtId="2" fontId="11" fillId="5" borderId="0" xfId="0" applyNumberFormat="1" applyFont="1" applyFill="1" applyAlignment="1">
      <alignment horizontal="center" wrapText="1"/>
    </xf>
    <xf numFmtId="2" fontId="15" fillId="5" borderId="14" xfId="0" applyNumberFormat="1" applyFont="1" applyFill="1" applyBorder="1" applyAlignment="1" applyProtection="1">
      <alignment horizontal="center"/>
      <protection locked="0"/>
    </xf>
    <xf numFmtId="1" fontId="6" fillId="4" borderId="14" xfId="0" applyNumberFormat="1" applyFont="1" applyFill="1" applyBorder="1" applyAlignment="1" applyProtection="1">
      <alignment horizontal="center"/>
      <protection locked="0"/>
    </xf>
    <xf numFmtId="1" fontId="6" fillId="0" borderId="14" xfId="0" applyNumberFormat="1" applyFont="1" applyBorder="1" applyAlignment="1" applyProtection="1">
      <alignment horizontal="center"/>
      <protection locked="0"/>
    </xf>
    <xf numFmtId="1" fontId="6" fillId="5" borderId="14" xfId="0" applyNumberFormat="1" applyFont="1" applyFill="1" applyBorder="1" applyAlignment="1" applyProtection="1">
      <alignment horizontal="center"/>
      <protection locked="0"/>
    </xf>
    <xf numFmtId="0" fontId="6" fillId="4" borderId="14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5" borderId="0" xfId="0" applyFont="1" applyFill="1" applyAlignment="1" applyProtection="1">
      <alignment horizontal="center"/>
      <protection locked="0"/>
    </xf>
    <xf numFmtId="2" fontId="3" fillId="5" borderId="1" xfId="0" applyNumberFormat="1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1" fontId="3" fillId="5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left" wrapText="1"/>
    </xf>
    <xf numFmtId="0" fontId="12" fillId="0" borderId="0" xfId="0" applyFont="1" applyAlignment="1">
      <alignment horizontal="left"/>
    </xf>
    <xf numFmtId="0" fontId="18" fillId="6" borderId="1" xfId="0" applyFont="1" applyFill="1" applyBorder="1" applyAlignment="1">
      <alignment horizontal="center"/>
    </xf>
    <xf numFmtId="0" fontId="18" fillId="6" borderId="7" xfId="0" applyFont="1" applyFill="1" applyBorder="1" applyAlignment="1">
      <alignment horizontal="center"/>
    </xf>
    <xf numFmtId="0" fontId="18" fillId="6" borderId="8" xfId="0" applyFont="1" applyFill="1" applyBorder="1" applyAlignment="1">
      <alignment wrapText="1"/>
    </xf>
    <xf numFmtId="2" fontId="18" fillId="6" borderId="8" xfId="0" applyNumberFormat="1" applyFont="1" applyFill="1" applyBorder="1" applyAlignment="1">
      <alignment horizontal="center" wrapText="1"/>
    </xf>
    <xf numFmtId="2" fontId="18" fillId="6" borderId="5" xfId="0" applyNumberFormat="1" applyFont="1" applyFill="1" applyBorder="1" applyAlignment="1">
      <alignment horizontal="center" wrapText="1"/>
    </xf>
    <xf numFmtId="0" fontId="17" fillId="6" borderId="0" xfId="0" applyFont="1" applyFill="1"/>
    <xf numFmtId="16" fontId="18" fillId="6" borderId="8" xfId="0" applyNumberFormat="1" applyFont="1" applyFill="1" applyBorder="1" applyAlignment="1">
      <alignment horizontal="center" wrapText="1"/>
    </xf>
    <xf numFmtId="2" fontId="17" fillId="6" borderId="0" xfId="0" applyNumberFormat="1" applyFont="1" applyFill="1"/>
    <xf numFmtId="16" fontId="5" fillId="3" borderId="1" xfId="0" applyNumberFormat="1" applyFont="1" applyFill="1" applyBorder="1" applyAlignment="1">
      <alignment horizontal="center" wrapText="1"/>
    </xf>
    <xf numFmtId="2" fontId="5" fillId="3" borderId="3" xfId="0" applyNumberFormat="1" applyFont="1" applyFill="1" applyBorder="1" applyAlignment="1">
      <alignment horizontal="center" wrapText="1"/>
    </xf>
    <xf numFmtId="2" fontId="5" fillId="3" borderId="5" xfId="0" applyNumberFormat="1" applyFont="1" applyFill="1" applyBorder="1" applyAlignment="1">
      <alignment horizontal="center" wrapText="1"/>
    </xf>
    <xf numFmtId="16" fontId="5" fillId="3" borderId="3" xfId="0" applyNumberFormat="1" applyFont="1" applyFill="1" applyBorder="1" applyAlignment="1">
      <alignment horizontal="center" wrapText="1"/>
    </xf>
    <xf numFmtId="16" fontId="5" fillId="3" borderId="5" xfId="0" applyNumberFormat="1" applyFont="1" applyFill="1" applyBorder="1" applyAlignment="1">
      <alignment horizontal="center" wrapText="1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2" fontId="6" fillId="3" borderId="3" xfId="0" applyNumberFormat="1" applyFont="1" applyFill="1" applyBorder="1" applyAlignment="1">
      <alignment horizontal="center" wrapText="1"/>
    </xf>
    <xf numFmtId="2" fontId="6" fillId="3" borderId="5" xfId="0" applyNumberFormat="1" applyFont="1" applyFill="1" applyBorder="1" applyAlignment="1">
      <alignment horizontal="center" wrapText="1"/>
    </xf>
    <xf numFmtId="16" fontId="6" fillId="3" borderId="3" xfId="0" applyNumberFormat="1" applyFont="1" applyFill="1" applyBorder="1" applyAlignment="1">
      <alignment horizontal="center" wrapText="1"/>
    </xf>
    <xf numFmtId="16" fontId="6" fillId="3" borderId="5" xfId="0" applyNumberFormat="1" applyFont="1" applyFill="1" applyBorder="1" applyAlignment="1">
      <alignment horizontal="center" wrapText="1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43" fontId="3" fillId="4" borderId="1" xfId="1" applyFont="1" applyFill="1" applyBorder="1" applyAlignment="1">
      <alignment horizontal="center" wrapText="1"/>
    </xf>
    <xf numFmtId="0" fontId="18" fillId="0" borderId="5" xfId="0" applyFont="1" applyBorder="1" applyAlignment="1">
      <alignment horizontal="center" wrapText="1"/>
    </xf>
    <xf numFmtId="0" fontId="18" fillId="5" borderId="6" xfId="0" applyFont="1" applyFill="1" applyBorder="1" applyAlignment="1">
      <alignment horizontal="center"/>
    </xf>
    <xf numFmtId="0" fontId="18" fillId="5" borderId="7" xfId="0" applyFont="1" applyFill="1" applyBorder="1" applyAlignment="1">
      <alignment horizontal="center"/>
    </xf>
    <xf numFmtId="0" fontId="18" fillId="5" borderId="8" xfId="0" applyFont="1" applyFill="1" applyBorder="1" applyAlignment="1">
      <alignment wrapText="1"/>
    </xf>
    <xf numFmtId="2" fontId="18" fillId="5" borderId="8" xfId="0" applyNumberFormat="1" applyFont="1" applyFill="1" applyBorder="1" applyAlignment="1">
      <alignment horizontal="center" wrapText="1"/>
    </xf>
    <xf numFmtId="2" fontId="18" fillId="5" borderId="5" xfId="0" applyNumberFormat="1" applyFont="1" applyFill="1" applyBorder="1" applyAlignment="1">
      <alignment horizontal="center" wrapText="1"/>
    </xf>
    <xf numFmtId="0" fontId="18" fillId="7" borderId="6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18" fillId="7" borderId="8" xfId="0" applyFont="1" applyFill="1" applyBorder="1" applyAlignment="1">
      <alignment wrapText="1"/>
    </xf>
    <xf numFmtId="2" fontId="18" fillId="7" borderId="8" xfId="0" applyNumberFormat="1" applyFont="1" applyFill="1" applyBorder="1" applyAlignment="1">
      <alignment horizontal="center" wrapText="1"/>
    </xf>
    <xf numFmtId="2" fontId="18" fillId="7" borderId="5" xfId="0" applyNumberFormat="1" applyFont="1" applyFill="1" applyBorder="1" applyAlignment="1">
      <alignment horizontal="center" wrapText="1"/>
    </xf>
    <xf numFmtId="0" fontId="18" fillId="7" borderId="1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 wrapText="1"/>
    </xf>
    <xf numFmtId="0" fontId="18" fillId="5" borderId="1" xfId="0" applyFont="1" applyFill="1" applyBorder="1" applyAlignment="1">
      <alignment horizontal="center"/>
    </xf>
    <xf numFmtId="0" fontId="18" fillId="5" borderId="7" xfId="0" applyFont="1" applyFill="1" applyBorder="1" applyAlignment="1">
      <alignment horizontal="center" wrapText="1"/>
    </xf>
    <xf numFmtId="0" fontId="18" fillId="5" borderId="1" xfId="0" applyFont="1" applyFill="1" applyBorder="1" applyAlignment="1">
      <alignment horizontal="center" wrapText="1"/>
    </xf>
    <xf numFmtId="0" fontId="18" fillId="5" borderId="9" xfId="0" applyFont="1" applyFill="1" applyBorder="1" applyAlignment="1">
      <alignment horizontal="center"/>
    </xf>
    <xf numFmtId="0" fontId="18" fillId="5" borderId="9" xfId="0" applyFont="1" applyFill="1" applyBorder="1" applyAlignment="1">
      <alignment horizontal="center" wrapText="1"/>
    </xf>
  </cellXfs>
  <cellStyles count="5">
    <cellStyle name="Comma" xfId="1" builtinId="3"/>
    <cellStyle name="Currency" xfId="2" builtinId="4"/>
    <cellStyle name="Normal" xfId="0" builtinId="0"/>
    <cellStyle name="Normal 2" xfId="3" xr:uid="{D538CF37-E320-462D-A4EE-9CDD593E7910}"/>
    <cellStyle name="Percent" xfId="4" builtinId="5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044A5-B976-493A-9C6F-8682FBCEBEDB}">
  <sheetPr>
    <pageSetUpPr fitToPage="1"/>
  </sheetPr>
  <dimension ref="A1:X114"/>
  <sheetViews>
    <sheetView zoomScaleNormal="100" workbookViewId="0">
      <pane xSplit="3" ySplit="5" topLeftCell="D24" activePane="bottomRight" state="frozen"/>
      <selection pane="topRight" activeCell="D1" sqref="D1"/>
      <selection pane="bottomLeft" activeCell="A14" sqref="A14"/>
      <selection pane="bottomRight" activeCell="F32" sqref="F32:F33"/>
    </sheetView>
  </sheetViews>
  <sheetFormatPr defaultRowHeight="18.75" customHeight="1" x14ac:dyDescent="0.2"/>
  <cols>
    <col min="1" max="1" width="5" style="43" customWidth="1"/>
    <col min="2" max="2" width="6.42578125" style="43" customWidth="1"/>
    <col min="3" max="3" width="57.42578125" style="43" customWidth="1"/>
    <col min="4" max="4" width="8" style="43" customWidth="1"/>
    <col min="5" max="6" width="8.28515625" style="43" customWidth="1"/>
    <col min="7" max="7" width="9.140625" style="261" customWidth="1"/>
    <col min="8" max="8" width="8.28515625" style="43" customWidth="1"/>
    <col min="9" max="9" width="8.85546875" style="43" customWidth="1"/>
    <col min="10" max="10" width="8.140625" style="43" customWidth="1"/>
    <col min="11" max="11" width="7.5703125" style="43" customWidth="1"/>
    <col min="12" max="12" width="9.140625" style="261" customWidth="1"/>
    <col min="13" max="13" width="9.140625" style="43" customWidth="1"/>
    <col min="14" max="14" width="9.5703125" style="43" customWidth="1"/>
    <col min="15" max="17" width="9.42578125" style="43" customWidth="1"/>
    <col min="18" max="18" width="9.7109375" style="263" customWidth="1"/>
    <col min="19" max="20" width="9.7109375" style="44" customWidth="1"/>
    <col min="21" max="21" width="9.42578125" style="43" customWidth="1"/>
    <col min="22" max="22" width="10.7109375" style="263" customWidth="1"/>
    <col min="23" max="25" width="9.140625" style="43"/>
    <col min="26" max="26" width="10.140625" style="43" customWidth="1"/>
    <col min="27" max="16384" width="9.140625" style="43"/>
  </cols>
  <sheetData>
    <row r="1" spans="1:24" ht="5.25" customHeight="1" x14ac:dyDescent="0.2">
      <c r="N1" s="43" t="s">
        <v>30</v>
      </c>
      <c r="U1" s="121"/>
      <c r="V1" s="263" t="s">
        <v>162</v>
      </c>
    </row>
    <row r="2" spans="1:24" ht="18.75" customHeight="1" thickBot="1" x14ac:dyDescent="0.3">
      <c r="A2" s="47" t="s">
        <v>23</v>
      </c>
      <c r="B2" s="48" t="s">
        <v>0</v>
      </c>
      <c r="C2" s="151" t="s">
        <v>1</v>
      </c>
      <c r="D2" s="197">
        <v>45729</v>
      </c>
      <c r="E2" s="197">
        <v>45736</v>
      </c>
      <c r="F2" s="197">
        <v>45743</v>
      </c>
      <c r="G2" s="262" t="s">
        <v>31</v>
      </c>
      <c r="H2" s="197">
        <v>45750</v>
      </c>
      <c r="I2" s="197">
        <v>45757</v>
      </c>
      <c r="J2" s="197">
        <v>45764</v>
      </c>
      <c r="K2" s="197">
        <v>45771</v>
      </c>
      <c r="L2" s="262" t="s">
        <v>32</v>
      </c>
      <c r="M2" s="197">
        <v>45778</v>
      </c>
      <c r="N2" s="197">
        <v>45785</v>
      </c>
      <c r="O2" s="197">
        <v>45792</v>
      </c>
      <c r="P2" s="197">
        <v>45799</v>
      </c>
      <c r="Q2" s="197">
        <v>45806</v>
      </c>
      <c r="R2" s="259" t="s">
        <v>33</v>
      </c>
      <c r="S2" s="198">
        <v>45813</v>
      </c>
      <c r="T2" s="198">
        <v>45820</v>
      </c>
      <c r="U2" s="197">
        <v>45827</v>
      </c>
      <c r="V2" s="259" t="s">
        <v>34</v>
      </c>
    </row>
    <row r="3" spans="1:24" ht="18.75" customHeight="1" thickBot="1" x14ac:dyDescent="0.3">
      <c r="A3" s="45">
        <v>1</v>
      </c>
      <c r="B3" s="279">
        <v>15</v>
      </c>
      <c r="C3" s="196" t="str">
        <f>VLOOKUP(B3,Teams!$A:$B,2,FALSE)</f>
        <v>Johnny Due &amp; William Flournoy Dennis Oats</v>
      </c>
      <c r="D3" s="46">
        <f>IF(ISERROR(VLOOKUP(B3,'March 13'!$A$5:$M$65536,13,FALSE))," ",VLOOKUP(B3,'March 13'!$A$5:$M$65536,13,FALSE))</f>
        <v>105.41</v>
      </c>
      <c r="E3" s="46">
        <f>IF(ISERROR(VLOOKUP(B3,'March 20'!$A$5:$M$65536,13,FALSE))," ",VLOOKUP(B3,'March 20'!$A$5:$M$65536,13,FALSE))</f>
        <v>79.349999999999994</v>
      </c>
      <c r="F3" s="46">
        <f>IF(ISERROR(VLOOKUP(B3,'March 27'!$A$5:$M$65536,13,FALSE))," ",VLOOKUP(B3,'March 27'!$A$5:$M$65536,13,FALSE))</f>
        <v>111.12</v>
      </c>
      <c r="G3" s="260">
        <f>SUM(D3:F3)</f>
        <v>295.88</v>
      </c>
      <c r="H3" s="46">
        <f>IF(ISERROR(VLOOKUP(B3,'April 3'!$A$5:$M$65536,13,FALSE))," ",VLOOKUP(B3,'April 3'!$A$5:$M$65536,13,FALSE))</f>
        <v>86.56</v>
      </c>
      <c r="I3" s="46">
        <f>IF(ISERROR(VLOOKUP(B3,'April 10'!$A$5:$M$65536,13,FALSE))," ",VLOOKUP(B3,'April 10'!$A$5:$M$65536,13,FALSE))</f>
        <v>104.57</v>
      </c>
      <c r="J3" s="46">
        <f>IF(ISERROR(VLOOKUP(B3,'April 17'!$A$5:$M$65536,13,FALSE))," ",VLOOKUP(B3,'April 17'!$A$5:$M$65536,13,FALSE))</f>
        <v>64</v>
      </c>
      <c r="K3" s="46">
        <f>IF(ISERROR(VLOOKUP(B3,'April 24'!$A$5:$M$65536,13,FALSE))," ",VLOOKUP(B3,'April 24'!$A$5:$M$65536,13,FALSE))</f>
        <v>92.27</v>
      </c>
      <c r="L3" s="260">
        <f>SUM(H3:K3,G3)</f>
        <v>643.28</v>
      </c>
      <c r="M3" s="46">
        <f>IF(ISERROR(VLOOKUP(B3,'May 1'!$A$5:$M$65536,13,FALSE))," ",VLOOKUP(B3,'May 1'!$A$5:$M$65536,13,FALSE))</f>
        <v>114.23</v>
      </c>
      <c r="N3" s="46">
        <f>IF(ISERROR(VLOOKUP(B3,'May 8'!$A$5:$M$65490,13,FALSE))," ",VLOOKUP(B3,'May 8'!$A$5:$M$65490,13,FALSE))</f>
        <v>121.92</v>
      </c>
      <c r="O3" s="46">
        <f>IF(ISERROR(VLOOKUP(B3,'May 15'!$A$5:$M$65494,13,FALSE))," ",VLOOKUP(B3,'May 15'!$A$5:$M$65494,13,FALSE))</f>
        <v>95.039999999999992</v>
      </c>
      <c r="P3" s="46">
        <f>IF(ISERROR(VLOOKUP(B3,'May 22'!$A$5:$M$65439,13,FALSE))," ",VLOOKUP(B3,'May 22'!$A$5:$M$65439,13,FALSE))</f>
        <v>95.76</v>
      </c>
      <c r="Q3" s="46">
        <f>IF(ISERROR(VLOOKUP(B3,'May 29'!$A$5:$M$65474,13,FALSE))," ",VLOOKUP(B3,'May 29'!$A$5:$M$65474,13,FALSE))</f>
        <v>103.5</v>
      </c>
      <c r="R3" s="260">
        <f>SUM(M3:Q3,L3)</f>
        <v>1173.73</v>
      </c>
      <c r="S3" s="46">
        <f>IF(ISERROR(VLOOKUP(B3,'June 5'!$A$5:$M$65428,13,FALSE))," ",VLOOKUP(B3,'June 5'!$A$5:$M$65428,13,FALSE))</f>
        <v>112.49</v>
      </c>
      <c r="T3" s="49">
        <f>IF(ISERROR(VLOOKUP(B3,'June 12'!$A$5:$M$65435,13,FALSE))," ",VLOOKUP(B3,'June 12'!$A$5:$M$65435,13,FALSE))</f>
        <v>111.51</v>
      </c>
      <c r="U3" s="46">
        <f>IF(ISERROR(VLOOKUP(B3,'June 19'!$A$5:$M$65437,13,FALSE))," ",VLOOKUP(B3,'June 19'!$A$5:$M$65437,13,FALSE))</f>
        <v>112.89</v>
      </c>
      <c r="V3" s="260">
        <f>SUM(S3:U3,R3)</f>
        <v>1510.62</v>
      </c>
    </row>
    <row r="4" spans="1:24" ht="18.75" customHeight="1" thickBot="1" x14ac:dyDescent="0.3">
      <c r="A4" s="47">
        <v>2</v>
      </c>
      <c r="B4" s="50">
        <v>65</v>
      </c>
      <c r="C4" s="84" t="str">
        <f>VLOOKUP(B4,Teams!$A:$B,2,FALSE)</f>
        <v>Blake Steptoe &amp; Haelee Modisette &amp; James Rust</v>
      </c>
      <c r="D4" s="49">
        <f>IF(ISERROR(VLOOKUP(B4,'March 13'!$A$5:$M$65536,13,FALSE))," ",VLOOKUP(B4,'March 13'!$A$5:$M$65536,13,FALSE))</f>
        <v>94.28</v>
      </c>
      <c r="E4" s="49">
        <f>IF(ISERROR(VLOOKUP(B4,'March 20'!$A$5:$M$65536,13,FALSE))," ",VLOOKUP(B4,'March 20'!$A$5:$M$65536,13,FALSE))</f>
        <v>106.43</v>
      </c>
      <c r="F4" s="49">
        <f>IF(ISERROR(VLOOKUP(B4,'March 27'!$A$5:$M$65536,13,FALSE))," ",VLOOKUP(B4,'March 27'!$A$5:$M$65536,13,FALSE))</f>
        <v>86.539999999999992</v>
      </c>
      <c r="G4" s="259">
        <f>SUM(D4:F4)</f>
        <v>287.25</v>
      </c>
      <c r="H4" s="49">
        <f>IF(ISERROR(VLOOKUP(B4,'April 3'!$A$5:$M$65536,13,FALSE))," ",VLOOKUP(B4,'April 3'!$A$5:$M$65536,13,FALSE))</f>
        <v>104.67</v>
      </c>
      <c r="I4" s="49">
        <f>IF(ISERROR(VLOOKUP(B4,'April 10'!$A$5:$M$65536,13,FALSE))," ",VLOOKUP(B4,'April 10'!$A$5:$M$65536,13,FALSE))</f>
        <v>98.960000000000008</v>
      </c>
      <c r="J4" s="49">
        <f>IF(ISERROR(VLOOKUP(B4,'April 17'!$A$5:$M$65536,13,FALSE))," ",VLOOKUP(B4,'April 17'!$A$5:$M$65536,13,FALSE))</f>
        <v>112.45</v>
      </c>
      <c r="K4" s="49">
        <f>IF(ISERROR(VLOOKUP(B4,'April 24'!$A$5:$M$65536,13,FALSE))," ",VLOOKUP(B4,'April 24'!$A$5:$M$65536,13,FALSE))</f>
        <v>105.16</v>
      </c>
      <c r="L4" s="259">
        <f>SUM(H4:K4,G4)</f>
        <v>708.49</v>
      </c>
      <c r="M4" s="49">
        <f>IF(ISERROR(VLOOKUP(B4,'May 1'!$A$5:$M$65536,13,FALSE))," ",VLOOKUP(B4,'May 1'!$A$5:$M$65536,13,FALSE))</f>
        <v>100.9</v>
      </c>
      <c r="N4" s="49">
        <f>IF(ISERROR(VLOOKUP(B4,'May 8'!$A$5:$M$65490,13,FALSE))," ",VLOOKUP(B4,'May 8'!$A$5:$M$65490,13,FALSE))</f>
        <v>100.86</v>
      </c>
      <c r="O4" s="49">
        <f>IF(ISERROR(VLOOKUP(B4,'May 15'!$A$5:$M$65494,13,FALSE))," ",VLOOKUP(B4,'May 15'!$A$5:$M$65494,13,FALSE))</f>
        <v>109.33</v>
      </c>
      <c r="P4" s="49">
        <f>IF(ISERROR(VLOOKUP(B4,'May 22'!$A$5:$M$65439,13,FALSE))," ",VLOOKUP(B4,'May 22'!$A$5:$M$65439,13,FALSE))</f>
        <v>96.84</v>
      </c>
      <c r="Q4" s="46">
        <f>IF(ISERROR(VLOOKUP(B4,'May 29'!$A$5:$M$65474,13,FALSE))," ",VLOOKUP(B4,'May 29'!$A$5:$M$65474,13,FALSE))</f>
        <v>110.57</v>
      </c>
      <c r="R4" s="259">
        <f>SUM(M4:Q4,L4)</f>
        <v>1226.99</v>
      </c>
      <c r="S4" s="46">
        <f>IF(ISERROR(VLOOKUP(B4,'June 5'!$A$5:$M$65428,13,FALSE))," ",VLOOKUP(B4,'June 5'!$A$5:$M$65428,13,FALSE))</f>
        <v>77.25</v>
      </c>
      <c r="T4" s="49">
        <f>IF(ISERROR(VLOOKUP(B4,'June 12'!$A$5:$M$65435,13,FALSE))," ",VLOOKUP(B4,'June 12'!$A$5:$M$65435,13,FALSE))</f>
        <v>102.67</v>
      </c>
      <c r="U4" s="49">
        <f>IF(ISERROR(VLOOKUP(B4,'June 19'!$A$5:$M$65437,13,FALSE))," ",VLOOKUP(B4,'June 19'!$A$5:$M$65437,13,FALSE))</f>
        <v>81.819999999999993</v>
      </c>
      <c r="V4" s="259">
        <f>SUM(S4:U4,R4)</f>
        <v>1488.73</v>
      </c>
    </row>
    <row r="5" spans="1:24" ht="18.75" customHeight="1" thickBot="1" x14ac:dyDescent="0.3">
      <c r="A5" s="45">
        <v>3</v>
      </c>
      <c r="B5" s="48">
        <v>55</v>
      </c>
      <c r="C5" s="84" t="str">
        <f>VLOOKUP(B5,Teams!$A:$B,2,FALSE)</f>
        <v>Bubby &amp; Kris &amp; Kevin Sanderson</v>
      </c>
      <c r="D5" s="49">
        <f>IF(ISERROR(VLOOKUP(B5,'March 13'!$A$5:$M$65536,13,FALSE))," ",VLOOKUP(B5,'March 13'!$A$5:$M$65536,13,FALSE))</f>
        <v>76</v>
      </c>
      <c r="E5" s="49">
        <f>IF(ISERROR(VLOOKUP(B5,'March 20'!$A$5:$M$65536,13,FALSE))," ",VLOOKUP(B5,'March 20'!$A$5:$M$65536,13,FALSE))</f>
        <v>114.35</v>
      </c>
      <c r="F5" s="49">
        <f>IF(ISERROR(VLOOKUP(B5,'March 27'!$A$5:$M$65536,13,FALSE))," ",VLOOKUP(B5,'March 27'!$A$5:$M$65536,13,FALSE))</f>
        <v>114.78</v>
      </c>
      <c r="G5" s="259">
        <f>SUM(D5:F5)</f>
        <v>305.13</v>
      </c>
      <c r="H5" s="49">
        <f>IF(ISERROR(VLOOKUP(B5,'April 3'!$A$5:$M$65536,13,FALSE))," ",VLOOKUP(B5,'April 3'!$A$5:$M$65536,13,FALSE))</f>
        <v>117.36</v>
      </c>
      <c r="I5" s="49">
        <f>IF(ISERROR(VLOOKUP(B5,'April 10'!$A$5:$M$65536,13,FALSE))," ",VLOOKUP(B5,'April 10'!$A$5:$M$65536,13,FALSE))</f>
        <v>68</v>
      </c>
      <c r="J5" s="49">
        <f>IF(ISERROR(VLOOKUP(B5,'April 17'!$A$5:$M$65536,13,FALSE))," ",VLOOKUP(B5,'April 17'!$A$5:$M$65536,13,FALSE))</f>
        <v>107.37</v>
      </c>
      <c r="K5" s="49">
        <f>IF(ISERROR(VLOOKUP(B5,'April 24'!$A$5:$M$65536,13,FALSE))," ",VLOOKUP(B5,'April 24'!$A$5:$M$65536,13,FALSE))</f>
        <v>93.49</v>
      </c>
      <c r="L5" s="259">
        <f>SUM(H5:K5,G5)</f>
        <v>691.35</v>
      </c>
      <c r="M5" s="49">
        <f>IF(ISERROR(VLOOKUP(B5,'May 1'!$A$5:$M$65536,13,FALSE))," ",VLOOKUP(B5,'May 1'!$A$5:$M$65536,13,FALSE))</f>
        <v>97.15</v>
      </c>
      <c r="N5" s="49">
        <f>IF(ISERROR(VLOOKUP(B5,'May 8'!$A$5:$M$65490,13,FALSE))," ",VLOOKUP(B5,'May 8'!$A$5:$M$65490,13,FALSE))</f>
        <v>104.14</v>
      </c>
      <c r="O5" s="49">
        <f>IF(ISERROR(VLOOKUP(B5,'May 15'!$A$5:$M$65494,13,FALSE))," ",VLOOKUP(B5,'May 15'!$A$5:$M$65494,13,FALSE))</f>
        <v>102.07</v>
      </c>
      <c r="P5" s="49">
        <f>IF(ISERROR(VLOOKUP(B5,'May 22'!$A$5:$M$65439,13,FALSE))," ",VLOOKUP(B5,'May 22'!$A$5:$M$65439,13,FALSE))</f>
        <v>101.17</v>
      </c>
      <c r="Q5" s="46">
        <f>IF(ISERROR(VLOOKUP(B5,'May 29'!$A$5:$M$65474,13,FALSE))," ",VLOOKUP(B5,'May 29'!$A$5:$M$65474,13,FALSE))</f>
        <v>93.23</v>
      </c>
      <c r="R5" s="259">
        <f>SUM(M5:Q5,L5)</f>
        <v>1189.1100000000001</v>
      </c>
      <c r="S5" s="46">
        <f>IF(ISERROR(VLOOKUP(B5,'June 5'!$A$5:$M$65428,13,FALSE))," ",VLOOKUP(B5,'June 5'!$A$5:$M$65428,13,FALSE))</f>
        <v>90.28</v>
      </c>
      <c r="T5" s="49">
        <f>IF(ISERROR(VLOOKUP(B5,'June 12'!$A$5:$M$65435,13,FALSE))," ",VLOOKUP(B5,'June 12'!$A$5:$M$65435,13,FALSE))</f>
        <v>116.32</v>
      </c>
      <c r="U5" s="49">
        <f>IF(ISERROR(VLOOKUP(B5,'June 19'!$A$5:$M$65437,13,FALSE))," ",VLOOKUP(B5,'June 19'!$A$5:$M$65437,13,FALSE))</f>
        <v>87.36</v>
      </c>
      <c r="V5" s="259">
        <f>SUM(S5:U5,R5)</f>
        <v>1483.0700000000002</v>
      </c>
    </row>
    <row r="6" spans="1:24" ht="18.75" customHeight="1" thickBot="1" x14ac:dyDescent="0.3">
      <c r="A6" s="45">
        <v>4</v>
      </c>
      <c r="B6" s="50">
        <v>35</v>
      </c>
      <c r="C6" s="84" t="str">
        <f>VLOOKUP(B6,Teams!$A:$B,2,FALSE)</f>
        <v>Mark Thompson &amp; Ron Risenhover &amp; Larry Green</v>
      </c>
      <c r="D6" s="49">
        <f>IF(ISERROR(VLOOKUP(B6,'March 13'!$A$5:$M$65536,13,FALSE))," ",VLOOKUP(B6,'March 13'!$A$5:$M$65536,13,FALSE))</f>
        <v>108.92</v>
      </c>
      <c r="E6" s="49">
        <f>IF(ISERROR(VLOOKUP(B6,'March 20'!$A$5:$M$65536,13,FALSE))," ",VLOOKUP(B6,'March 20'!$A$5:$M$65536,13,FALSE))</f>
        <v>112.71000000000001</v>
      </c>
      <c r="F6" s="49">
        <f>IF(ISERROR(VLOOKUP(B6,'March 27'!$A$5:$M$65536,13,FALSE))," ",VLOOKUP(B6,'March 27'!$A$5:$M$65536,13,FALSE))</f>
        <v>108.43</v>
      </c>
      <c r="G6" s="259">
        <f>SUM(D6:F6)</f>
        <v>330.06</v>
      </c>
      <c r="H6" s="49">
        <f>IF(ISERROR(VLOOKUP(B6,'April 3'!$A$5:$M$65536,13,FALSE))," ",VLOOKUP(B6,'April 3'!$A$5:$M$65536,13,FALSE))</f>
        <v>73.92</v>
      </c>
      <c r="I6" s="49">
        <f>IF(ISERROR(VLOOKUP(B6,'April 10'!$A$5:$M$65536,13,FALSE))," ",VLOOKUP(B6,'April 10'!$A$5:$M$65536,13,FALSE))</f>
        <v>87</v>
      </c>
      <c r="J6" s="49">
        <f>IF(ISERROR(VLOOKUP(B6,'April 17'!$A$5:$M$65536,13,FALSE))," ",VLOOKUP(B6,'April 17'!$A$5:$M$65536,13,FALSE))</f>
        <v>64</v>
      </c>
      <c r="K6" s="49">
        <f>IF(ISERROR(VLOOKUP(B6,'April 24'!$A$5:$M$65536,13,FALSE))," ",VLOOKUP(B6,'April 24'!$A$5:$M$65536,13,FALSE))</f>
        <v>87.37</v>
      </c>
      <c r="L6" s="259">
        <f>SUM(H6:K6,G6)</f>
        <v>642.35</v>
      </c>
      <c r="M6" s="49">
        <f>IF(ISERROR(VLOOKUP(B6,'May 1'!$A$5:$M$65536,13,FALSE))," ",VLOOKUP(B6,'May 1'!$A$5:$M$65536,13,FALSE))</f>
        <v>110.33</v>
      </c>
      <c r="N6" s="49">
        <f>IF(ISERROR(VLOOKUP(B6,'May 8'!$A$5:$M$65490,13,FALSE))," ",VLOOKUP(B6,'May 8'!$A$5:$M$65490,13,FALSE))</f>
        <v>112.18</v>
      </c>
      <c r="O6" s="49">
        <f>IF(ISERROR(VLOOKUP(B6,'May 15'!$A$5:$M$65494,13,FALSE))," ",VLOOKUP(B6,'May 15'!$A$5:$M$65494,13,FALSE))</f>
        <v>111.12</v>
      </c>
      <c r="P6" s="49">
        <f>IF(ISERROR(VLOOKUP(B6,'May 22'!$A$5:$M$65439,13,FALSE))," ",VLOOKUP(B6,'May 22'!$A$5:$M$65439,13,FALSE))</f>
        <v>110.64</v>
      </c>
      <c r="Q6" s="46">
        <f>IF(ISERROR(VLOOKUP(B6,'May 29'!$A$5:$M$65474,13,FALSE))," ",VLOOKUP(B6,'May 29'!$A$5:$M$65474,13,FALSE))</f>
        <v>90.78</v>
      </c>
      <c r="R6" s="259">
        <f>SUM(M6:Q6,L6)</f>
        <v>1177.4000000000001</v>
      </c>
      <c r="S6" s="46">
        <f>IF(ISERROR(VLOOKUP(B6,'June 5'!$A$5:$M$65428,13,FALSE))," ",VLOOKUP(B6,'June 5'!$A$5:$M$65428,13,FALSE))</f>
        <v>91.35</v>
      </c>
      <c r="T6" s="49">
        <f>IF(ISERROR(VLOOKUP(B6,'June 12'!$A$5:$M$65435,13,FALSE))," ",VLOOKUP(B6,'June 12'!$A$5:$M$65435,13,FALSE))</f>
        <v>93.39</v>
      </c>
      <c r="U6" s="49">
        <f>IF(ISERROR(VLOOKUP(B6,'June 19'!$A$5:$M$65437,13,FALSE))," ",VLOOKUP(B6,'June 19'!$A$5:$M$65437,13,FALSE))</f>
        <v>105.02</v>
      </c>
      <c r="V6" s="259">
        <f>SUM(S6:U6,R6)</f>
        <v>1467.16</v>
      </c>
    </row>
    <row r="7" spans="1:24" ht="18.75" customHeight="1" thickBot="1" x14ac:dyDescent="0.3">
      <c r="A7" s="47">
        <v>5</v>
      </c>
      <c r="B7" s="50">
        <v>33</v>
      </c>
      <c r="C7" s="84" t="str">
        <f>VLOOKUP(B7,Teams!$A:$B,2,FALSE)</f>
        <v>Justin Morton &amp; David Randy Turner</v>
      </c>
      <c r="D7" s="49">
        <f>IF(ISERROR(VLOOKUP(B7,'March 13'!$A$5:$M$65536,13,FALSE))," ",VLOOKUP(B7,'March 13'!$A$5:$M$65536,13,FALSE))</f>
        <v>114.03</v>
      </c>
      <c r="E7" s="49">
        <f>IF(ISERROR(VLOOKUP(B7,'March 20'!$A$5:$M$65536,13,FALSE))," ",VLOOKUP(B7,'March 20'!$A$5:$M$65536,13,FALSE))</f>
        <v>95</v>
      </c>
      <c r="F7" s="49">
        <f>IF(ISERROR(VLOOKUP(B7,'March 27'!$A$5:$M$65536,13,FALSE))," ",VLOOKUP(B7,'March 27'!$A$5:$M$65536,13,FALSE))</f>
        <v>72.17</v>
      </c>
      <c r="G7" s="259">
        <f>SUM(D7:F7)</f>
        <v>281.2</v>
      </c>
      <c r="H7" s="49">
        <f>IF(ISERROR(VLOOKUP(B7,'April 3'!$A$5:$M$65536,13,FALSE))," ",VLOOKUP(B7,'April 3'!$A$5:$M$65536,13,FALSE))</f>
        <v>112.16</v>
      </c>
      <c r="I7" s="49">
        <f>IF(ISERROR(VLOOKUP(B7,'April 10'!$A$5:$M$65536,13,FALSE))," ",VLOOKUP(B7,'April 10'!$A$5:$M$65536,13,FALSE))</f>
        <v>114.41</v>
      </c>
      <c r="J7" s="49">
        <f>IF(ISERROR(VLOOKUP(B7,'April 17'!$A$5:$M$65536,13,FALSE))," ",VLOOKUP(B7,'April 17'!$A$5:$M$65536,13,FALSE))</f>
        <v>113.96000000000001</v>
      </c>
      <c r="K7" s="49">
        <f>IF(ISERROR(VLOOKUP(B7,'April 24'!$A$5:$M$65536,13,FALSE))," ",VLOOKUP(B7,'April 24'!$A$5:$M$65536,13,FALSE))</f>
        <v>101.36</v>
      </c>
      <c r="L7" s="259">
        <f>SUM(H7:K7,G7)</f>
        <v>723.08999999999992</v>
      </c>
      <c r="M7" s="49">
        <f>IF(ISERROR(VLOOKUP(B7,'May 1'!$A$5:$M$65536,13,FALSE))," ",VLOOKUP(B7,'May 1'!$A$5:$M$65536,13,FALSE))</f>
        <v>99.55</v>
      </c>
      <c r="N7" s="49">
        <f>IF(ISERROR(VLOOKUP(B7,'May 8'!$A$5:$M$65490,13,FALSE))," ",VLOOKUP(B7,'May 8'!$A$5:$M$65490,13,FALSE))</f>
        <v>59.63</v>
      </c>
      <c r="O7" s="49">
        <f>IF(ISERROR(VLOOKUP(B7,'May 15'!$A$5:$M$65494,13,FALSE))," ",VLOOKUP(B7,'May 15'!$A$5:$M$65494,13,FALSE))</f>
        <v>88.55</v>
      </c>
      <c r="P7" s="49">
        <f>IF(ISERROR(VLOOKUP(B7,'May 22'!$A$5:$M$65439,13,FALSE))," ",VLOOKUP(B7,'May 22'!$A$5:$M$65439,13,FALSE))</f>
        <v>87.68</v>
      </c>
      <c r="Q7" s="46">
        <f>IF(ISERROR(VLOOKUP(B7,'May 29'!$A$5:$M$65474,13,FALSE))," ",VLOOKUP(B7,'May 29'!$A$5:$M$65474,13,FALSE))</f>
        <v>100.58</v>
      </c>
      <c r="R7" s="259">
        <f>SUM(M7:Q7,L7)</f>
        <v>1159.08</v>
      </c>
      <c r="S7" s="46">
        <f>IF(ISERROR(VLOOKUP(B7,'June 5'!$A$5:$M$65428,13,FALSE))," ",VLOOKUP(B7,'June 5'!$A$5:$M$65428,13,FALSE))</f>
        <v>107.76</v>
      </c>
      <c r="T7" s="49">
        <f>IF(ISERROR(VLOOKUP(B7,'June 12'!$A$5:$M$65435,13,FALSE))," ",VLOOKUP(B7,'June 12'!$A$5:$M$65435,13,FALSE))</f>
        <v>92.36</v>
      </c>
      <c r="U7" s="49">
        <f>IF(ISERROR(VLOOKUP(B7,'June 19'!$A$5:$M$65437,13,FALSE))," ",VLOOKUP(B7,'June 19'!$A$5:$M$65437,13,FALSE))</f>
        <v>94.43</v>
      </c>
      <c r="V7" s="259">
        <f>SUM(S7:U7,R7)</f>
        <v>1453.6299999999999</v>
      </c>
      <c r="W7" s="44"/>
    </row>
    <row r="8" spans="1:24" ht="18.75" customHeight="1" thickBot="1" x14ac:dyDescent="0.3">
      <c r="A8" s="45">
        <v>6</v>
      </c>
      <c r="B8" s="50">
        <v>13</v>
      </c>
      <c r="C8" s="84" t="str">
        <f>VLOOKUP(B8,Teams!$A:$B,2,FALSE)</f>
        <v>Derrick &amp; Wesley Shoffitt &amp; Willie Wooten</v>
      </c>
      <c r="D8" s="49">
        <f>IF(ISERROR(VLOOKUP(B8,'March 13'!$A$5:$M$65536,13,FALSE))," ",VLOOKUP(B8,'March 13'!$A$5:$M$65536,13,FALSE))</f>
        <v>110.1</v>
      </c>
      <c r="E8" s="49">
        <f>IF(ISERROR(VLOOKUP(B8,'March 20'!$A$5:$M$65536,13,FALSE))," ",VLOOKUP(B8,'March 20'!$A$5:$M$65536,13,FALSE))</f>
        <v>104.15</v>
      </c>
      <c r="F8" s="49">
        <f>IF(ISERROR(VLOOKUP(B8,'March 27'!$A$5:$M$65536,13,FALSE))," ",VLOOKUP(B8,'March 27'!$A$5:$M$65536,13,FALSE))</f>
        <v>112.26</v>
      </c>
      <c r="G8" s="259">
        <f>SUM(D8:F8)</f>
        <v>326.51</v>
      </c>
      <c r="H8" s="49">
        <f>IF(ISERROR(VLOOKUP(B8,'April 3'!$A$5:$M$65536,13,FALSE))," ",VLOOKUP(B8,'April 3'!$A$5:$M$65536,13,FALSE))</f>
        <v>62</v>
      </c>
      <c r="I8" s="49">
        <f>IF(ISERROR(VLOOKUP(B8,'April 10'!$A$5:$M$65536,13,FALSE))," ",VLOOKUP(B8,'April 10'!$A$5:$M$65536,13,FALSE))</f>
        <v>111.28999999999999</v>
      </c>
      <c r="J8" s="49">
        <f>IF(ISERROR(VLOOKUP(B8,'April 17'!$A$5:$M$65536,13,FALSE))," ",VLOOKUP(B8,'April 17'!$A$5:$M$65536,13,FALSE))</f>
        <v>102.86</v>
      </c>
      <c r="K8" s="49">
        <f>IF(ISERROR(VLOOKUP(B8,'April 24'!$A$5:$M$65536,13,FALSE))," ",VLOOKUP(B8,'April 24'!$A$5:$M$65536,13,FALSE))</f>
        <v>104.09</v>
      </c>
      <c r="L8" s="259">
        <f>SUM(H8:K8,G8)</f>
        <v>706.75</v>
      </c>
      <c r="M8" s="49">
        <f>IF(ISERROR(VLOOKUP(B8,'May 1'!$A$5:$M$65536,13,FALSE))," ",VLOOKUP(B8,'May 1'!$A$5:$M$65536,13,FALSE))</f>
        <v>78.5</v>
      </c>
      <c r="N8" s="49">
        <f>IF(ISERROR(VLOOKUP(B8,'May 8'!$A$5:$M$65490,13,FALSE))," ",VLOOKUP(B8,'May 8'!$A$5:$M$65490,13,FALSE))</f>
        <v>116.64</v>
      </c>
      <c r="O8" s="49">
        <f>IF(ISERROR(VLOOKUP(B8,'May 15'!$A$5:$M$65494,13,FALSE))," ",VLOOKUP(B8,'May 15'!$A$5:$M$65494,13,FALSE))</f>
        <v>77.489999999999995</v>
      </c>
      <c r="P8" s="49">
        <f>IF(ISERROR(VLOOKUP(B8,'May 22'!$A$5:$M$65439,13,FALSE))," ",VLOOKUP(B8,'May 22'!$A$5:$M$65439,13,FALSE))</f>
        <v>81.650000000000006</v>
      </c>
      <c r="Q8" s="46">
        <f>IF(ISERROR(VLOOKUP(B8,'May 29'!$A$5:$M$65474,13,FALSE))," ",VLOOKUP(B8,'May 29'!$A$5:$M$65474,13,FALSE))</f>
        <v>108.1</v>
      </c>
      <c r="R8" s="259">
        <f>SUM(M8:Q8,L8)</f>
        <v>1169.1300000000001</v>
      </c>
      <c r="S8" s="46">
        <f>IF(ISERROR(VLOOKUP(B8,'June 5'!$A$5:$M$65428,13,FALSE))," ",VLOOKUP(B8,'June 5'!$A$5:$M$65428,13,FALSE))</f>
        <v>82.02</v>
      </c>
      <c r="T8" s="49">
        <f>IF(ISERROR(VLOOKUP(B8,'June 12'!$A$5:$M$65435,13,FALSE))," ",VLOOKUP(B8,'June 12'!$A$5:$M$65435,13,FALSE))</f>
        <v>89.3</v>
      </c>
      <c r="U8" s="49">
        <f>IF(ISERROR(VLOOKUP(B8,'June 19'!$A$5:$M$65437,13,FALSE))," ",VLOOKUP(B8,'June 19'!$A$5:$M$65437,13,FALSE))</f>
        <v>101.11</v>
      </c>
      <c r="V8" s="259">
        <f>SUM(S8:U8,R8)</f>
        <v>1441.5600000000002</v>
      </c>
    </row>
    <row r="9" spans="1:24" ht="18.75" customHeight="1" thickBot="1" x14ac:dyDescent="0.3">
      <c r="A9" s="45">
        <v>7</v>
      </c>
      <c r="B9" s="50">
        <v>29</v>
      </c>
      <c r="C9" s="84" t="str">
        <f>VLOOKUP(B9,Teams!$A:$B,2,FALSE)</f>
        <v>Ryan Carson &amp; Mark Gorman &amp; Bobby Blanton</v>
      </c>
      <c r="D9" s="49">
        <f>IF(ISERROR(VLOOKUP(B9,'March 13'!$A$5:$M$65536,13,FALSE))," ",VLOOKUP(B9,'March 13'!$A$5:$M$65536,13,FALSE))</f>
        <v>104.18</v>
      </c>
      <c r="E9" s="49">
        <f>IF(ISERROR(VLOOKUP(B9,'March 20'!$A$5:$M$65536,13,FALSE))," ",VLOOKUP(B9,'March 20'!$A$5:$M$65536,13,FALSE))</f>
        <v>105.38</v>
      </c>
      <c r="F9" s="49">
        <f>IF(ISERROR(VLOOKUP(B9,'March 27'!$A$5:$M$65536,13,FALSE))," ",VLOOKUP(B9,'March 27'!$A$5:$M$65536,13,FALSE))</f>
        <v>92.43</v>
      </c>
      <c r="G9" s="259">
        <f>SUM(D9:F9)</f>
        <v>301.99</v>
      </c>
      <c r="H9" s="49">
        <f>IF(ISERROR(VLOOKUP(B9,'April 3'!$A$5:$M$65536,13,FALSE))," ",VLOOKUP(B9,'April 3'!$A$5:$M$65536,13,FALSE))</f>
        <v>82.59</v>
      </c>
      <c r="I9" s="49">
        <f>IF(ISERROR(VLOOKUP(B9,'April 10'!$A$5:$M$65536,13,FALSE))," ",VLOOKUP(B9,'April 10'!$A$5:$M$65536,13,FALSE))</f>
        <v>110.17</v>
      </c>
      <c r="J9" s="49">
        <f>IF(ISERROR(VLOOKUP(B9,'April 17'!$A$5:$M$65536,13,FALSE))," ",VLOOKUP(B9,'April 17'!$A$5:$M$65536,13,FALSE))</f>
        <v>92.51</v>
      </c>
      <c r="K9" s="49">
        <f>IF(ISERROR(VLOOKUP(B9,'April 24'!$A$5:$M$65536,13,FALSE))," ",VLOOKUP(B9,'April 24'!$A$5:$M$65536,13,FALSE))</f>
        <v>94.9</v>
      </c>
      <c r="L9" s="259">
        <f>SUM(H9:K9,G9)</f>
        <v>682.16</v>
      </c>
      <c r="M9" s="49">
        <f>IF(ISERROR(VLOOKUP(B9,'May 1'!$A$5:$M$65536,13,FALSE))," ",VLOOKUP(B9,'May 1'!$A$5:$M$65536,13,FALSE))</f>
        <v>82.89</v>
      </c>
      <c r="N9" s="49">
        <f>IF(ISERROR(VLOOKUP(B9,'May 8'!$A$5:$M$65490,13,FALSE))," ",VLOOKUP(B9,'May 8'!$A$5:$M$65490,13,FALSE))</f>
        <v>83.36</v>
      </c>
      <c r="O9" s="49">
        <f>IF(ISERROR(VLOOKUP(B9,'May 15'!$A$5:$M$65494,13,FALSE))," ",VLOOKUP(B9,'May 15'!$A$5:$M$65494,13,FALSE))</f>
        <v>101.03</v>
      </c>
      <c r="P9" s="49">
        <f>IF(ISERROR(VLOOKUP(B9,'May 22'!$A$5:$M$65439,13,FALSE))," ",VLOOKUP(B9,'May 22'!$A$5:$M$65439,13,FALSE))</f>
        <v>85.4</v>
      </c>
      <c r="Q9" s="46">
        <f>IF(ISERROR(VLOOKUP(B9,'May 29'!$A$5:$M$65474,13,FALSE))," ",VLOOKUP(B9,'May 29'!$A$5:$M$65474,13,FALSE))</f>
        <v>99.539999999999992</v>
      </c>
      <c r="R9" s="259">
        <f>SUM(M9:Q9,L9)</f>
        <v>1134.3799999999999</v>
      </c>
      <c r="S9" s="46">
        <f>IF(ISERROR(VLOOKUP(B9,'June 5'!$A$5:$M$65428,13,FALSE))," ",VLOOKUP(B9,'June 5'!$A$5:$M$65428,13,FALSE))</f>
        <v>93.93</v>
      </c>
      <c r="T9" s="49">
        <f>IF(ISERROR(VLOOKUP(B9,'June 12'!$A$5:$M$65435,13,FALSE))," ",VLOOKUP(B9,'June 12'!$A$5:$M$65435,13,FALSE))</f>
        <v>70.25</v>
      </c>
      <c r="U9" s="49">
        <f>IF(ISERROR(VLOOKUP(B9,'June 19'!$A$5:$M$65437,13,FALSE))," ",VLOOKUP(B9,'June 19'!$A$5:$M$65437,13,FALSE))</f>
        <v>98.85</v>
      </c>
      <c r="V9" s="259">
        <f>SUM(S9:U9,R9)</f>
        <v>1397.4099999999999</v>
      </c>
      <c r="W9" s="44"/>
      <c r="X9" s="44"/>
    </row>
    <row r="10" spans="1:24" ht="18.75" customHeight="1" thickBot="1" x14ac:dyDescent="0.3">
      <c r="A10" s="47">
        <v>8</v>
      </c>
      <c r="B10" s="50">
        <v>36</v>
      </c>
      <c r="C10" s="84" t="str">
        <f>VLOOKUP(B10,Teams!$A:$B,2,FALSE)</f>
        <v>Jason Oliver &amp; Curtis Evans</v>
      </c>
      <c r="D10" s="49">
        <f>IF(ISERROR(VLOOKUP(B10,'March 13'!$A$5:$M$65536,13,FALSE))," ",VLOOKUP(B10,'March 13'!$A$5:$M$65536,13,FALSE))</f>
        <v>91.86</v>
      </c>
      <c r="E10" s="49">
        <f>IF(ISERROR(VLOOKUP(B10,'March 20'!$A$5:$M$65536,13,FALSE))," ",VLOOKUP(B10,'March 20'!$A$5:$M$65536,13,FALSE))</f>
        <v>85.25</v>
      </c>
      <c r="F10" s="49">
        <f>IF(ISERROR(VLOOKUP(B10,'March 27'!$A$5:$M$65536,13,FALSE))," ",VLOOKUP(B10,'March 27'!$A$5:$M$65536,13,FALSE))</f>
        <v>107.39</v>
      </c>
      <c r="G10" s="259">
        <f>SUM(D10:F10)</f>
        <v>284.5</v>
      </c>
      <c r="H10" s="49">
        <f>IF(ISERROR(VLOOKUP(B10,'April 3'!$A$5:$M$65536,13,FALSE))," ",VLOOKUP(B10,'April 3'!$A$5:$M$65536,13,FALSE))</f>
        <v>98.95</v>
      </c>
      <c r="I10" s="49">
        <f>IF(ISERROR(VLOOKUP(B10,'April 10'!$A$5:$M$65536,13,FALSE))," ",VLOOKUP(B10,'April 10'!$A$5:$M$65536,13,FALSE))</f>
        <v>107.68</v>
      </c>
      <c r="J10" s="49">
        <f>IF(ISERROR(VLOOKUP(B10,'April 17'!$A$5:$M$65536,13,FALSE))," ",VLOOKUP(B10,'April 17'!$A$5:$M$65536,13,FALSE))</f>
        <v>96.48</v>
      </c>
      <c r="K10" s="49">
        <f>IF(ISERROR(VLOOKUP(B10,'April 24'!$A$5:$M$65536,13,FALSE))," ",VLOOKUP(B10,'April 24'!$A$5:$M$65536,13,FALSE))</f>
        <v>80.72</v>
      </c>
      <c r="L10" s="259">
        <f>SUM(H10:K10,G10)</f>
        <v>668.33</v>
      </c>
      <c r="M10" s="49">
        <f>IF(ISERROR(VLOOKUP(B10,'May 1'!$A$5:$M$65536,13,FALSE))," ",VLOOKUP(B10,'May 1'!$A$5:$M$65536,13,FALSE))</f>
        <v>109.32</v>
      </c>
      <c r="N10" s="49">
        <f>IF(ISERROR(VLOOKUP(B10,'May 8'!$A$5:$M$65490,13,FALSE))," ",VLOOKUP(B10,'May 8'!$A$5:$M$65490,13,FALSE))</f>
        <v>73.62</v>
      </c>
      <c r="O10" s="49">
        <f>IF(ISERROR(VLOOKUP(B10,'May 15'!$A$5:$M$65494,13,FALSE))," ",VLOOKUP(B10,'May 15'!$A$5:$M$65494,13,FALSE))</f>
        <v>78.540000000000006</v>
      </c>
      <c r="P10" s="49">
        <f>IF(ISERROR(VLOOKUP(B10,'May 22'!$A$5:$M$65439,13,FALSE))," ",VLOOKUP(B10,'May 22'!$A$5:$M$65439,13,FALSE))</f>
        <v>108.49</v>
      </c>
      <c r="Q10" s="46">
        <f>IF(ISERROR(VLOOKUP(B10,'May 29'!$A$5:$M$65474,13,FALSE))," ",VLOOKUP(B10,'May 29'!$A$5:$M$65474,13,FALSE))</f>
        <v>70.06</v>
      </c>
      <c r="R10" s="259">
        <f>SUM(M10:Q10,L10)</f>
        <v>1108.3600000000001</v>
      </c>
      <c r="S10" s="46">
        <f>IF(ISERROR(VLOOKUP(B10,'June 5'!$A$5:$M$65428,13,FALSE))," ",VLOOKUP(B10,'June 5'!$A$5:$M$65428,13,FALSE))</f>
        <v>105.19</v>
      </c>
      <c r="T10" s="49">
        <f>IF(ISERROR(VLOOKUP(B10,'June 12'!$A$5:$M$65435,13,FALSE))," ",VLOOKUP(B10,'June 12'!$A$5:$M$65435,13,FALSE))</f>
        <v>83.72</v>
      </c>
      <c r="U10" s="49">
        <f>IF(ISERROR(VLOOKUP(B10,'June 19'!$A$5:$M$65437,13,FALSE))," ",VLOOKUP(B10,'June 19'!$A$5:$M$65437,13,FALSE))</f>
        <v>65</v>
      </c>
      <c r="V10" s="259">
        <f>SUM(S10:U10,R10)</f>
        <v>1362.2700000000002</v>
      </c>
    </row>
    <row r="11" spans="1:24" ht="18.75" customHeight="1" thickBot="1" x14ac:dyDescent="0.3">
      <c r="A11" s="45">
        <v>9</v>
      </c>
      <c r="B11" s="50">
        <v>11</v>
      </c>
      <c r="C11" s="84" t="str">
        <f>VLOOKUP(B11,Teams!$A:$B,2,FALSE)</f>
        <v>David Dykes / Greg Mchann &amp; James Dykes</v>
      </c>
      <c r="D11" s="49">
        <f>IF(ISERROR(VLOOKUP(B11,'March 13'!$A$5:$M$65536,13,FALSE))," ",VLOOKUP(B11,'March 13'!$A$5:$M$65536,13,FALSE))</f>
        <v>98.01</v>
      </c>
      <c r="E11" s="49">
        <f>IF(ISERROR(VLOOKUP(B11,'March 20'!$A$5:$M$65536,13,FALSE))," ",VLOOKUP(B11,'March 20'!$A$5:$M$65536,13,FALSE))</f>
        <v>99.88</v>
      </c>
      <c r="F11" s="49">
        <f>IF(ISERROR(VLOOKUP(B11,'March 27'!$A$5:$M$65536,13,FALSE))," ",VLOOKUP(B11,'March 27'!$A$5:$M$65536,13,FALSE))</f>
        <v>104.89</v>
      </c>
      <c r="G11" s="259">
        <f>SUM(D11:F11)</f>
        <v>302.77999999999997</v>
      </c>
      <c r="H11" s="49">
        <f>IF(ISERROR(VLOOKUP(B11,'April 3'!$A$5:$M$65536,13,FALSE))," ",VLOOKUP(B11,'April 3'!$A$5:$M$65536,13,FALSE))</f>
        <v>101.45</v>
      </c>
      <c r="I11" s="49">
        <f>IF(ISERROR(VLOOKUP(B11,'April 10'!$A$5:$M$65536,13,FALSE))," ",VLOOKUP(B11,'April 10'!$A$5:$M$65536,13,FALSE))</f>
        <v>70.97</v>
      </c>
      <c r="J11" s="49">
        <f>IF(ISERROR(VLOOKUP(B11,'April 17'!$A$5:$M$65536,13,FALSE))," ",VLOOKUP(B11,'April 17'!$A$5:$M$65536,13,FALSE))</f>
        <v>84.21</v>
      </c>
      <c r="K11" s="49">
        <f>IF(ISERROR(VLOOKUP(B11,'April 24'!$A$5:$M$65536,13,FALSE))," ",VLOOKUP(B11,'April 24'!$A$5:$M$65536,13,FALSE))</f>
        <v>78.430000000000007</v>
      </c>
      <c r="L11" s="259">
        <f>SUM(H11:K11,G11)</f>
        <v>637.83999999999992</v>
      </c>
      <c r="M11" s="49">
        <f>IF(ISERROR(VLOOKUP(B11,'May 1'!$A$5:$M$65536,13,FALSE))," ",VLOOKUP(B11,'May 1'!$A$5:$M$65536,13,FALSE))</f>
        <v>79.53</v>
      </c>
      <c r="N11" s="49">
        <f>IF(ISERROR(VLOOKUP(B11,'May 8'!$A$5:$M$65490,13,FALSE))," ",VLOOKUP(B11,'May 8'!$A$5:$M$65490,13,FALSE))</f>
        <v>81.99</v>
      </c>
      <c r="O11" s="49">
        <f>IF(ISERROR(VLOOKUP(B11,'May 15'!$A$5:$M$65494,13,FALSE))," ",VLOOKUP(B11,'May 15'!$A$5:$M$65494,13,FALSE))</f>
        <v>96.05</v>
      </c>
      <c r="P11" s="49">
        <f>IF(ISERROR(VLOOKUP(B11,'May 22'!$A$5:$M$65439,13,FALSE))," ",VLOOKUP(B11,'May 22'!$A$5:$M$65439,13,FALSE))</f>
        <v>84.29</v>
      </c>
      <c r="Q11" s="46">
        <f>IF(ISERROR(VLOOKUP(B11,'May 29'!$A$5:$M$65474,13,FALSE))," ",VLOOKUP(B11,'May 29'!$A$5:$M$65474,13,FALSE))</f>
        <v>81.650000000000006</v>
      </c>
      <c r="R11" s="259">
        <f>SUM(M11:Q11,L11)</f>
        <v>1061.3499999999999</v>
      </c>
      <c r="S11" s="46">
        <f>IF(ISERROR(VLOOKUP(B11,'June 5'!$A$5:$M$65428,13,FALSE))," ",VLOOKUP(B11,'June 5'!$A$5:$M$65428,13,FALSE))</f>
        <v>94.94</v>
      </c>
      <c r="T11" s="49">
        <f>IF(ISERROR(VLOOKUP(B11,'June 12'!$A$5:$M$65435,13,FALSE))," ",VLOOKUP(B11,'June 12'!$A$5:$M$65435,13,FALSE))</f>
        <v>97.14</v>
      </c>
      <c r="U11" s="49">
        <f>IF(ISERROR(VLOOKUP(B11,'June 19'!$A$5:$M$65437,13,FALSE))," ",VLOOKUP(B11,'June 19'!$A$5:$M$65437,13,FALSE))</f>
        <v>91</v>
      </c>
      <c r="V11" s="259">
        <f>SUM(S11:U11,R11)</f>
        <v>1344.4299999999998</v>
      </c>
    </row>
    <row r="12" spans="1:24" ht="18.75" customHeight="1" thickBot="1" x14ac:dyDescent="0.3">
      <c r="A12" s="45">
        <v>10</v>
      </c>
      <c r="B12" s="50">
        <v>22</v>
      </c>
      <c r="C12" s="84" t="str">
        <f>VLOOKUP(B12,Teams!$A:$B,2,FALSE)</f>
        <v>Russell Sparks &amp; Lanton &amp; Mandy Chumley</v>
      </c>
      <c r="D12" s="49">
        <f>IF(ISERROR(VLOOKUP(B12,'March 13'!$A$5:$M$65536,13,FALSE))," ",VLOOKUP(B12,'March 13'!$A$5:$M$65536,13,FALSE))</f>
        <v>102.06</v>
      </c>
      <c r="E12" s="49">
        <f>IF(ISERROR(VLOOKUP(B12,'March 20'!$A$5:$M$65536,13,FALSE))," ",VLOOKUP(B12,'March 20'!$A$5:$M$65536,13,FALSE))</f>
        <v>62</v>
      </c>
      <c r="F12" s="49">
        <f>IF(ISERROR(VLOOKUP(B12,'March 27'!$A$5:$M$65536,13,FALSE))," ",VLOOKUP(B12,'March 27'!$A$5:$M$65536,13,FALSE))</f>
        <v>64.73</v>
      </c>
      <c r="G12" s="259">
        <f>SUM(D12:F12)</f>
        <v>228.79000000000002</v>
      </c>
      <c r="H12" s="49">
        <f>IF(ISERROR(VLOOKUP(B12,'April 3'!$A$5:$M$65536,13,FALSE))," ",VLOOKUP(B12,'April 3'!$A$5:$M$65536,13,FALSE))</f>
        <v>100.01</v>
      </c>
      <c r="I12" s="49">
        <f>IF(ISERROR(VLOOKUP(B12,'April 10'!$A$5:$M$65536,13,FALSE))," ",VLOOKUP(B12,'April 10'!$A$5:$M$65536,13,FALSE))</f>
        <v>99.38</v>
      </c>
      <c r="J12" s="49">
        <f>IF(ISERROR(VLOOKUP(B12,'April 17'!$A$5:$M$65536,13,FALSE))," ",VLOOKUP(B12,'April 17'!$A$5:$M$65536,13,FALSE))</f>
        <v>101.23</v>
      </c>
      <c r="K12" s="49">
        <f>IF(ISERROR(VLOOKUP(B12,'April 24'!$A$5:$M$65536,13,FALSE))," ",VLOOKUP(B12,'April 24'!$A$5:$M$65536,13,FALSE))</f>
        <v>75.44</v>
      </c>
      <c r="L12" s="259">
        <f>SUM(H12:K12,G12)</f>
        <v>604.85</v>
      </c>
      <c r="M12" s="49">
        <f>IF(ISERROR(VLOOKUP(B12,'May 1'!$A$5:$M$65536,13,FALSE))," ",VLOOKUP(B12,'May 1'!$A$5:$M$65536,13,FALSE))</f>
        <v>72.23</v>
      </c>
      <c r="N12" s="49">
        <f>IF(ISERROR(VLOOKUP(B12,'May 8'!$A$5:$M$65490,13,FALSE))," ",VLOOKUP(B12,'May 8'!$A$5:$M$65490,13,FALSE))</f>
        <v>70.92</v>
      </c>
      <c r="O12" s="49">
        <f>IF(ISERROR(VLOOKUP(B12,'May 15'!$A$5:$M$65494,13,FALSE))," ",VLOOKUP(B12,'May 15'!$A$5:$M$65494,13,FALSE))</f>
        <v>97.43</v>
      </c>
      <c r="P12" s="49">
        <f>IF(ISERROR(VLOOKUP(B12,'May 22'!$A$5:$M$65439,13,FALSE))," ",VLOOKUP(B12,'May 22'!$A$5:$M$65439,13,FALSE))</f>
        <v>94.75</v>
      </c>
      <c r="Q12" s="46">
        <f>IF(ISERROR(VLOOKUP(B12,'May 29'!$A$5:$M$65474,13,FALSE))," ",VLOOKUP(B12,'May 29'!$A$5:$M$65474,13,FALSE))</f>
        <v>98.09</v>
      </c>
      <c r="R12" s="259">
        <f>SUM(M12:Q12,L12)</f>
        <v>1038.27</v>
      </c>
      <c r="S12" s="46">
        <f>IF(ISERROR(VLOOKUP(B12,'June 5'!$A$5:$M$65428,13,FALSE))," ",VLOOKUP(B12,'June 5'!$A$5:$M$65428,13,FALSE))</f>
        <v>104.15</v>
      </c>
      <c r="T12" s="49">
        <f>IF(ISERROR(VLOOKUP(B12,'June 12'!$A$5:$M$65435,13,FALSE))," ",VLOOKUP(B12,'June 12'!$A$5:$M$65435,13,FALSE))</f>
        <v>75.14</v>
      </c>
      <c r="U12" s="49">
        <f>IF(ISERROR(VLOOKUP(B12,'June 19'!$A$5:$M$65437,13,FALSE))," ",VLOOKUP(B12,'June 19'!$A$5:$M$65437,13,FALSE))</f>
        <v>108.7</v>
      </c>
      <c r="V12" s="259">
        <f>SUM(S12:U12,R12)</f>
        <v>1326.26</v>
      </c>
    </row>
    <row r="13" spans="1:24" ht="18.75" customHeight="1" thickBot="1" x14ac:dyDescent="0.3">
      <c r="A13" s="47">
        <v>11</v>
      </c>
      <c r="B13" s="50">
        <v>46</v>
      </c>
      <c r="C13" s="84" t="str">
        <f>VLOOKUP(B13,Teams!$A:$B,2,FALSE)</f>
        <v>Taylor Thompson &amp; Cade Tullos</v>
      </c>
      <c r="D13" s="49">
        <f>IF(ISERROR(VLOOKUP(B13,'March 13'!$A$5:$M$65536,13,FALSE))," ",VLOOKUP(B13,'March 13'!$A$5:$M$65536,13,FALSE))</f>
        <v>93.41</v>
      </c>
      <c r="E13" s="49">
        <f>IF(ISERROR(VLOOKUP(B13,'March 20'!$A$5:$M$65536,13,FALSE))," ",VLOOKUP(B13,'March 20'!$A$5:$M$65536,13,FALSE))</f>
        <v>91.98</v>
      </c>
      <c r="F13" s="49">
        <f>IF(ISERROR(VLOOKUP(B13,'March 27'!$A$5:$M$65536,13,FALSE))," ",VLOOKUP(B13,'March 27'!$A$5:$M$65536,13,FALSE))</f>
        <v>100.19</v>
      </c>
      <c r="G13" s="259">
        <f>SUM(D13:F13)</f>
        <v>285.58</v>
      </c>
      <c r="H13" s="49">
        <f>IF(ISERROR(VLOOKUP(B13,'April 3'!$A$5:$M$65536,13,FALSE))," ",VLOOKUP(B13,'April 3'!$A$5:$M$65536,13,FALSE))</f>
        <v>77.739999999999995</v>
      </c>
      <c r="I13" s="49">
        <f>IF(ISERROR(VLOOKUP(B13,'April 10'!$A$5:$M$65536,13,FALSE))," ",VLOOKUP(B13,'April 10'!$A$5:$M$65536,13,FALSE))</f>
        <v>68</v>
      </c>
      <c r="J13" s="49">
        <f>IF(ISERROR(VLOOKUP(B13,'April 17'!$A$5:$M$65536,13,FALSE))," ",VLOOKUP(B13,'April 17'!$A$5:$M$65536,13,FALSE))</f>
        <v>64</v>
      </c>
      <c r="K13" s="49">
        <f>IF(ISERROR(VLOOKUP(B13,'April 24'!$A$5:$M$65536,13,FALSE))," ",VLOOKUP(B13,'April 24'!$A$5:$M$65536,13,FALSE))</f>
        <v>85.84</v>
      </c>
      <c r="L13" s="259">
        <f>SUM(H13:K13,G13)</f>
        <v>581.16000000000008</v>
      </c>
      <c r="M13" s="49">
        <f>IF(ISERROR(VLOOKUP(B13,'May 1'!$A$5:$M$65536,13,FALSE))," ",VLOOKUP(B13,'May 1'!$A$5:$M$65536,13,FALSE))</f>
        <v>68.33</v>
      </c>
      <c r="N13" s="49">
        <f>IF(ISERROR(VLOOKUP(B13,'May 8'!$A$5:$M$65490,13,FALSE))," ",VLOOKUP(B13,'May 8'!$A$5:$M$65490,13,FALSE))</f>
        <v>57.14</v>
      </c>
      <c r="O13" s="49">
        <f>IF(ISERROR(VLOOKUP(B13,'May 15'!$A$5:$M$65494,13,FALSE))," ",VLOOKUP(B13,'May 15'!$A$5:$M$65494,13,FALSE))</f>
        <v>112.57</v>
      </c>
      <c r="P13" s="49">
        <f>IF(ISERROR(VLOOKUP(B13,'May 22'!$A$5:$M$65439,13,FALSE))," ",VLOOKUP(B13,'May 22'!$A$5:$M$65439,13,FALSE))</f>
        <v>114.01</v>
      </c>
      <c r="Q13" s="46">
        <f>IF(ISERROR(VLOOKUP(B13,'May 29'!$A$5:$M$65474,13,FALSE))," ",VLOOKUP(B13,'May 29'!$A$5:$M$65474,13,FALSE))</f>
        <v>92.01</v>
      </c>
      <c r="R13" s="259">
        <f>SUM(M13:Q13,L13)</f>
        <v>1025.22</v>
      </c>
      <c r="S13" s="46">
        <f>IF(ISERROR(VLOOKUP(B13,'June 5'!$A$5:$M$65428,13,FALSE))," ",VLOOKUP(B13,'June 5'!$A$5:$M$65428,13,FALSE))</f>
        <v>86.64</v>
      </c>
      <c r="T13" s="49">
        <f>IF(ISERROR(VLOOKUP(B13,'June 12'!$A$5:$M$65435,13,FALSE))," ",VLOOKUP(B13,'June 12'!$A$5:$M$65435,13,FALSE))</f>
        <v>107.88</v>
      </c>
      <c r="U13" s="49">
        <f>IF(ISERROR(VLOOKUP(B13,'June 19'!$A$5:$M$65437,13,FALSE))," ",VLOOKUP(B13,'June 19'!$A$5:$M$65437,13,FALSE))</f>
        <v>99.960000000000008</v>
      </c>
      <c r="V13" s="259">
        <f>SUM(S13:U13,R13)</f>
        <v>1319.7</v>
      </c>
    </row>
    <row r="14" spans="1:24" ht="18.75" customHeight="1" thickBot="1" x14ac:dyDescent="0.3">
      <c r="A14" s="45">
        <v>12</v>
      </c>
      <c r="B14" s="50">
        <v>34</v>
      </c>
      <c r="C14" s="84" t="str">
        <f>VLOOKUP(B14,Teams!$A:$B,2,FALSE)</f>
        <v>Michael &amp; Steve  Bennett &amp; Dustin Smith</v>
      </c>
      <c r="D14" s="49">
        <f>IF(ISERROR(VLOOKUP(B14,'March 13'!$A$5:$M$65536,13,FALSE))," ",VLOOKUP(B14,'March 13'!$A$5:$M$65536,13,FALSE))</f>
        <v>102.41</v>
      </c>
      <c r="E14" s="49">
        <f>IF(ISERROR(VLOOKUP(B14,'March 20'!$A$5:$M$65536,13,FALSE))," ",VLOOKUP(B14,'March 20'!$A$5:$M$65536,13,FALSE))</f>
        <v>62</v>
      </c>
      <c r="F14" s="49">
        <f>IF(ISERROR(VLOOKUP(B14,'March 27'!$A$5:$M$65536,13,FALSE))," ",VLOOKUP(B14,'March 27'!$A$5:$M$65536,13,FALSE))</f>
        <v>101.47</v>
      </c>
      <c r="G14" s="259">
        <f>SUM(D14:F14)</f>
        <v>265.88</v>
      </c>
      <c r="H14" s="49">
        <f>IF(ISERROR(VLOOKUP(B14,'April 3'!$A$5:$M$65536,13,FALSE))," ",VLOOKUP(B14,'April 3'!$A$5:$M$65536,13,FALSE))</f>
        <v>64.5</v>
      </c>
      <c r="I14" s="49">
        <f>IF(ISERROR(VLOOKUP(B14,'April 10'!$A$5:$M$65536,13,FALSE))," ",VLOOKUP(B14,'April 10'!$A$5:$M$65536,13,FALSE))</f>
        <v>106.67</v>
      </c>
      <c r="J14" s="49">
        <f>IF(ISERROR(VLOOKUP(B14,'April 17'!$A$5:$M$65536,13,FALSE))," ",VLOOKUP(B14,'April 17'!$A$5:$M$65536,13,FALSE))</f>
        <v>81.19</v>
      </c>
      <c r="K14" s="49">
        <f>IF(ISERROR(VLOOKUP(B14,'April 24'!$A$5:$M$65536,13,FALSE))," ",VLOOKUP(B14,'April 24'!$A$5:$M$65536,13,FALSE))</f>
        <v>99.2</v>
      </c>
      <c r="L14" s="259">
        <f>SUM(H14:K14,G14)</f>
        <v>617.44000000000005</v>
      </c>
      <c r="M14" s="49">
        <f>IF(ISERROR(VLOOKUP(B14,'May 1'!$A$5:$M$65536,13,FALSE))," ",VLOOKUP(B14,'May 1'!$A$5:$M$65536,13,FALSE))</f>
        <v>98.16</v>
      </c>
      <c r="N14" s="49">
        <f>IF(ISERROR(VLOOKUP(B14,'May 8'!$A$5:$M$65490,13,FALSE))," ",VLOOKUP(B14,'May 8'!$A$5:$M$65490,13,FALSE))</f>
        <v>93.75</v>
      </c>
      <c r="O14" s="49">
        <f>IF(ISERROR(VLOOKUP(B14,'May 15'!$A$5:$M$65494,13,FALSE))," ",VLOOKUP(B14,'May 15'!$A$5:$M$65494,13,FALSE))</f>
        <v>69.010000000000005</v>
      </c>
      <c r="P14" s="49">
        <f>IF(ISERROR(VLOOKUP(B14,'May 22'!$A$5:$M$65439,13,FALSE))," ",VLOOKUP(B14,'May 22'!$A$5:$M$65439,13,FALSE))</f>
        <v>80.599999999999994</v>
      </c>
      <c r="Q14" s="46">
        <f>IF(ISERROR(VLOOKUP(B14,'May 29'!$A$5:$M$65474,13,FALSE))," ",VLOOKUP(B14,'May 29'!$A$5:$M$65474,13,FALSE))</f>
        <v>95.75</v>
      </c>
      <c r="R14" s="259">
        <f>SUM(M14:Q14,L14)</f>
        <v>1054.71</v>
      </c>
      <c r="S14" s="46">
        <f>IF(ISERROR(VLOOKUP(B14,'June 5'!$A$5:$M$65428,13,FALSE))," ",VLOOKUP(B14,'June 5'!$A$5:$M$65428,13,FALSE))</f>
        <v>78.569999999999993</v>
      </c>
      <c r="T14" s="49">
        <f>IF(ISERROR(VLOOKUP(B14,'June 12'!$A$5:$M$65435,13,FALSE))," ",VLOOKUP(B14,'June 12'!$A$5:$M$65435,13,FALSE))</f>
        <v>91.34</v>
      </c>
      <c r="U14" s="49">
        <f>IF(ISERROR(VLOOKUP(B14,'June 19'!$A$5:$M$65437,13,FALSE))," ",VLOOKUP(B14,'June 19'!$A$5:$M$65437,13,FALSE))</f>
        <v>79.17</v>
      </c>
      <c r="V14" s="259">
        <f>SUM(S14:U14,R14)</f>
        <v>1303.79</v>
      </c>
    </row>
    <row r="15" spans="1:24" ht="18.75" customHeight="1" thickBot="1" x14ac:dyDescent="0.3">
      <c r="A15" s="45">
        <v>13</v>
      </c>
      <c r="B15" s="50">
        <v>31</v>
      </c>
      <c r="C15" s="84" t="str">
        <f>VLOOKUP(B15,Teams!$A:$B,2,FALSE)</f>
        <v>Robert Ratliff &amp; Troy Pyle</v>
      </c>
      <c r="D15" s="49">
        <f>IF(ISERROR(VLOOKUP(B15,'March 13'!$A$5:$M$65536,13,FALSE))," ",VLOOKUP(B15,'March 13'!$A$5:$M$65536,13,FALSE))</f>
        <v>76</v>
      </c>
      <c r="E15" s="49">
        <f>IF(ISERROR(VLOOKUP(B15,'March 20'!$A$5:$M$65536,13,FALSE))," ",VLOOKUP(B15,'March 20'!$A$5:$M$65536,13,FALSE))</f>
        <v>75.3</v>
      </c>
      <c r="F15" s="49">
        <f>IF(ISERROR(VLOOKUP(B15,'March 27'!$A$5:$M$65536,13,FALSE))," ",VLOOKUP(B15,'March 27'!$A$5:$M$65536,13,FALSE))</f>
        <v>78.06</v>
      </c>
      <c r="G15" s="259">
        <f>SUM(D15:F15)</f>
        <v>229.36</v>
      </c>
      <c r="H15" s="49">
        <f>IF(ISERROR(VLOOKUP(B15,'April 3'!$A$5:$M$65536,13,FALSE))," ",VLOOKUP(B15,'April 3'!$A$5:$M$65536,13,FALSE))</f>
        <v>88.8</v>
      </c>
      <c r="I15" s="49">
        <f>IF(ISERROR(VLOOKUP(B15,'April 10'!$A$5:$M$65536,13,FALSE))," ",VLOOKUP(B15,'April 10'!$A$5:$M$65536,13,FALSE))</f>
        <v>104.36</v>
      </c>
      <c r="J15" s="49">
        <f>IF(ISERROR(VLOOKUP(B15,'April 17'!$A$5:$M$65536,13,FALSE))," ",VLOOKUP(B15,'April 17'!$A$5:$M$65536,13,FALSE))</f>
        <v>97.539999999999992</v>
      </c>
      <c r="K15" s="49">
        <f>IF(ISERROR(VLOOKUP(B15,'April 24'!$A$5:$M$65536,13,FALSE))," ",VLOOKUP(B15,'April 24'!$A$5:$M$65536,13,FALSE))</f>
        <v>79.599999999999994</v>
      </c>
      <c r="L15" s="259">
        <f>SUM(H15:K15,G15)</f>
        <v>599.66</v>
      </c>
      <c r="M15" s="49">
        <f>IF(ISERROR(VLOOKUP(B15,'May 1'!$A$5:$M$65536,13,FALSE))," ",VLOOKUP(B15,'May 1'!$A$5:$M$65536,13,FALSE))</f>
        <v>93.85</v>
      </c>
      <c r="N15" s="49">
        <f>IF(ISERROR(VLOOKUP(B15,'May 8'!$A$5:$M$65490,13,FALSE))," ",VLOOKUP(B15,'May 8'!$A$5:$M$65490,13,FALSE))</f>
        <v>101.87</v>
      </c>
      <c r="O15" s="49">
        <f>IF(ISERROR(VLOOKUP(B15,'May 15'!$A$5:$M$65494,13,FALSE))," ",VLOOKUP(B15,'May 15'!$A$5:$M$65494,13,FALSE))</f>
        <v>87.33</v>
      </c>
      <c r="P15" s="49">
        <f>IF(ISERROR(VLOOKUP(B15,'May 22'!$A$5:$M$65439,13,FALSE))," ",VLOOKUP(B15,'May 22'!$A$5:$M$65439,13,FALSE))</f>
        <v>72.709999999999994</v>
      </c>
      <c r="Q15" s="46">
        <f>IF(ISERROR(VLOOKUP(B15,'May 29'!$A$5:$M$65474,13,FALSE))," ",VLOOKUP(B15,'May 29'!$A$5:$M$65474,13,FALSE))</f>
        <v>73.8</v>
      </c>
      <c r="R15" s="259">
        <f>SUM(M15:Q15,L15)</f>
        <v>1029.22</v>
      </c>
      <c r="S15" s="46">
        <f>IF(ISERROR(VLOOKUP(B15,'June 5'!$A$5:$M$65428,13,FALSE))," ",VLOOKUP(B15,'June 5'!$A$5:$M$65428,13,FALSE))</f>
        <v>106.24</v>
      </c>
      <c r="T15" s="49">
        <f>IF(ISERROR(VLOOKUP(B15,'June 12'!$A$5:$M$65435,13,FALSE))," ",VLOOKUP(B15,'June 12'!$A$5:$M$65435,13,FALSE))</f>
        <v>77.760000000000005</v>
      </c>
      <c r="U15" s="49">
        <f>IF(ISERROR(VLOOKUP(B15,'June 19'!$A$5:$M$65437,13,FALSE))," ",VLOOKUP(B15,'June 19'!$A$5:$M$65437,13,FALSE))</f>
        <v>76.81</v>
      </c>
      <c r="V15" s="259">
        <f>SUM(S15:U15,R15)</f>
        <v>1290.03</v>
      </c>
    </row>
    <row r="16" spans="1:24" ht="18.75" customHeight="1" thickBot="1" x14ac:dyDescent="0.3">
      <c r="A16" s="47">
        <v>14</v>
      </c>
      <c r="B16" s="50">
        <v>24</v>
      </c>
      <c r="C16" s="84" t="str">
        <f>VLOOKUP(B16,Teams!$A:$B,2,FALSE)</f>
        <v>John Wojhan &amp; Dwayne Likens &amp; Kelvin Jones</v>
      </c>
      <c r="D16" s="49">
        <f>IF(ISERROR(VLOOKUP(B16,'March 13'!$A$5:$M$65536,13,FALSE))," ",VLOOKUP(B16,'March 13'!$A$5:$M$65536,13,FALSE))</f>
        <v>93</v>
      </c>
      <c r="E16" s="49">
        <f>IF(ISERROR(VLOOKUP(B16,'March 20'!$A$5:$M$65536,13,FALSE))," ",VLOOKUP(B16,'March 20'!$A$5:$M$65536,13,FALSE))</f>
        <v>82.09</v>
      </c>
      <c r="F16" s="49">
        <f>IF(ISERROR(VLOOKUP(B16,'March 27'!$A$5:$M$65536,13,FALSE))," ",VLOOKUP(B16,'March 27'!$A$5:$M$65536,13,FALSE))</f>
        <v>69.53</v>
      </c>
      <c r="G16" s="259">
        <f>SUM(D16:F16)</f>
        <v>244.62</v>
      </c>
      <c r="H16" s="49">
        <f>IF(ISERROR(VLOOKUP(B16,'April 3'!$A$5:$M$65536,13,FALSE))," ",VLOOKUP(B16,'April 3'!$A$5:$M$65536,13,FALSE))</f>
        <v>85.43</v>
      </c>
      <c r="I16" s="49">
        <f>IF(ISERROR(VLOOKUP(B16,'April 10'!$A$5:$M$65536,13,FALSE))," ",VLOOKUP(B16,'April 10'!$A$5:$M$65536,13,FALSE))</f>
        <v>81.27</v>
      </c>
      <c r="J16" s="49">
        <f>IF(ISERROR(VLOOKUP(B16,'April 17'!$A$5:$M$65536,13,FALSE))," ",VLOOKUP(B16,'April 17'!$A$5:$M$65536,13,FALSE))</f>
        <v>106.17</v>
      </c>
      <c r="K16" s="49">
        <f>IF(ISERROR(VLOOKUP(B16,'April 24'!$A$5:$M$65536,13,FALSE))," ",VLOOKUP(B16,'April 24'!$A$5:$M$65536,13,FALSE))</f>
        <v>67</v>
      </c>
      <c r="L16" s="259">
        <f>SUM(H16:K16,G16)</f>
        <v>584.49</v>
      </c>
      <c r="M16" s="49">
        <f>IF(ISERROR(VLOOKUP(B16,'May 1'!$A$5:$M$65536,13,FALSE))," ",VLOOKUP(B16,'May 1'!$A$5:$M$65536,13,FALSE))</f>
        <v>103.13</v>
      </c>
      <c r="N16" s="49">
        <f>IF(ISERROR(VLOOKUP(B16,'May 8'!$A$5:$M$65490,13,FALSE))," ",VLOOKUP(B16,'May 8'!$A$5:$M$65490,13,FALSE))</f>
        <v>106.53999999999999</v>
      </c>
      <c r="O16" s="49">
        <f>IF(ISERROR(VLOOKUP(B16,'May 15'!$A$5:$M$65494,13,FALSE))," ",VLOOKUP(B16,'May 15'!$A$5:$M$65494,13,FALSE))</f>
        <v>85.29</v>
      </c>
      <c r="P16" s="49">
        <f>IF(ISERROR(VLOOKUP(B16,'May 22'!$A$5:$M$65439,13,FALSE))," ",VLOOKUP(B16,'May 22'!$A$5:$M$65439,13,FALSE))</f>
        <v>83.24</v>
      </c>
      <c r="Q16" s="46">
        <f>IF(ISERROR(VLOOKUP(B16,'May 29'!$A$5:$M$65474,13,FALSE))," ",VLOOKUP(B16,'May 29'!$A$5:$M$65474,13,FALSE))</f>
        <v>83.97</v>
      </c>
      <c r="R16" s="259">
        <f>SUM(M16:Q16,L16)</f>
        <v>1046.6599999999999</v>
      </c>
      <c r="S16" s="46">
        <f>IF(ISERROR(VLOOKUP(B16,'June 5'!$A$5:$M$65428,13,FALSE))," ",VLOOKUP(B16,'June 5'!$A$5:$M$65428,13,FALSE))</f>
        <v>79.98</v>
      </c>
      <c r="T16" s="49">
        <f>IF(ISERROR(VLOOKUP(B16,'June 12'!$A$5:$M$65435,13,FALSE))," ",VLOOKUP(B16,'June 12'!$A$5:$M$65435,13,FALSE))</f>
        <v>71.41</v>
      </c>
      <c r="U16" s="49">
        <f>IF(ISERROR(VLOOKUP(B16,'June 19'!$A$5:$M$65437,13,FALSE))," ",VLOOKUP(B16,'June 19'!$A$5:$M$65437,13,FALSE))</f>
        <v>86.13</v>
      </c>
      <c r="V16" s="259">
        <f>SUM(S16:U16,R16)</f>
        <v>1284.1799999999998</v>
      </c>
    </row>
    <row r="17" spans="1:22" ht="18.75" customHeight="1" thickBot="1" x14ac:dyDescent="0.3">
      <c r="A17" s="45">
        <v>15</v>
      </c>
      <c r="B17" s="50">
        <v>12</v>
      </c>
      <c r="C17" s="84" t="str">
        <f>VLOOKUP(B17,Teams!$A:$B,2,FALSE)</f>
        <v>Randy &amp; Casey Hanna</v>
      </c>
      <c r="D17" s="49">
        <f>IF(ISERROR(VLOOKUP(B17,'March 13'!$A$5:$M$65536,13,FALSE))," ",VLOOKUP(B17,'March 13'!$A$5:$M$65536,13,FALSE))</f>
        <v>99.12</v>
      </c>
      <c r="E17" s="49">
        <f>IF(ISERROR(VLOOKUP(B17,'March 20'!$A$5:$M$65536,13,FALSE))," ",VLOOKUP(B17,'March 20'!$A$5:$M$65536,13,FALSE))</f>
        <v>73.099999999999994</v>
      </c>
      <c r="F17" s="49">
        <f>IF(ISERROR(VLOOKUP(B17,'March 27'!$A$5:$M$65536,13,FALSE))," ",VLOOKUP(B17,'March 27'!$A$5:$M$65536,13,FALSE))</f>
        <v>102.7</v>
      </c>
      <c r="G17" s="259">
        <f>SUM(D17:F17)</f>
        <v>274.92</v>
      </c>
      <c r="H17" s="49">
        <f>IF(ISERROR(VLOOKUP(B17,'April 3'!$A$5:$M$65536,13,FALSE))," ",VLOOKUP(B17,'April 3'!$A$5:$M$65536,13,FALSE))</f>
        <v>83.6</v>
      </c>
      <c r="I17" s="49">
        <f>IF(ISERROR(VLOOKUP(B17,'April 10'!$A$5:$M$65536,13,FALSE))," ",VLOOKUP(B17,'April 10'!$A$5:$M$65536,13,FALSE))</f>
        <v>102.6</v>
      </c>
      <c r="J17" s="49">
        <f>IF(ISERROR(VLOOKUP(B17,'April 17'!$A$5:$M$65536,13,FALSE))," ",VLOOKUP(B17,'April 17'!$A$5:$M$65536,13,FALSE))</f>
        <v>74.86</v>
      </c>
      <c r="K17" s="49">
        <f>IF(ISERROR(VLOOKUP(B17,'April 24'!$A$5:$M$65536,13,FALSE))," ",VLOOKUP(B17,'April 24'!$A$5:$M$65536,13,FALSE))</f>
        <v>110.77</v>
      </c>
      <c r="L17" s="259">
        <f>SUM(H17:K17,G17)</f>
        <v>646.75</v>
      </c>
      <c r="M17" s="49">
        <f>IF(ISERROR(VLOOKUP(B17,'May 1'!$A$5:$M$65536,13,FALSE))," ",VLOOKUP(B17,'May 1'!$A$5:$M$65536,13,FALSE))</f>
        <v>66.069999999999993</v>
      </c>
      <c r="N17" s="49">
        <f>IF(ISERROR(VLOOKUP(B17,'May 8'!$A$5:$M$65490,13,FALSE))," ",VLOOKUP(B17,'May 8'!$A$5:$M$65490,13,FALSE))</f>
        <v>52</v>
      </c>
      <c r="O17" s="49">
        <f>IF(ISERROR(VLOOKUP(B17,'May 15'!$A$5:$M$65494,13,FALSE))," ",VLOOKUP(B17,'May 15'!$A$5:$M$65494,13,FALSE))</f>
        <v>84.19</v>
      </c>
      <c r="P17" s="49">
        <f>IF(ISERROR(VLOOKUP(B17,'May 22'!$A$5:$M$65439,13,FALSE))," ",VLOOKUP(B17,'May 22'!$A$5:$M$65439,13,FALSE))</f>
        <v>100.12</v>
      </c>
      <c r="Q17" s="46">
        <f>IF(ISERROR(VLOOKUP(B17,'May 29'!$A$5:$M$65474,13,FALSE))," ",VLOOKUP(B17,'May 29'!$A$5:$M$65474,13,FALSE))</f>
        <v>79.239999999999995</v>
      </c>
      <c r="R17" s="259">
        <f>SUM(M17:Q17,L17)</f>
        <v>1028.3699999999999</v>
      </c>
      <c r="S17" s="46">
        <f>IF(ISERROR(VLOOKUP(B17,'June 5'!$A$5:$M$65428,13,FALSE))," ",VLOOKUP(B17,'June 5'!$A$5:$M$65428,13,FALSE))</f>
        <v>96</v>
      </c>
      <c r="T17" s="49">
        <f>IF(ISERROR(VLOOKUP(B17,'June 12'!$A$5:$M$65435,13,FALSE))," ",VLOOKUP(B17,'June 12'!$A$5:$M$65435,13,FALSE))</f>
        <v>86.14</v>
      </c>
      <c r="U17" s="49">
        <f>IF(ISERROR(VLOOKUP(B17,'June 19'!$A$5:$M$65437,13,FALSE))," ",VLOOKUP(B17,'June 19'!$A$5:$M$65437,13,FALSE))</f>
        <v>65</v>
      </c>
      <c r="V17" s="259">
        <f>SUM(S17:U17,R17)</f>
        <v>1275.5099999999998</v>
      </c>
    </row>
    <row r="18" spans="1:22" ht="18.75" customHeight="1" thickBot="1" x14ac:dyDescent="0.3">
      <c r="A18" s="45">
        <v>16</v>
      </c>
      <c r="B18" s="50">
        <v>41</v>
      </c>
      <c r="C18" s="84" t="str">
        <f>VLOOKUP(B18,Teams!$A:$B,2,FALSE)</f>
        <v>Ryan Williams &amp; Bronson Cole &amp; John Bradenburg</v>
      </c>
      <c r="D18" s="49">
        <f>IF(ISERROR(VLOOKUP(B18,'March 13'!$A$5:$M$65536,13,FALSE))," ",VLOOKUP(B18,'March 13'!$A$5:$M$65536,13,FALSE))</f>
        <v>100.28</v>
      </c>
      <c r="E18" s="49">
        <f>IF(ISERROR(VLOOKUP(B18,'March 20'!$A$5:$M$65536,13,FALSE))," ",VLOOKUP(B18,'March 20'!$A$5:$M$65536,13,FALSE))</f>
        <v>98.86</v>
      </c>
      <c r="F18" s="49">
        <f>IF(ISERROR(VLOOKUP(B18,'March 27'!$A$5:$M$65536,13,FALSE))," ",VLOOKUP(B18,'March 27'!$A$5:$M$65536,13,FALSE))</f>
        <v>80.78</v>
      </c>
      <c r="G18" s="259">
        <f>SUM(D18:F18)</f>
        <v>279.91999999999996</v>
      </c>
      <c r="H18" s="49">
        <f>IF(ISERROR(VLOOKUP(B18,'April 3'!$A$5:$M$65536,13,FALSE))," ",VLOOKUP(B18,'April 3'!$A$5:$M$65536,13,FALSE))</f>
        <v>114.72</v>
      </c>
      <c r="I18" s="49">
        <f>IF(ISERROR(VLOOKUP(B18,'April 10'!$A$5:$M$65536,13,FALSE))," ",VLOOKUP(B18,'April 10'!$A$5:$M$65536,13,FALSE))</f>
        <v>82.78</v>
      </c>
      <c r="J18" s="49">
        <f>IF(ISERROR(VLOOKUP(B18,'April 17'!$A$5:$M$65536,13,FALSE))," ",VLOOKUP(B18,'April 17'!$A$5:$M$65536,13,FALSE))</f>
        <v>66.849999999999994</v>
      </c>
      <c r="K18" s="49">
        <f>IF(ISERROR(VLOOKUP(B18,'April 24'!$A$5:$M$65536,13,FALSE))," ",VLOOKUP(B18,'April 24'!$A$5:$M$65536,13,FALSE))</f>
        <v>73.05</v>
      </c>
      <c r="L18" s="259">
        <f>SUM(H18:K18,G18)</f>
        <v>617.31999999999994</v>
      </c>
      <c r="M18" s="49">
        <f>IF(ISERROR(VLOOKUP(B18,'May 1'!$A$5:$M$65536,13,FALSE))," ",VLOOKUP(B18,'May 1'!$A$5:$M$65536,13,FALSE))</f>
        <v>83.91</v>
      </c>
      <c r="N18" s="49">
        <f>IF(ISERROR(VLOOKUP(B18,'May 8'!$A$5:$M$65490,13,FALSE))," ",VLOOKUP(B18,'May 8'!$A$5:$M$65490,13,FALSE))</f>
        <v>54.87</v>
      </c>
      <c r="O18" s="49">
        <f>IF(ISERROR(VLOOKUP(B18,'May 15'!$A$5:$M$65494,13,FALSE))," ",VLOOKUP(B18,'May 15'!$A$5:$M$65494,13,FALSE))</f>
        <v>83.17</v>
      </c>
      <c r="P18" s="49">
        <f>IF(ISERROR(VLOOKUP(B18,'May 22'!$A$5:$M$65439,13,FALSE))," ",VLOOKUP(B18,'May 22'!$A$5:$M$65439,13,FALSE))</f>
        <v>64.98</v>
      </c>
      <c r="Q18" s="46">
        <f>IF(ISERROR(VLOOKUP(B18,'May 29'!$A$5:$M$65474,13,FALSE))," ",VLOOKUP(B18,'May 29'!$A$5:$M$65474,13,FALSE))</f>
        <v>72.75</v>
      </c>
      <c r="R18" s="259">
        <f>SUM(M18:Q18,L18)</f>
        <v>977</v>
      </c>
      <c r="S18" s="46">
        <f>IF(ISERROR(VLOOKUP(B18,'June 5'!$A$5:$M$65428,13,FALSE))," ",VLOOKUP(B18,'June 5'!$A$5:$M$65428,13,FALSE))</f>
        <v>102.78999999999999</v>
      </c>
      <c r="T18" s="49">
        <f>IF(ISERROR(VLOOKUP(B18,'June 12'!$A$5:$M$65435,13,FALSE))," ",VLOOKUP(B18,'June 12'!$A$5:$M$65435,13,FALSE))</f>
        <v>85.03</v>
      </c>
      <c r="U18" s="49">
        <f>IF(ISERROR(VLOOKUP(B18,'June 19'!$A$5:$M$65437,13,FALSE))," ",VLOOKUP(B18,'June 19'!$A$5:$M$65437,13,FALSE))</f>
        <v>97.82</v>
      </c>
      <c r="V18" s="259">
        <f>SUM(S18:U18,R18)</f>
        <v>1262.6399999999999</v>
      </c>
    </row>
    <row r="19" spans="1:22" ht="18.75" customHeight="1" thickBot="1" x14ac:dyDescent="0.3">
      <c r="A19" s="47">
        <v>17</v>
      </c>
      <c r="B19" s="50">
        <v>23</v>
      </c>
      <c r="C19" s="84" t="str">
        <f>VLOOKUP(B19,Teams!$A:$B,2,FALSE)</f>
        <v>Keith &amp; Terry Hickman</v>
      </c>
      <c r="D19" s="49">
        <f>IF(ISERROR(VLOOKUP(B19,'March 13'!$A$5:$M$65536,13,FALSE))," ",VLOOKUP(B19,'March 13'!$A$5:$M$65536,13,FALSE))</f>
        <v>95.38</v>
      </c>
      <c r="E19" s="49">
        <f>IF(ISERROR(VLOOKUP(B19,'March 20'!$A$5:$M$65536,13,FALSE))," ",VLOOKUP(B19,'March 20'!$A$5:$M$65536,13,FALSE))</f>
        <v>90.58</v>
      </c>
      <c r="F19" s="49">
        <f>IF(ISERROR(VLOOKUP(B19,'March 27'!$A$5:$M$65536,13,FALSE))," ",VLOOKUP(B19,'March 27'!$A$5:$M$65536,13,FALSE))</f>
        <v>82.43</v>
      </c>
      <c r="G19" s="259">
        <f>SUM(D19:F19)</f>
        <v>268.39</v>
      </c>
      <c r="H19" s="49">
        <f>IF(ISERROR(VLOOKUP(B19,'April 3'!$A$5:$M$65536,13,FALSE))," ",VLOOKUP(B19,'April 3'!$A$5:$M$65536,13,FALSE))</f>
        <v>78.849999999999994</v>
      </c>
      <c r="I19" s="49">
        <f>IF(ISERROR(VLOOKUP(B19,'April 10'!$A$5:$M$65536,13,FALSE))," ",VLOOKUP(B19,'April 10'!$A$5:$M$65536,13,FALSE))</f>
        <v>93.93</v>
      </c>
      <c r="J19" s="49">
        <f>IF(ISERROR(VLOOKUP(B19,'April 17'!$A$5:$M$65536,13,FALSE))," ",VLOOKUP(B19,'April 17'!$A$5:$M$65536,13,FALSE))</f>
        <v>103.9</v>
      </c>
      <c r="K19" s="49">
        <f>IF(ISERROR(VLOOKUP(B19,'April 24'!$A$5:$M$65536,13,FALSE))," ",VLOOKUP(B19,'April 24'!$A$5:$M$65536,13,FALSE))</f>
        <v>77.180000000000007</v>
      </c>
      <c r="L19" s="259">
        <f>SUM(H19:K19,G19)</f>
        <v>622.25</v>
      </c>
      <c r="M19" s="49">
        <f>IF(ISERROR(VLOOKUP(B19,'May 1'!$A$5:$M$65536,13,FALSE))," ",VLOOKUP(B19,'May 1'!$A$5:$M$65536,13,FALSE))</f>
        <v>81.819999999999993</v>
      </c>
      <c r="N19" s="49">
        <f>IF(ISERROR(VLOOKUP(B19,'May 8'!$A$5:$M$65490,13,FALSE))," ",VLOOKUP(B19,'May 8'!$A$5:$M$65490,13,FALSE))</f>
        <v>98.8</v>
      </c>
      <c r="O19" s="49">
        <f>IF(ISERROR(VLOOKUP(B19,'May 15'!$A$5:$M$65494,13,FALSE))," ",VLOOKUP(B19,'May 15'!$A$5:$M$65494,13,FALSE))</f>
        <v>61.59</v>
      </c>
      <c r="P19" s="49">
        <f>IF(ISERROR(VLOOKUP(B19,'May 22'!$A$5:$M$65439,13,FALSE))," ",VLOOKUP(B19,'May 22'!$A$5:$M$65439,13,FALSE))</f>
        <v>71.680000000000007</v>
      </c>
      <c r="Q19" s="46">
        <f>IF(ISERROR(VLOOKUP(B19,'May 29'!$A$5:$M$65474,13,FALSE))," ",VLOOKUP(B19,'May 29'!$A$5:$M$65474,13,FALSE))</f>
        <v>80.400000000000006</v>
      </c>
      <c r="R19" s="259">
        <f>SUM(M19:Q19,L19)</f>
        <v>1016.54</v>
      </c>
      <c r="S19" s="46">
        <f>IF(ISERROR(VLOOKUP(B19,'June 5'!$A$5:$M$65428,13,FALSE))," ",VLOOKUP(B19,'June 5'!$A$5:$M$65428,13,FALSE))</f>
        <v>69.48</v>
      </c>
      <c r="T19" s="49">
        <f>IF(ISERROR(VLOOKUP(B19,'June 12'!$A$5:$M$65435,13,FALSE))," ",VLOOKUP(B19,'June 12'!$A$5:$M$65435,13,FALSE))</f>
        <v>67.930000000000007</v>
      </c>
      <c r="U19" s="49">
        <f>IF(ISERROR(VLOOKUP(B19,'June 19'!$A$5:$M$65437,13,FALSE))," ",VLOOKUP(B19,'June 19'!$A$5:$M$65437,13,FALSE))</f>
        <v>106.05</v>
      </c>
      <c r="V19" s="259">
        <f>SUM(S19:U19,R19)</f>
        <v>1260</v>
      </c>
    </row>
    <row r="20" spans="1:22" ht="18.75" customHeight="1" thickBot="1" x14ac:dyDescent="0.3">
      <c r="A20" s="45">
        <v>18</v>
      </c>
      <c r="B20" s="50">
        <v>18</v>
      </c>
      <c r="C20" s="84" t="str">
        <f>VLOOKUP(B20,Teams!$A:$B,2,FALSE)</f>
        <v>Ronald Kingsley &amp; Don Rawls &amp; Billy Penick</v>
      </c>
      <c r="D20" s="49">
        <f>IF(ISERROR(VLOOKUP(B20,'March 13'!$A$5:$M$65536,13,FALSE))," ",VLOOKUP(B20,'March 13'!$A$5:$M$65536,13,FALSE))</f>
        <v>100.73</v>
      </c>
      <c r="E20" s="49">
        <f>IF(ISERROR(VLOOKUP(B20,'March 20'!$A$5:$M$65536,13,FALSE))," ",VLOOKUP(B20,'March 20'!$A$5:$M$65536,13,FALSE))</f>
        <v>83.56</v>
      </c>
      <c r="F20" s="49">
        <f>IF(ISERROR(VLOOKUP(B20,'March 27'!$A$5:$M$65536,13,FALSE))," ",VLOOKUP(B20,'March 27'!$A$5:$M$65536,13,FALSE))</f>
        <v>106.21000000000001</v>
      </c>
      <c r="G20" s="259">
        <f>SUM(D20:F20)</f>
        <v>290.5</v>
      </c>
      <c r="H20" s="49">
        <f>IF(ISERROR(VLOOKUP(B20,'April 3'!$A$5:$M$65536,13,FALSE))," ",VLOOKUP(B20,'April 3'!$A$5:$M$65536,13,FALSE))</f>
        <v>108.58</v>
      </c>
      <c r="I20" s="49">
        <f>IF(ISERROR(VLOOKUP(B20,'April 10'!$A$5:$M$65536,13,FALSE))," ",VLOOKUP(B20,'April 10'!$A$5:$M$65536,13,FALSE))</f>
        <v>85.53</v>
      </c>
      <c r="J20" s="49">
        <f>IF(ISERROR(VLOOKUP(B20,'April 17'!$A$5:$M$65536,13,FALSE))," ",VLOOKUP(B20,'April 17'!$A$5:$M$65536,13,FALSE))</f>
        <v>91.3</v>
      </c>
      <c r="K20" s="49">
        <f>IF(ISERROR(VLOOKUP(B20,'April 24'!$A$5:$M$65536,13,FALSE))," ",VLOOKUP(B20,'April 24'!$A$5:$M$65536,13,FALSE))</f>
        <v>67</v>
      </c>
      <c r="L20" s="259">
        <f>SUM(H20:K20,G20)</f>
        <v>642.91000000000008</v>
      </c>
      <c r="M20" s="49">
        <f>IF(ISERROR(VLOOKUP(B20,'May 1'!$A$5:$M$65536,13,FALSE))," ",VLOOKUP(B20,'May 1'!$A$5:$M$65536,13,FALSE))</f>
        <v>96.06</v>
      </c>
      <c r="N20" s="49">
        <f>IF(ISERROR(VLOOKUP(B20,'May 8'!$A$5:$M$65490,13,FALSE))," ",VLOOKUP(B20,'May 8'!$A$5:$M$65490,13,FALSE))</f>
        <v>60.93</v>
      </c>
      <c r="O20" s="49">
        <f>IF(ISERROR(VLOOKUP(B20,'May 15'!$A$5:$M$65494,13,FALSE))," ",VLOOKUP(B20,'May 15'!$A$5:$M$65494,13,FALSE))</f>
        <v>60.52</v>
      </c>
      <c r="P20" s="49">
        <f>IF(ISERROR(VLOOKUP(B20,'May 22'!$A$5:$M$65439,13,FALSE))," ",VLOOKUP(B20,'May 22'!$A$5:$M$65439,13,FALSE))</f>
        <v>75.930000000000007</v>
      </c>
      <c r="Q20" s="46">
        <f>IF(ISERROR(VLOOKUP(B20,'May 29'!$A$5:$M$65474,13,FALSE))," ",VLOOKUP(B20,'May 29'!$A$5:$M$65474,13,FALSE))</f>
        <v>74.95</v>
      </c>
      <c r="R20" s="259">
        <f>SUM(M20:Q20,L20)</f>
        <v>1011.3000000000002</v>
      </c>
      <c r="S20" s="46">
        <f>IF(ISERROR(VLOOKUP(B20,'June 5'!$A$5:$M$65428,13,FALSE))," ",VLOOKUP(B20,'June 5'!$A$5:$M$65428,13,FALSE))</f>
        <v>62</v>
      </c>
      <c r="T20" s="49">
        <f>IF(ISERROR(VLOOKUP(B20,'June 12'!$A$5:$M$65435,13,FALSE))," ",VLOOKUP(B20,'June 12'!$A$5:$M$65435,13,FALSE))</f>
        <v>99.95</v>
      </c>
      <c r="U20" s="49">
        <f>IF(ISERROR(VLOOKUP(B20,'June 19'!$A$5:$M$65437,13,FALSE))," ",VLOOKUP(B20,'June 19'!$A$5:$M$65437,13,FALSE))</f>
        <v>85.11</v>
      </c>
      <c r="V20" s="259">
        <f>SUM(S20:U20,R20)</f>
        <v>1258.3600000000001</v>
      </c>
    </row>
    <row r="21" spans="1:22" ht="18.75" customHeight="1" thickBot="1" x14ac:dyDescent="0.3">
      <c r="A21" s="45">
        <v>19</v>
      </c>
      <c r="B21" s="48">
        <v>32</v>
      </c>
      <c r="C21" s="84" t="str">
        <f>VLOOKUP(B21,Teams!$A:$B,2,FALSE)</f>
        <v>James Pyle &amp; Bryan Pyle Mikey Pyle</v>
      </c>
      <c r="D21" s="49">
        <f>IF(ISERROR(VLOOKUP(B21,'March 13'!$A$5:$M$65536,13,FALSE))," ",VLOOKUP(B21,'March 13'!$A$5:$M$65536,13,FALSE))</f>
        <v>84.78</v>
      </c>
      <c r="E21" s="49">
        <f>IF(ISERROR(VLOOKUP(B21,'March 20'!$A$5:$M$65536,13,FALSE))," ",VLOOKUP(B21,'March 20'!$A$5:$M$65536,13,FALSE))</f>
        <v>69.34</v>
      </c>
      <c r="F21" s="49">
        <f>IF(ISERROR(VLOOKUP(B21,'March 27'!$A$5:$M$65536,13,FALSE))," ",VLOOKUP(B21,'March 27'!$A$5:$M$65536,13,FALSE))</f>
        <v>67.459999999999994</v>
      </c>
      <c r="G21" s="259">
        <f>SUM(D21:F21)</f>
        <v>221.57999999999998</v>
      </c>
      <c r="H21" s="49">
        <f>IF(ISERROR(VLOOKUP(B21,'April 3'!$A$5:$M$65536,13,FALSE))," ",VLOOKUP(B21,'April 3'!$A$5:$M$65536,13,FALSE))</f>
        <v>103.43</v>
      </c>
      <c r="I21" s="49">
        <f>IF(ISERROR(VLOOKUP(B21,'April 10'!$A$5:$M$65536,13,FALSE))," ",VLOOKUP(B21,'April 10'!$A$5:$M$65536,13,FALSE))</f>
        <v>94.76</v>
      </c>
      <c r="J21" s="49">
        <f>IF(ISERROR(VLOOKUP(B21,'April 17'!$A$5:$M$65536,13,FALSE))," ",VLOOKUP(B21,'April 17'!$A$5:$M$65536,13,FALSE))</f>
        <v>79.08</v>
      </c>
      <c r="K21" s="49">
        <f>IF(ISERROR(VLOOKUP(B21,'April 24'!$A$5:$M$65536,13,FALSE))," ",VLOOKUP(B21,'April 24'!$A$5:$M$65536,13,FALSE))</f>
        <v>102.91</v>
      </c>
      <c r="L21" s="259">
        <f>SUM(H21:K21,G21)</f>
        <v>601.76</v>
      </c>
      <c r="M21" s="49">
        <f>IF(ISERROR(VLOOKUP(B21,'May 1'!$A$5:$M$65536,13,FALSE))," ",VLOOKUP(B21,'May 1'!$A$5:$M$65536,13,FALSE))</f>
        <v>90.301999999999992</v>
      </c>
      <c r="N21" s="49">
        <f>IF(ISERROR(VLOOKUP(B21,'May 8'!$A$5:$M$65490,13,FALSE))," ",VLOOKUP(B21,'May 8'!$A$5:$M$65490,13,FALSE))</f>
        <v>62.5</v>
      </c>
      <c r="O21" s="49">
        <f>IF(ISERROR(VLOOKUP(B21,'May 15'!$A$5:$M$65494,13,FALSE))," ",VLOOKUP(B21,'May 15'!$A$5:$M$65494,13,FALSE))</f>
        <v>70.150000000000006</v>
      </c>
      <c r="P21" s="49">
        <f>IF(ISERROR(VLOOKUP(B21,'May 22'!$A$5:$M$65439,13,FALSE))," ",VLOOKUP(B21,'May 22'!$A$5:$M$65439,13,FALSE))</f>
        <v>105.58</v>
      </c>
      <c r="Q21" s="46">
        <f>IF(ISERROR(VLOOKUP(B21,'May 29'!$A$5:$M$65474,13,FALSE))," ",VLOOKUP(B21,'May 29'!$A$5:$M$65474,13,FALSE))</f>
        <v>78.17</v>
      </c>
      <c r="R21" s="259">
        <f>SUM(M21:Q21,L21)</f>
        <v>1008.462</v>
      </c>
      <c r="S21" s="46">
        <f>IF(ISERROR(VLOOKUP(B21,'June 5'!$A$5:$M$65428,13,FALSE))," ",VLOOKUP(B21,'June 5'!$A$5:$M$65428,13,FALSE))</f>
        <v>109.77</v>
      </c>
      <c r="T21" s="49">
        <f>IF(ISERROR(VLOOKUP(B21,'June 12'!$A$5:$M$65435,13,FALSE))," ",VLOOKUP(B21,'June 12'!$A$5:$M$65435,13,FALSE))</f>
        <v>66.06</v>
      </c>
      <c r="U21" s="49">
        <f>IF(ISERROR(VLOOKUP(B21,'June 19'!$A$5:$M$65437,13,FALSE))," ",VLOOKUP(B21,'June 19'!$A$5:$M$65437,13,FALSE))</f>
        <v>73.05</v>
      </c>
      <c r="V21" s="259">
        <f>SUM(S21:U21,R21)</f>
        <v>1257.3420000000001</v>
      </c>
    </row>
    <row r="22" spans="1:22" ht="18.75" customHeight="1" thickBot="1" x14ac:dyDescent="0.3">
      <c r="A22" s="47">
        <v>20</v>
      </c>
      <c r="B22" s="50">
        <v>69</v>
      </c>
      <c r="C22" s="84" t="str">
        <f>VLOOKUP(B22,Teams!$A:$B,2,FALSE)</f>
        <v>Chris Clemens &amp; Kenny Cole &amp; Branden Clemens</v>
      </c>
      <c r="D22" s="49">
        <f>IF(ISERROR(VLOOKUP(B22,'March 13'!$A$5:$M$65536,13,FALSE))," ",VLOOKUP(B22,'March 13'!$A$5:$M$65536,13,FALSE))</f>
        <v>101.23</v>
      </c>
      <c r="E22" s="49">
        <f>IF(ISERROR(VLOOKUP(B22,'March 20'!$A$5:$M$65536,13,FALSE))," ",VLOOKUP(B22,'March 20'!$A$5:$M$65536,13,FALSE))</f>
        <v>88.1</v>
      </c>
      <c r="F22" s="49">
        <f>IF(ISERROR(VLOOKUP(B22,'March 27'!$A$5:$M$65536,13,FALSE))," ",VLOOKUP(B22,'March 27'!$A$5:$M$65536,13,FALSE))</f>
        <v>87.59</v>
      </c>
      <c r="G22" s="259">
        <f>SUM(D22:F22)</f>
        <v>276.91999999999996</v>
      </c>
      <c r="H22" s="49">
        <f>IF(ISERROR(VLOOKUP(B22,'April 3'!$A$5:$M$65536,13,FALSE))," ",VLOOKUP(B22,'April 3'!$A$5:$M$65536,13,FALSE))</f>
        <v>92.74</v>
      </c>
      <c r="I22" s="49">
        <f>IF(ISERROR(VLOOKUP(B22,'April 10'!$A$5:$M$65536,13,FALSE))," ",VLOOKUP(B22,'April 10'!$A$5:$M$65536,13,FALSE))</f>
        <v>101.53999999999999</v>
      </c>
      <c r="J22" s="49">
        <f>IF(ISERROR(VLOOKUP(B22,'April 17'!$A$5:$M$65536,13,FALSE))," ",VLOOKUP(B22,'April 17'!$A$5:$M$65536,13,FALSE))</f>
        <v>64</v>
      </c>
      <c r="K22" s="49" t="str">
        <f>IF(ISERROR(VLOOKUP(B22,'April 24'!$A$5:$M$65536,13,FALSE))," ",VLOOKUP(B22,'April 24'!$A$5:$M$65536,13,FALSE))</f>
        <v xml:space="preserve"> </v>
      </c>
      <c r="L22" s="259">
        <f>SUM(H22:K22,G22)</f>
        <v>535.19999999999993</v>
      </c>
      <c r="M22" s="49">
        <f>IF(ISERROR(VLOOKUP(B22,'May 1'!$A$5:$M$65536,13,FALSE))," ",VLOOKUP(B22,'May 1'!$A$5:$M$65536,13,FALSE))</f>
        <v>62</v>
      </c>
      <c r="N22" s="49">
        <f>IF(ISERROR(VLOOKUP(B22,'May 8'!$A$5:$M$65490,13,FALSE))," ",VLOOKUP(B22,'May 8'!$A$5:$M$65490,13,FALSE))</f>
        <v>110.83</v>
      </c>
      <c r="O22" s="49">
        <f>IF(ISERROR(VLOOKUP(B22,'May 15'!$A$5:$M$65494,13,FALSE))," ",VLOOKUP(B22,'May 15'!$A$5:$M$65494,13,FALSE))</f>
        <v>91.73</v>
      </c>
      <c r="P22" s="49">
        <f>IF(ISERROR(VLOOKUP(B22,'May 22'!$A$5:$M$65439,13,FALSE))," ",VLOOKUP(B22,'May 22'!$A$5:$M$65439,13,FALSE))</f>
        <v>92.24</v>
      </c>
      <c r="Q22" s="46">
        <f>IF(ISERROR(VLOOKUP(B22,'May 29'!$A$5:$M$65474,13,FALSE))," ",VLOOKUP(B22,'May 29'!$A$5:$M$65474,13,FALSE))</f>
        <v>107.03</v>
      </c>
      <c r="R22" s="259">
        <f>SUM(M22:Q22,L22)</f>
        <v>999.03</v>
      </c>
      <c r="S22" s="46">
        <f>IF(ISERROR(VLOOKUP(B22,'June 5'!$A$5:$M$65428,13,FALSE))," ",VLOOKUP(B22,'June 5'!$A$5:$M$65428,13,FALSE))</f>
        <v>89.11</v>
      </c>
      <c r="T22" s="49">
        <f>IF(ISERROR(VLOOKUP(B22,'June 12'!$A$5:$M$65435,13,FALSE))," ",VLOOKUP(B22,'June 12'!$A$5:$M$65435,13,FALSE))</f>
        <v>104.02</v>
      </c>
      <c r="U22" s="49">
        <f>IF(ISERROR(VLOOKUP(B22,'June 19'!$A$5:$M$65437,13,FALSE))," ",VLOOKUP(B22,'June 19'!$A$5:$M$65437,13,FALSE))</f>
        <v>65</v>
      </c>
      <c r="V22" s="259">
        <f>SUM(S22:U22,R22)</f>
        <v>1257.1599999999999</v>
      </c>
    </row>
    <row r="23" spans="1:22" ht="18.75" customHeight="1" thickBot="1" x14ac:dyDescent="0.3">
      <c r="A23" s="45">
        <v>21</v>
      </c>
      <c r="B23" s="50">
        <v>42</v>
      </c>
      <c r="C23" s="84" t="str">
        <f>VLOOKUP(B23,Teams!$A:$B,2,FALSE)</f>
        <v>David Bowley &amp; Jason Lee</v>
      </c>
      <c r="D23" s="49">
        <f>IF(ISERROR(VLOOKUP(B23,'March 13'!$A$5:$M$65536,13,FALSE))," ",VLOOKUP(B23,'March 13'!$A$5:$M$65536,13,FALSE))</f>
        <v>82.48</v>
      </c>
      <c r="E23" s="49">
        <f>IF(ISERROR(VLOOKUP(B23,'March 20'!$A$5:$M$65536,13,FALSE))," ",VLOOKUP(B23,'March 20'!$A$5:$M$65536,13,FALSE))</f>
        <v>109.06</v>
      </c>
      <c r="F23" s="49">
        <f>IF(ISERROR(VLOOKUP(B23,'March 27'!$A$5:$M$65536,13,FALSE))," ",VLOOKUP(B23,'March 27'!$A$5:$M$65536,13,FALSE))</f>
        <v>66.08</v>
      </c>
      <c r="G23" s="259">
        <f>SUM(D23:F23)</f>
        <v>257.62</v>
      </c>
      <c r="H23" s="49">
        <f>IF(ISERROR(VLOOKUP(B23,'April 3'!$A$5:$M$65536,13,FALSE))," ",VLOOKUP(B23,'April 3'!$A$5:$M$65536,13,FALSE))</f>
        <v>110.58</v>
      </c>
      <c r="I23" s="49">
        <f>IF(ISERROR(VLOOKUP(B23,'April 10'!$A$5:$M$65536,13,FALSE))," ",VLOOKUP(B23,'April 10'!$A$5:$M$65536,13,FALSE))</f>
        <v>68</v>
      </c>
      <c r="J23" s="49">
        <f>IF(ISERROR(VLOOKUP(B23,'April 17'!$A$5:$M$65536,13,FALSE))," ",VLOOKUP(B23,'April 17'!$A$5:$M$65536,13,FALSE))</f>
        <v>95.36</v>
      </c>
      <c r="K23" s="49">
        <f>IF(ISERROR(VLOOKUP(B23,'April 24'!$A$5:$M$65536,13,FALSE))," ",VLOOKUP(B23,'April 24'!$A$5:$M$65536,13,FALSE))</f>
        <v>91.09</v>
      </c>
      <c r="L23" s="259">
        <f>SUM(H23:K23,G23)</f>
        <v>622.65</v>
      </c>
      <c r="M23" s="49">
        <f>IF(ISERROR(VLOOKUP(B23,'May 1'!$A$5:$M$65536,13,FALSE))," ",VLOOKUP(B23,'May 1'!$A$5:$M$65536,13,FALSE))</f>
        <v>75.16</v>
      </c>
      <c r="N23" s="49">
        <f>IF(ISERROR(VLOOKUP(B23,'May 8'!$A$5:$M$65490,13,FALSE))," ",VLOOKUP(B23,'May 8'!$A$5:$M$65490,13,FALSE))</f>
        <v>66.41</v>
      </c>
      <c r="O23" s="49">
        <f>IF(ISERROR(VLOOKUP(B23,'May 15'!$A$5:$M$65494,13,FALSE))," ",VLOOKUP(B23,'May 15'!$A$5:$M$65494,13,FALSE))</f>
        <v>65.400000000000006</v>
      </c>
      <c r="P23" s="49">
        <f>IF(ISERROR(VLOOKUP(B23,'May 22'!$A$5:$M$65439,13,FALSE))," ",VLOOKUP(B23,'May 22'!$A$5:$M$65439,13,FALSE))</f>
        <v>79.430000000000007</v>
      </c>
      <c r="Q23" s="46">
        <f>IF(ISERROR(VLOOKUP(B23,'May 29'!$A$5:$M$65474,13,FALSE))," ",VLOOKUP(B23,'May 29'!$A$5:$M$65474,13,FALSE))</f>
        <v>77.14</v>
      </c>
      <c r="R23" s="259">
        <f>SUM(M23:Q23,L23)</f>
        <v>986.18999999999994</v>
      </c>
      <c r="S23" s="46">
        <f>IF(ISERROR(VLOOKUP(B23,'June 5'!$A$5:$M$65428,13,FALSE))," ",VLOOKUP(B23,'June 5'!$A$5:$M$65428,13,FALSE))</f>
        <v>98.68</v>
      </c>
      <c r="T23" s="49">
        <f>IF(ISERROR(VLOOKUP(B23,'June 12'!$A$5:$M$65435,13,FALSE))," ",VLOOKUP(B23,'June 12'!$A$5:$M$65435,13,FALSE))</f>
        <v>76.19</v>
      </c>
      <c r="U23" s="49">
        <f>IF(ISERROR(VLOOKUP(B23,'June 19'!$A$5:$M$65437,13,FALSE))," ",VLOOKUP(B23,'June 19'!$A$5:$M$65437,13,FALSE))</f>
        <v>74.22</v>
      </c>
      <c r="V23" s="259">
        <f>SUM(S23:U23,R23)</f>
        <v>1235.28</v>
      </c>
    </row>
    <row r="24" spans="1:22" ht="18.75" customHeight="1" thickBot="1" x14ac:dyDescent="0.3">
      <c r="A24" s="45">
        <v>22</v>
      </c>
      <c r="B24" s="50">
        <v>37</v>
      </c>
      <c r="C24" s="84" t="str">
        <f>VLOOKUP(B24,Teams!$A:$B,2,FALSE)</f>
        <v>Cody &amp; Cash Platt &amp; Jacklyn Hughes</v>
      </c>
      <c r="D24" s="49">
        <f>IF(ISERROR(VLOOKUP(B24,'March 13'!$A$5:$M$65536,13,FALSE))," ",VLOOKUP(B24,'March 13'!$A$5:$M$65536,13,FALSE))</f>
        <v>86.57</v>
      </c>
      <c r="E24" s="49">
        <f>IF(ISERROR(VLOOKUP(B24,'March 20'!$A$5:$M$65536,13,FALSE))," ",VLOOKUP(B24,'March 20'!$A$5:$M$65536,13,FALSE))</f>
        <v>86.28</v>
      </c>
      <c r="F24" s="49">
        <f>IF(ISERROR(VLOOKUP(B24,'March 27'!$A$5:$M$65536,13,FALSE))," ",VLOOKUP(B24,'March 27'!$A$5:$M$65536,13,FALSE))</f>
        <v>62.58</v>
      </c>
      <c r="G24" s="259">
        <f>SUM(D24:F24)</f>
        <v>235.43</v>
      </c>
      <c r="H24" s="49">
        <f>IF(ISERROR(VLOOKUP(B24,'April 3'!$A$5:$M$65536,13,FALSE))," ",VLOOKUP(B24,'April 3'!$A$5:$M$65536,13,FALSE))</f>
        <v>62</v>
      </c>
      <c r="I24" s="49">
        <f>IF(ISERROR(VLOOKUP(B24,'April 10'!$A$5:$M$65536,13,FALSE))," ",VLOOKUP(B24,'April 10'!$A$5:$M$65536,13,FALSE))</f>
        <v>68</v>
      </c>
      <c r="J24" s="49">
        <f>IF(ISERROR(VLOOKUP(B24,'April 17'!$A$5:$M$65536,13,FALSE))," ",VLOOKUP(B24,'April 17'!$A$5:$M$65536,13,FALSE))</f>
        <v>89.05</v>
      </c>
      <c r="K24" s="49">
        <f>IF(ISERROR(VLOOKUP(B24,'April 24'!$A$5:$M$65536,13,FALSE))," ",VLOOKUP(B24,'April 24'!$A$5:$M$65536,13,FALSE))</f>
        <v>84.81</v>
      </c>
      <c r="L24" s="259">
        <f>SUM(H24:K24,G24)</f>
        <v>539.29</v>
      </c>
      <c r="M24" s="49">
        <f>IF(ISERROR(VLOOKUP(B24,'May 1'!$A$5:$M$65536,13,FALSE))," ",VLOOKUP(B24,'May 1'!$A$5:$M$65536,13,FALSE))</f>
        <v>106.48</v>
      </c>
      <c r="N24" s="49">
        <f>IF(ISERROR(VLOOKUP(B24,'May 8'!$A$5:$M$65490,13,FALSE))," ",VLOOKUP(B24,'May 8'!$A$5:$M$65490,13,FALSE))</f>
        <v>67.94</v>
      </c>
      <c r="O24" s="49">
        <f>IF(ISERROR(VLOOKUP(B24,'May 15'!$A$5:$M$65494,13,FALSE))," ",VLOOKUP(B24,'May 15'!$A$5:$M$65494,13,FALSE))</f>
        <v>75.099999999999994</v>
      </c>
      <c r="P24" s="49">
        <f>IF(ISERROR(VLOOKUP(B24,'May 22'!$A$5:$M$65439,13,FALSE))," ",VLOOKUP(B24,'May 22'!$A$5:$M$65439,13,FALSE))</f>
        <v>78.41</v>
      </c>
      <c r="Q24" s="46">
        <f>IF(ISERROR(VLOOKUP(B24,'May 29'!$A$5:$M$65474,13,FALSE))," ",VLOOKUP(B24,'May 29'!$A$5:$M$65474,13,FALSE))</f>
        <v>89.73</v>
      </c>
      <c r="R24" s="259">
        <f>SUM(M24:Q24,L24)</f>
        <v>956.95</v>
      </c>
      <c r="S24" s="46">
        <f>IF(ISERROR(VLOOKUP(B24,'June 5'!$A$5:$M$65428,13,FALSE))," ",VLOOKUP(B24,'June 5'!$A$5:$M$65428,13,FALSE))</f>
        <v>97.039999999999992</v>
      </c>
      <c r="T24" s="49">
        <f>IF(ISERROR(VLOOKUP(B24,'June 12'!$A$5:$M$65435,13,FALSE))," ",VLOOKUP(B24,'June 12'!$A$5:$M$65435,13,FALSE))</f>
        <v>87.16</v>
      </c>
      <c r="U24" s="49">
        <f>IF(ISERROR(VLOOKUP(B24,'June 19'!$A$5:$M$65437,13,FALSE))," ",VLOOKUP(B24,'June 19'!$A$5:$M$65437,13,FALSE))</f>
        <v>89.99</v>
      </c>
      <c r="V24" s="259">
        <f>SUM(S24:U24,R24)</f>
        <v>1231.1400000000001</v>
      </c>
    </row>
    <row r="25" spans="1:22" ht="18.75" customHeight="1" thickBot="1" x14ac:dyDescent="0.3">
      <c r="A25" s="47">
        <v>23</v>
      </c>
      <c r="B25" s="48">
        <v>30</v>
      </c>
      <c r="C25" s="84" t="str">
        <f>VLOOKUP(B25,Teams!$A:$B,2,FALSE)</f>
        <v>Clint Teutsch &amp; Jeff Horn</v>
      </c>
      <c r="D25" s="49">
        <f>IF(ISERROR(VLOOKUP(B25,'March 13'!$A$5:$M$65536,13,FALSE))," ",VLOOKUP(B25,'March 13'!$A$5:$M$65536,13,FALSE))</f>
        <v>107.15</v>
      </c>
      <c r="E25" s="49">
        <f>IF(ISERROR(VLOOKUP(B25,'March 20'!$A$5:$M$65536,13,FALSE))," ",VLOOKUP(B25,'March 20'!$A$5:$M$65536,13,FALSE))</f>
        <v>97.47</v>
      </c>
      <c r="F25" s="49">
        <f>IF(ISERROR(VLOOKUP(B25,'March 27'!$A$5:$M$65536,13,FALSE))," ",VLOOKUP(B25,'March 27'!$A$5:$M$65536,13,FALSE))</f>
        <v>109.49</v>
      </c>
      <c r="G25" s="259">
        <f>SUM(D25:F25)</f>
        <v>314.11</v>
      </c>
      <c r="H25" s="49">
        <f>IF(ISERROR(VLOOKUP(B25,'April 3'!$A$5:$M$65536,13,FALSE))," ",VLOOKUP(B25,'April 3'!$A$5:$M$65536,13,FALSE))</f>
        <v>96.82</v>
      </c>
      <c r="I25" s="49">
        <f>IF(ISERROR(VLOOKUP(B25,'April 10'!$A$5:$M$65536,13,FALSE))," ",VLOOKUP(B25,'April 10'!$A$5:$M$65536,13,FALSE))</f>
        <v>93.33</v>
      </c>
      <c r="J25" s="49">
        <f>IF(ISERROR(VLOOKUP(B25,'April 17'!$A$5:$M$65536,13,FALSE))," ",VLOOKUP(B25,'April 17'!$A$5:$M$65536,13,FALSE))</f>
        <v>85.22</v>
      </c>
      <c r="K25" s="49">
        <f>IF(ISERROR(VLOOKUP(B25,'April 24'!$A$5:$M$65536,13,FALSE))," ",VLOOKUP(B25,'April 24'!$A$5:$M$65536,13,FALSE))</f>
        <v>69.760000000000005</v>
      </c>
      <c r="L25" s="259">
        <f>SUM(H25:K25,G25)</f>
        <v>659.24</v>
      </c>
      <c r="M25" s="49">
        <f>IF(ISERROR(VLOOKUP(B25,'May 1'!$A$5:$M$65536,13,FALSE))," ",VLOOKUP(B25,'May 1'!$A$5:$M$65536,13,FALSE))</f>
        <v>85.23</v>
      </c>
      <c r="N25" s="49">
        <f>IF(ISERROR(VLOOKUP(B25,'May 8'!$A$5:$M$65490,13,FALSE))," ",VLOOKUP(B25,'May 8'!$A$5:$M$65490,13,FALSE))</f>
        <v>85.03</v>
      </c>
      <c r="O25" s="49">
        <f>IF(ISERROR(VLOOKUP(B25,'May 15'!$A$5:$M$65494,13,FALSE))," ",VLOOKUP(B25,'May 15'!$A$5:$M$65494,13,FALSE))</f>
        <v>89.67</v>
      </c>
      <c r="P25" s="49">
        <f>IF(ISERROR(VLOOKUP(B25,'May 22'!$A$5:$M$65439,13,FALSE))," ",VLOOKUP(B25,'May 22'!$A$5:$M$65439,13,FALSE))</f>
        <v>77.09</v>
      </c>
      <c r="Q25" s="46">
        <f>IF(ISERROR(VLOOKUP(B25,'May 29'!$A$5:$M$65474,13,FALSE))," ",VLOOKUP(B25,'May 29'!$A$5:$M$65474,13,FALSE))</f>
        <v>62</v>
      </c>
      <c r="R25" s="259">
        <f>SUM(M25:Q25,L25)</f>
        <v>1058.26</v>
      </c>
      <c r="S25" s="46" t="str">
        <f>IF(ISERROR(VLOOKUP(B25,'June 5'!$A$5:$M$65428,13,FALSE))," ",VLOOKUP(B25,'June 5'!$A$5:$M$65428,13,FALSE))</f>
        <v xml:space="preserve"> </v>
      </c>
      <c r="T25" s="49">
        <f>IF(ISERROR(VLOOKUP(B25,'June 12'!$A$5:$M$65435,13,FALSE))," ",VLOOKUP(B25,'June 12'!$A$5:$M$65435,13,FALSE))</f>
        <v>81.42</v>
      </c>
      <c r="U25" s="49">
        <f>IF(ISERROR(VLOOKUP(B25,'June 19'!$A$5:$M$65437,13,FALSE))," ",VLOOKUP(B25,'June 19'!$A$5:$M$65437,13,FALSE))</f>
        <v>88.53</v>
      </c>
      <c r="V25" s="259">
        <f>SUM(S25:U25,R25)</f>
        <v>1228.21</v>
      </c>
    </row>
    <row r="26" spans="1:22" ht="18.75" customHeight="1" thickBot="1" x14ac:dyDescent="0.3">
      <c r="A26" s="45">
        <v>24</v>
      </c>
      <c r="B26" s="48">
        <v>53</v>
      </c>
      <c r="C26" s="84" t="str">
        <f>VLOOKUP(B26,Teams!$A:$B,2,FALSE)</f>
        <v>Justin Sikes &amp; Gavin Sikes &amp; Chris Shives</v>
      </c>
      <c r="D26" s="49">
        <f>IF(ISERROR(VLOOKUP(B26,'March 13'!$A$5:$M$65536,13,FALSE))," ",VLOOKUP(B26,'March 13'!$A$5:$M$65536,13,FALSE))</f>
        <v>108.27</v>
      </c>
      <c r="E26" s="49">
        <f>IF(ISERROR(VLOOKUP(B26,'March 20'!$A$5:$M$65536,13,FALSE))," ",VLOOKUP(B26,'March 20'!$A$5:$M$65536,13,FALSE))</f>
        <v>62</v>
      </c>
      <c r="F26" s="49">
        <f>IF(ISERROR(VLOOKUP(B26,'March 27'!$A$5:$M$65536,13,FALSE))," ",VLOOKUP(B26,'March 27'!$A$5:$M$65536,13,FALSE))</f>
        <v>76.44</v>
      </c>
      <c r="G26" s="259">
        <f>SUM(D26:F26)</f>
        <v>246.70999999999998</v>
      </c>
      <c r="H26" s="49">
        <f>IF(ISERROR(VLOOKUP(B26,'April 3'!$A$5:$M$65536,13,FALSE))," ",VLOOKUP(B26,'April 3'!$A$5:$M$65536,13,FALSE))</f>
        <v>62</v>
      </c>
      <c r="I26" s="49">
        <f>IF(ISERROR(VLOOKUP(B26,'April 10'!$A$5:$M$65536,13,FALSE))," ",VLOOKUP(B26,'April 10'!$A$5:$M$65536,13,FALSE))</f>
        <v>68</v>
      </c>
      <c r="J26" s="49">
        <f>IF(ISERROR(VLOOKUP(B26,'April 17'!$A$5:$M$65536,13,FALSE))," ",VLOOKUP(B26,'April 17'!$A$5:$M$65536,13,FALSE))</f>
        <v>64</v>
      </c>
      <c r="K26" s="49">
        <f>IF(ISERROR(VLOOKUP(B26,'April 24'!$A$5:$M$65536,13,FALSE))," ",VLOOKUP(B26,'April 24'!$A$5:$M$65536,13,FALSE))</f>
        <v>67</v>
      </c>
      <c r="L26" s="259">
        <f>SUM(H26:K26,G26)</f>
        <v>507.71</v>
      </c>
      <c r="M26" s="49">
        <f>IF(ISERROR(VLOOKUP(B26,'May 1'!$A$5:$M$65536,13,FALSE))," ",VLOOKUP(B26,'May 1'!$A$5:$M$65536,13,FALSE))</f>
        <v>62</v>
      </c>
      <c r="N26" s="49">
        <f>IF(ISERROR(VLOOKUP(B26,'May 8'!$A$5:$M$65490,13,FALSE))," ",VLOOKUP(B26,'May 8'!$A$5:$M$65490,13,FALSE))</f>
        <v>113.92</v>
      </c>
      <c r="O26" s="49">
        <f>IF(ISERROR(VLOOKUP(B26,'May 15'!$A$5:$M$65494,13,FALSE))," ",VLOOKUP(B26,'May 15'!$A$5:$M$65494,13,FALSE))</f>
        <v>99.97</v>
      </c>
      <c r="P26" s="49">
        <f>IF(ISERROR(VLOOKUP(B26,'May 22'!$A$5:$M$65439,13,FALSE))," ",VLOOKUP(B26,'May 22'!$A$5:$M$65439,13,FALSE))</f>
        <v>98.5</v>
      </c>
      <c r="Q26" s="46">
        <f>IF(ISERROR(VLOOKUP(B26,'May 29'!$A$5:$M$65474,13,FALSE))," ",VLOOKUP(B26,'May 29'!$A$5:$M$65474,13,FALSE))</f>
        <v>86.04</v>
      </c>
      <c r="R26" s="259">
        <f>SUM(M26:Q26,L26)</f>
        <v>968.14</v>
      </c>
      <c r="S26" s="46">
        <f>IF(ISERROR(VLOOKUP(B26,'June 5'!$A$5:$M$65428,13,FALSE))," ",VLOOKUP(B26,'June 5'!$A$5:$M$65428,13,FALSE))</f>
        <v>68.27</v>
      </c>
      <c r="T26" s="49">
        <f>IF(ISERROR(VLOOKUP(B26,'June 12'!$A$5:$M$65435,13,FALSE))," ",VLOOKUP(B26,'June 12'!$A$5:$M$65435,13,FALSE))</f>
        <v>88.27</v>
      </c>
      <c r="U26" s="49">
        <f>IF(ISERROR(VLOOKUP(B26,'June 19'!$A$5:$M$65437,13,FALSE))," ",VLOOKUP(B26,'June 19'!$A$5:$M$65437,13,FALSE))</f>
        <v>102.18</v>
      </c>
      <c r="V26" s="259">
        <f>SUM(S26:U26,R26)</f>
        <v>1226.8600000000001</v>
      </c>
    </row>
    <row r="27" spans="1:22" ht="18.75" customHeight="1" thickBot="1" x14ac:dyDescent="0.3">
      <c r="A27" s="256">
        <v>25</v>
      </c>
      <c r="B27" s="257">
        <v>57</v>
      </c>
      <c r="C27" s="258" t="str">
        <f>VLOOKUP(B27,Teams!$A:$B,2,FALSE)</f>
        <v>Jason McAdams &amp; Buck Hance &amp; Brandon</v>
      </c>
      <c r="D27" s="259">
        <f>IF(ISERROR(VLOOKUP(B27,'March 13'!$A$5:$M$65536,13,FALSE))," ",VLOOKUP(B27,'March 13'!$A$5:$M$65536,13,FALSE))</f>
        <v>80.22</v>
      </c>
      <c r="E27" s="259">
        <f>IF(ISERROR(VLOOKUP(B27,'March 20'!$A$5:$M$65536,13,FALSE))," ",VLOOKUP(B27,'March 20'!$A$5:$M$65536,13,FALSE))</f>
        <v>70.52</v>
      </c>
      <c r="F27" s="259">
        <f>IF(ISERROR(VLOOKUP(B27,'March 27'!$A$5:$M$65536,13,FALSE))," ",VLOOKUP(B27,'March 27'!$A$5:$M$65536,13,FALSE))</f>
        <v>97.78</v>
      </c>
      <c r="G27" s="259">
        <f>SUM(D27:F27)</f>
        <v>248.52</v>
      </c>
      <c r="H27" s="259">
        <f>IF(ISERROR(VLOOKUP(B27,'April 3'!$A$5:$M$65536,13,FALSE))," ",VLOOKUP(B27,'April 3'!$A$5:$M$65536,13,FALSE))</f>
        <v>67.650000000000006</v>
      </c>
      <c r="I27" s="259">
        <f>IF(ISERROR(VLOOKUP(B27,'April 10'!$A$5:$M$65536,13,FALSE))," ",VLOOKUP(B27,'April 10'!$A$5:$M$65536,13,FALSE))</f>
        <v>73.12</v>
      </c>
      <c r="J27" s="259">
        <f>IF(ISERROR(VLOOKUP(B27,'April 17'!$A$5:$M$65536,13,FALSE))," ",VLOOKUP(B27,'April 17'!$A$5:$M$65536,13,FALSE))</f>
        <v>70.459999999999994</v>
      </c>
      <c r="K27" s="259">
        <f>IF(ISERROR(VLOOKUP(B27,'April 24'!$A$5:$M$65536,13,FALSE))," ",VLOOKUP(B27,'April 24'!$A$5:$M$65536,13,FALSE))</f>
        <v>119.03</v>
      </c>
      <c r="L27" s="259">
        <f>SUM(H27:K27,G27)</f>
        <v>578.78</v>
      </c>
      <c r="M27" s="259">
        <f>IF(ISERROR(VLOOKUP(B27,'May 1'!$A$5:$M$65536,13,FALSE))," ",VLOOKUP(B27,'May 1'!$A$5:$M$65536,13,FALSE))</f>
        <v>73.260000000000005</v>
      </c>
      <c r="N27" s="259">
        <f>IF(ISERROR(VLOOKUP(B27,'May 8'!$A$5:$M$65490,13,FALSE))," ",VLOOKUP(B27,'May 8'!$A$5:$M$65490,13,FALSE))</f>
        <v>92.75</v>
      </c>
      <c r="O27" s="259">
        <f>IF(ISERROR(VLOOKUP(B27,'May 15'!$A$5:$M$65494,13,FALSE))," ",VLOOKUP(B27,'May 15'!$A$5:$M$65494,13,FALSE))</f>
        <v>74.099999999999994</v>
      </c>
      <c r="P27" s="259">
        <f>IF(ISERROR(VLOOKUP(B27,'May 22'!$A$5:$M$65439,13,FALSE))," ",VLOOKUP(B27,'May 22'!$A$5:$M$65439,13,FALSE))</f>
        <v>67.290000000000006</v>
      </c>
      <c r="Q27" s="260">
        <f>IF(ISERROR(VLOOKUP(B27,'May 29'!$A$5:$M$65474,13,FALSE))," ",VLOOKUP(B27,'May 29'!$A$5:$M$65474,13,FALSE))</f>
        <v>67.28</v>
      </c>
      <c r="R27" s="259">
        <f>SUM(M27:Q27,L27)</f>
        <v>953.45999999999992</v>
      </c>
      <c r="S27" s="260">
        <f>IF(ISERROR(VLOOKUP(B27,'June 5'!$A$5:$M$65428,13,FALSE))," ",VLOOKUP(B27,'June 5'!$A$5:$M$65428,13,FALSE))</f>
        <v>73.33</v>
      </c>
      <c r="T27" s="259">
        <f>IF(ISERROR(VLOOKUP(B27,'June 12'!$A$5:$M$65435,13,FALSE))," ",VLOOKUP(B27,'June 12'!$A$5:$M$65435,13,FALSE))</f>
        <v>101.4</v>
      </c>
      <c r="U27" s="259">
        <f>IF(ISERROR(VLOOKUP(B27,'June 19'!$A$5:$M$65437,13,FALSE))," ",VLOOKUP(B27,'June 19'!$A$5:$M$65437,13,FALSE))</f>
        <v>77.91</v>
      </c>
      <c r="V27" s="259">
        <f>SUM(S27:U27,R27)</f>
        <v>1206.0999999999999</v>
      </c>
    </row>
    <row r="28" spans="1:22" ht="18.75" customHeight="1" thickBot="1" x14ac:dyDescent="0.3">
      <c r="A28" s="285">
        <v>26</v>
      </c>
      <c r="B28" s="286">
        <v>68</v>
      </c>
      <c r="C28" s="287" t="str">
        <f>VLOOKUP(B28,Teams!$A:$B,2,FALSE)</f>
        <v>Logan Brunkenhoeter &amp; John Jacksen III</v>
      </c>
      <c r="D28" s="288">
        <f>IF(ISERROR(VLOOKUP(B28,'March 13'!$A$5:$M$65536,13,FALSE))," ",VLOOKUP(B28,'March 13'!$A$5:$M$65536,13,FALSE))</f>
        <v>90.14</v>
      </c>
      <c r="E28" s="288">
        <f>IF(ISERROR(VLOOKUP(B28,'March 20'!$A$5:$M$65536,13,FALSE))," ",VLOOKUP(B28,'March 20'!$A$5:$M$65536,13,FALSE))</f>
        <v>62</v>
      </c>
      <c r="F28" s="288">
        <f>IF(ISERROR(VLOOKUP(B28,'March 27'!$A$5:$M$65536,13,FALSE))," ",VLOOKUP(B28,'March 27'!$A$5:$M$65536,13,FALSE))</f>
        <v>83.85</v>
      </c>
      <c r="G28" s="288">
        <f>SUM(D28:F28)</f>
        <v>235.98999999999998</v>
      </c>
      <c r="H28" s="288">
        <f>IF(ISERROR(VLOOKUP(B28,'April 3'!$A$5:$M$65536,13,FALSE))," ",VLOOKUP(B28,'April 3'!$A$5:$M$65536,13,FALSE))</f>
        <v>62</v>
      </c>
      <c r="I28" s="288">
        <f>IF(ISERROR(VLOOKUP(B28,'April 10'!$A$5:$M$65536,13,FALSE))," ",VLOOKUP(B28,'April 10'!$A$5:$M$65536,13,FALSE))</f>
        <v>84.52</v>
      </c>
      <c r="J28" s="288">
        <f>IF(ISERROR(VLOOKUP(B28,'April 17'!$A$5:$M$65536,13,FALSE))," ",VLOOKUP(B28,'April 17'!$A$5:$M$65536,13,FALSE))</f>
        <v>72.73</v>
      </c>
      <c r="K28" s="288">
        <f>IF(ISERROR(VLOOKUP(B28,'April 24'!$A$5:$M$65536,13,FALSE))," ",VLOOKUP(B28,'April 24'!$A$5:$M$65536,13,FALSE))</f>
        <v>74.13</v>
      </c>
      <c r="L28" s="288">
        <f>SUM(H28:K28,G28)</f>
        <v>529.37</v>
      </c>
      <c r="M28" s="288">
        <f>IF(ISERROR(VLOOKUP(B28,'May 1'!$A$5:$M$65536,13,FALSE))," ",VLOOKUP(B28,'May 1'!$A$5:$M$65536,13,FALSE))</f>
        <v>105.03999999999999</v>
      </c>
      <c r="N28" s="288">
        <f>IF(ISERROR(VLOOKUP(B28,'May 8'!$A$5:$M$65490,13,FALSE))," ",VLOOKUP(B28,'May 8'!$A$5:$M$65490,13,FALSE))</f>
        <v>72.3</v>
      </c>
      <c r="O28" s="288">
        <f>IF(ISERROR(VLOOKUP(B28,'May 15'!$A$5:$M$65494,13,FALSE))," ",VLOOKUP(B28,'May 15'!$A$5:$M$65494,13,FALSE))</f>
        <v>103.38</v>
      </c>
      <c r="P28" s="288">
        <f>IF(ISERROR(VLOOKUP(B28,'May 22'!$A$5:$M$65439,13,FALSE))," ",VLOOKUP(B28,'May 22'!$A$5:$M$65439,13,FALSE))</f>
        <v>86.66</v>
      </c>
      <c r="Q28" s="289">
        <f>IF(ISERROR(VLOOKUP(B28,'May 29'!$A$5:$M$65474,13,FALSE))," ",VLOOKUP(B28,'May 29'!$A$5:$M$65474,13,FALSE))</f>
        <v>87.17</v>
      </c>
      <c r="R28" s="288">
        <f>SUM(M28:Q28,L28)</f>
        <v>983.92000000000007</v>
      </c>
      <c r="S28" s="289">
        <f>IF(ISERROR(VLOOKUP(B28,'June 5'!$A$5:$M$65428,13,FALSE))," ",VLOOKUP(B28,'June 5'!$A$5:$M$65428,13,FALSE))</f>
        <v>84.46</v>
      </c>
      <c r="T28" s="288">
        <f>IF(ISERROR(VLOOKUP(B28,'June 12'!$A$5:$M$65435,13,FALSE))," ",VLOOKUP(B28,'June 12'!$A$5:$M$65435,13,FALSE))</f>
        <v>62.31</v>
      </c>
      <c r="U28" s="288">
        <f>IF(ISERROR(VLOOKUP(B28,'June 19'!$A$5:$M$65437,13,FALSE))," ",VLOOKUP(B28,'June 19'!$A$5:$M$65437,13,FALSE))</f>
        <v>69.150000000000006</v>
      </c>
      <c r="V28" s="288">
        <f>SUM(S28:U28,R28)</f>
        <v>1199.8400000000001</v>
      </c>
    </row>
    <row r="29" spans="1:22" ht="18.75" customHeight="1" thickBot="1" x14ac:dyDescent="0.3">
      <c r="A29" s="290">
        <v>28</v>
      </c>
      <c r="B29" s="291">
        <v>48</v>
      </c>
      <c r="C29" s="287" t="str">
        <f>VLOOKUP(B29,Teams!$A:$B,2,FALSE)</f>
        <v>Jonathon Green &amp; Jeff Green &amp; Triston Donahoe</v>
      </c>
      <c r="D29" s="288">
        <f>IF(ISERROR(VLOOKUP(B29,'March 13'!$A$5:$M$65536,13,FALSE))," ",VLOOKUP(B29,'March 13'!$A$5:$M$65536,13,FALSE))</f>
        <v>94.54</v>
      </c>
      <c r="E29" s="288">
        <f>IF(ISERROR(VLOOKUP(B29,'March 20'!$A$5:$M$65536,13,FALSE))," ",VLOOKUP(B29,'March 20'!$A$5:$M$65536,13,FALSE))</f>
        <v>65.88</v>
      </c>
      <c r="F29" s="288">
        <f>IF(ISERROR(VLOOKUP(B29,'March 27'!$A$5:$M$65536,13,FALSE))," ",VLOOKUP(B29,'March 27'!$A$5:$M$65536,13,FALSE))</f>
        <v>63.62</v>
      </c>
      <c r="G29" s="288">
        <f>SUM(D29:F29)</f>
        <v>224.04000000000002</v>
      </c>
      <c r="H29" s="288">
        <f>IF(ISERROR(VLOOKUP(B29,'April 3'!$A$5:$M$65536,13,FALSE))," ",VLOOKUP(B29,'April 3'!$A$5:$M$65536,13,FALSE))</f>
        <v>76.23</v>
      </c>
      <c r="I29" s="288">
        <f>IF(ISERROR(VLOOKUP(B29,'April 10'!$A$5:$M$65536,13,FALSE))," ",VLOOKUP(B29,'April 10'!$A$5:$M$65536,13,FALSE))</f>
        <v>88.24</v>
      </c>
      <c r="J29" s="288">
        <f>IF(ISERROR(VLOOKUP(B29,'April 17'!$A$5:$M$65536,13,FALSE))," ",VLOOKUP(B29,'April 17'!$A$5:$M$65536,13,FALSE))</f>
        <v>76.22</v>
      </c>
      <c r="K29" s="288">
        <f>IF(ISERROR(VLOOKUP(B29,'April 24'!$A$5:$M$65536,13,FALSE))," ",VLOOKUP(B29,'April 24'!$A$5:$M$65536,13,FALSE))</f>
        <v>67</v>
      </c>
      <c r="L29" s="288">
        <f>SUM(H29:K29,G29)</f>
        <v>531.73</v>
      </c>
      <c r="M29" s="288">
        <f>IF(ISERROR(VLOOKUP(B29,'May 1'!$A$5:$M$65536,13,FALSE))," ",VLOOKUP(B29,'May 1'!$A$5:$M$65536,13,FALSE))</f>
        <v>86.65</v>
      </c>
      <c r="N29" s="288">
        <f>IF(ISERROR(VLOOKUP(B29,'May 8'!$A$5:$M$65490,13,FALSE))," ",VLOOKUP(B29,'May 8'!$A$5:$M$65490,13,FALSE))</f>
        <v>96.210000000000008</v>
      </c>
      <c r="O29" s="288">
        <f>IF(ISERROR(VLOOKUP(B29,'May 15'!$A$5:$M$65494,13,FALSE))," ",VLOOKUP(B29,'May 15'!$A$5:$M$65494,13,FALSE))</f>
        <v>63.28</v>
      </c>
      <c r="P29" s="288">
        <f>IF(ISERROR(VLOOKUP(B29,'May 22'!$A$5:$M$65439,13,FALSE))," ",VLOOKUP(B29,'May 22'!$A$5:$M$65439,13,FALSE))</f>
        <v>104.28</v>
      </c>
      <c r="Q29" s="289">
        <f>IF(ISERROR(VLOOKUP(B29,'May 29'!$A$5:$M$65474,13,FALSE))," ",VLOOKUP(B29,'May 29'!$A$5:$M$65474,13,FALSE))</f>
        <v>101.82</v>
      </c>
      <c r="R29" s="288">
        <f>SUM(M29:Q29,L29)</f>
        <v>983.97</v>
      </c>
      <c r="S29" s="289">
        <f>IF(ISERROR(VLOOKUP(B29,'June 5'!$A$5:$M$65428,13,FALSE))," ",VLOOKUP(B29,'June 5'!$A$5:$M$65428,13,FALSE))</f>
        <v>64.510000000000005</v>
      </c>
      <c r="T29" s="288">
        <f>IF(ISERROR(VLOOKUP(B29,'June 12'!$A$5:$M$65435,13,FALSE))," ",VLOOKUP(B29,'June 12'!$A$5:$M$65435,13,FALSE))</f>
        <v>82.43</v>
      </c>
      <c r="U29" s="288">
        <f>IF(ISERROR(VLOOKUP(B29,'June 19'!$A$5:$M$65437,13,FALSE))," ",VLOOKUP(B29,'June 19'!$A$5:$M$65437,13,FALSE))</f>
        <v>65</v>
      </c>
      <c r="V29" s="288">
        <f>SUM(S29:U29,R29)</f>
        <v>1195.9100000000001</v>
      </c>
    </row>
    <row r="30" spans="1:22" ht="18.75" customHeight="1" thickBot="1" x14ac:dyDescent="0.3">
      <c r="A30" s="290">
        <v>31</v>
      </c>
      <c r="B30" s="286">
        <v>63</v>
      </c>
      <c r="C30" s="287" t="str">
        <f>VLOOKUP(B30,Teams!$A:$B,2,FALSE)</f>
        <v>Ryan McWillims &amp; Jesse Harrell</v>
      </c>
      <c r="D30" s="288">
        <f>IF(ISERROR(VLOOKUP(B30,'March 13'!$A$5:$M$65536,13,FALSE))," ",VLOOKUP(B30,'March 13'!$A$5:$M$65536,13,FALSE))</f>
        <v>76</v>
      </c>
      <c r="E30" s="288">
        <f>IF(ISERROR(VLOOKUP(B30,'March 20'!$A$5:$M$65536,13,FALSE))," ",VLOOKUP(B30,'March 20'!$A$5:$M$65536,13,FALSE))</f>
        <v>62</v>
      </c>
      <c r="F30" s="288">
        <f>IF(ISERROR(VLOOKUP(B30,'March 27'!$A$5:$M$65536,13,FALSE))," ",VLOOKUP(B30,'March 27'!$A$5:$M$65536,13,FALSE))</f>
        <v>75.03</v>
      </c>
      <c r="G30" s="288">
        <f>SUM(D30:F30)</f>
        <v>213.03</v>
      </c>
      <c r="H30" s="288">
        <f>IF(ISERROR(VLOOKUP(B30,'April 3'!$A$5:$M$65536,13,FALSE))," ",VLOOKUP(B30,'April 3'!$A$5:$M$65536,13,FALSE))</f>
        <v>74.94</v>
      </c>
      <c r="I30" s="288">
        <f>IF(ISERROR(VLOOKUP(B30,'April 10'!$A$5:$M$65536,13,FALSE))," ",VLOOKUP(B30,'April 10'!$A$5:$M$65536,13,FALSE))</f>
        <v>79.88</v>
      </c>
      <c r="J30" s="288">
        <f>IF(ISERROR(VLOOKUP(B30,'April 17'!$A$5:$M$65536,13,FALSE))," ",VLOOKUP(B30,'April 17'!$A$5:$M$65536,13,FALSE))</f>
        <v>87.62</v>
      </c>
      <c r="K30" s="288">
        <f>IF(ISERROR(VLOOKUP(B30,'April 24'!$A$5:$M$65536,13,FALSE))," ",VLOOKUP(B30,'April 24'!$A$5:$M$65536,13,FALSE))</f>
        <v>67</v>
      </c>
      <c r="L30" s="288">
        <f>SUM(H30:K30,G30)</f>
        <v>522.47</v>
      </c>
      <c r="M30" s="288">
        <f>IF(ISERROR(VLOOKUP(B30,'May 1'!$A$5:$M$65536,13,FALSE))," ",VLOOKUP(B30,'May 1'!$A$5:$M$65536,13,FALSE))</f>
        <v>92.51</v>
      </c>
      <c r="N30" s="288">
        <f>IF(ISERROR(VLOOKUP(B30,'May 8'!$A$5:$M$65490,13,FALSE))," ",VLOOKUP(B30,'May 8'!$A$5:$M$65490,13,FALSE))</f>
        <v>58.48</v>
      </c>
      <c r="O30" s="288">
        <f>IF(ISERROR(VLOOKUP(B30,'May 15'!$A$5:$M$65494,13,FALSE))," ",VLOOKUP(B30,'May 15'!$A$5:$M$65494,13,FALSE))</f>
        <v>71.290000000000006</v>
      </c>
      <c r="P30" s="288">
        <f>IF(ISERROR(VLOOKUP(B30,'May 22'!$A$5:$M$65439,13,FALSE))," ",VLOOKUP(B30,'May 22'!$A$5:$M$65439,13,FALSE))</f>
        <v>66.17</v>
      </c>
      <c r="Q30" s="289">
        <f>IF(ISERROR(VLOOKUP(B30,'May 29'!$A$5:$M$65474,13,FALSE))," ",VLOOKUP(B30,'May 29'!$A$5:$M$65474,13,FALSE))</f>
        <v>64.680000000000007</v>
      </c>
      <c r="R30" s="288">
        <f>SUM(M30:Q30,L30)</f>
        <v>875.60000000000014</v>
      </c>
      <c r="S30" s="289">
        <f>IF(ISERROR(VLOOKUP(B30,'June 5'!$A$5:$M$65428,13,FALSE))," ",VLOOKUP(B30,'June 5'!$A$5:$M$65428,13,FALSE))</f>
        <v>62</v>
      </c>
      <c r="T30" s="288">
        <f>IF(ISERROR(VLOOKUP(B30,'June 12'!$A$5:$M$65435,13,FALSE))," ",VLOOKUP(B30,'June 12'!$A$5:$M$65435,13,FALSE))</f>
        <v>95.98</v>
      </c>
      <c r="U30" s="288">
        <f>IF(ISERROR(VLOOKUP(B30,'June 19'!$A$5:$M$65437,13,FALSE))," ",VLOOKUP(B30,'June 19'!$A$5:$M$65437,13,FALSE))</f>
        <v>95.56</v>
      </c>
      <c r="V30" s="288">
        <f>SUM(S30:U30,R30)</f>
        <v>1129.1400000000001</v>
      </c>
    </row>
    <row r="31" spans="1:22" ht="18.75" customHeight="1" thickBot="1" x14ac:dyDescent="0.3">
      <c r="A31" s="292">
        <v>27</v>
      </c>
      <c r="B31" s="281">
        <v>51</v>
      </c>
      <c r="C31" s="282" t="str">
        <f>VLOOKUP(B31,Teams!$A:$B,2,FALSE)</f>
        <v>Clay Phillips &amp; David Shaw</v>
      </c>
      <c r="D31" s="283">
        <f>IF(ISERROR(VLOOKUP(B31,'March 13'!$A$5:$M$65536,13,FALSE))," ",VLOOKUP(B31,'March 13'!$A$5:$M$65536,13,FALSE))</f>
        <v>90.87</v>
      </c>
      <c r="E31" s="283">
        <f>IF(ISERROR(VLOOKUP(B31,'March 20'!$A$5:$M$65536,13,FALSE))," ",VLOOKUP(B31,'March 20'!$A$5:$M$65536,13,FALSE))</f>
        <v>62</v>
      </c>
      <c r="F31" s="283" t="str">
        <f>IF(ISERROR(VLOOKUP(B31,'March 27'!$A$5:$M$65536,13,FALSE))," ",VLOOKUP(B31,'March 27'!$A$5:$M$65536,13,FALSE))</f>
        <v xml:space="preserve"> </v>
      </c>
      <c r="G31" s="283">
        <f>SUM(D31:F31)</f>
        <v>152.87</v>
      </c>
      <c r="H31" s="283" t="str">
        <f>IF(ISERROR(VLOOKUP(B31,'April 3'!$A$5:$M$65536,13,FALSE))," ",VLOOKUP(B31,'April 3'!$A$5:$M$65536,13,FALSE))</f>
        <v xml:space="preserve"> </v>
      </c>
      <c r="I31" s="283">
        <f>IF(ISERROR(VLOOKUP(B31,'April 10'!$A$5:$M$65536,13,FALSE))," ",VLOOKUP(B31,'April 10'!$A$5:$M$65536,13,FALSE))</f>
        <v>100.02</v>
      </c>
      <c r="J31" s="283">
        <f>IF(ISERROR(VLOOKUP(B31,'April 17'!$A$5:$M$65536,13,FALSE))," ",VLOOKUP(B31,'April 17'!$A$5:$M$65536,13,FALSE))</f>
        <v>64</v>
      </c>
      <c r="K31" s="283">
        <f>IF(ISERROR(VLOOKUP(B31,'April 24'!$A$5:$M$65536,13,FALSE))," ",VLOOKUP(B31,'April 24'!$A$5:$M$65536,13,FALSE))</f>
        <v>112.5</v>
      </c>
      <c r="L31" s="283">
        <f>SUM(H31:K31,G31)</f>
        <v>429.39</v>
      </c>
      <c r="M31" s="283">
        <f>IF(ISERROR(VLOOKUP(B31,'May 1'!$A$5:$M$65536,13,FALSE))," ",VLOOKUP(B31,'May 1'!$A$5:$M$65536,13,FALSE))</f>
        <v>107.58</v>
      </c>
      <c r="N31" s="283">
        <f>IF(ISERROR(VLOOKUP(B31,'May 8'!$A$5:$M$65490,13,FALSE))," ",VLOOKUP(B31,'May 8'!$A$5:$M$65490,13,FALSE))</f>
        <v>102.96000000000001</v>
      </c>
      <c r="O31" s="283">
        <f>IF(ISERROR(VLOOKUP(B31,'May 15'!$A$5:$M$65494,13,FALSE))," ",VLOOKUP(B31,'May 15'!$A$5:$M$65494,13,FALSE))</f>
        <v>58</v>
      </c>
      <c r="P31" s="283">
        <f>IF(ISERROR(VLOOKUP(B31,'May 22'!$A$5:$M$65439,13,FALSE))," ",VLOOKUP(B31,'May 22'!$A$5:$M$65439,13,FALSE))</f>
        <v>89.7</v>
      </c>
      <c r="Q31" s="284">
        <f>IF(ISERROR(VLOOKUP(B31,'May 29'!$A$5:$M$65474,13,FALSE))," ",VLOOKUP(B31,'May 29'!$A$5:$M$65474,13,FALSE))</f>
        <v>97.06</v>
      </c>
      <c r="R31" s="283">
        <f>SUM(M31:Q31,L31)</f>
        <v>884.69</v>
      </c>
      <c r="S31" s="284">
        <f>IF(ISERROR(VLOOKUP(B31,'June 5'!$A$5:$M$65428,13,FALSE))," ",VLOOKUP(B31,'June 5'!$A$5:$M$65428,13,FALSE))</f>
        <v>92.57</v>
      </c>
      <c r="T31" s="283">
        <f>IF(ISERROR(VLOOKUP(B31,'June 12'!$A$5:$M$65435,13,FALSE))," ",VLOOKUP(B31,'June 12'!$A$5:$M$65435,13,FALSE))</f>
        <v>98.43</v>
      </c>
      <c r="U31" s="283">
        <f>IF(ISERROR(VLOOKUP(B31,'June 19'!$A$5:$M$65437,13,FALSE))," ",VLOOKUP(B31,'June 19'!$A$5:$M$65437,13,FALSE))</f>
        <v>120.24</v>
      </c>
      <c r="V31" s="283">
        <f>SUM(S31:U31,R31)</f>
        <v>1195.93</v>
      </c>
    </row>
    <row r="32" spans="1:22" ht="18.75" customHeight="1" thickBot="1" x14ac:dyDescent="0.3">
      <c r="A32" s="280">
        <v>29</v>
      </c>
      <c r="B32" s="293">
        <v>16</v>
      </c>
      <c r="C32" s="282" t="str">
        <f>VLOOKUP(B32,Teams!$A:$B,2,FALSE)</f>
        <v>Nick Massey &amp; Ricky Carlton &amp; Conner Hughes</v>
      </c>
      <c r="D32" s="283">
        <f>IF(ISERROR(VLOOKUP(B32,'March 13'!$A$5:$M$65536,13,FALSE))," ",VLOOKUP(B32,'March 13'!$A$5:$M$65536,13,FALSE))</f>
        <v>96.45</v>
      </c>
      <c r="E32" s="283">
        <f>IF(ISERROR(VLOOKUP(B32,'March 20'!$A$5:$M$65536,13,FALSE))," ",VLOOKUP(B32,'March 20'!$A$5:$M$65536,13,FALSE))</f>
        <v>74.239999999999995</v>
      </c>
      <c r="F32" s="283">
        <f>IF(ISERROR(VLOOKUP(B32,'March 27'!$A$5:$M$65536,13,FALSE))," ",VLOOKUP(B32,'March 27'!$A$5:$M$65536,13,FALSE))</f>
        <v>79.150000000000006</v>
      </c>
      <c r="G32" s="283">
        <f>SUM(D32:F32)</f>
        <v>249.84</v>
      </c>
      <c r="H32" s="283">
        <f>IF(ISERROR(VLOOKUP(B32,'April 3'!$A$5:$M$65536,13,FALSE))," ",VLOOKUP(B32,'April 3'!$A$5:$M$65536,13,FALSE))</f>
        <v>95.81</v>
      </c>
      <c r="I32" s="283">
        <f>IF(ISERROR(VLOOKUP(B32,'April 10'!$A$5:$M$65536,13,FALSE))," ",VLOOKUP(B32,'April 10'!$A$5:$M$65536,13,FALSE))</f>
        <v>106.62</v>
      </c>
      <c r="J32" s="283">
        <f>IF(ISERROR(VLOOKUP(B32,'April 17'!$A$5:$M$65536,13,FALSE))," ",VLOOKUP(B32,'April 17'!$A$5:$M$65536,13,FALSE))</f>
        <v>80.12</v>
      </c>
      <c r="K32" s="283">
        <f>IF(ISERROR(VLOOKUP(B32,'April 24'!$A$5:$M$65536,13,FALSE))," ",VLOOKUP(B32,'April 24'!$A$5:$M$65536,13,FALSE))</f>
        <v>67</v>
      </c>
      <c r="L32" s="283">
        <f>SUM(H32:K32,G32)</f>
        <v>599.39</v>
      </c>
      <c r="M32" s="283" t="str">
        <f>IF(ISERROR(VLOOKUP(B32,'May 1'!$A$5:$M$65536,13,FALSE))," ",VLOOKUP(B32,'May 1'!$A$5:$M$65536,13,FALSE))</f>
        <v xml:space="preserve"> </v>
      </c>
      <c r="N32" s="283">
        <f>IF(ISERROR(VLOOKUP(B32,'May 8'!$A$5:$M$65490,13,FALSE))," ",VLOOKUP(B32,'May 8'!$A$5:$M$65490,13,FALSE))</f>
        <v>99.83</v>
      </c>
      <c r="O32" s="283">
        <f>IF(ISERROR(VLOOKUP(B32,'May 15'!$A$5:$M$65494,13,FALSE))," ",VLOOKUP(B32,'May 15'!$A$5:$M$65494,13,FALSE))</f>
        <v>80.94</v>
      </c>
      <c r="P32" s="283">
        <f>IF(ISERROR(VLOOKUP(B32,'May 22'!$A$5:$M$65439,13,FALSE))," ",VLOOKUP(B32,'May 22'!$A$5:$M$65439,13,FALSE))</f>
        <v>73.73</v>
      </c>
      <c r="Q32" s="284">
        <f>IF(ISERROR(VLOOKUP(B32,'May 29'!$A$5:$M$65474,13,FALSE))," ",VLOOKUP(B32,'May 29'!$A$5:$M$65474,13,FALSE))</f>
        <v>105.94</v>
      </c>
      <c r="R32" s="283">
        <f>SUM(M32:Q32,L32)</f>
        <v>959.82999999999993</v>
      </c>
      <c r="S32" s="284">
        <f>IF(ISERROR(VLOOKUP(B32,'June 5'!$A$5:$M$65428,13,FALSE))," ",VLOOKUP(B32,'June 5'!$A$5:$M$65428,13,FALSE))</f>
        <v>72.19</v>
      </c>
      <c r="T32" s="283">
        <f>IF(ISERROR(VLOOKUP(B32,'June 12'!$A$5:$M$65435,13,FALSE))," ",VLOOKUP(B32,'June 12'!$A$5:$M$65435,13,FALSE))</f>
        <v>80.33</v>
      </c>
      <c r="U32" s="283">
        <f>IF(ISERROR(VLOOKUP(B32,'June 19'!$A$5:$M$65437,13,FALSE))," ",VLOOKUP(B32,'June 19'!$A$5:$M$65437,13,FALSE))</f>
        <v>65</v>
      </c>
      <c r="V32" s="283">
        <f>SUM(S32:U32,R32)</f>
        <v>1177.3499999999999</v>
      </c>
    </row>
    <row r="33" spans="1:22" ht="18.75" customHeight="1" thickBot="1" x14ac:dyDescent="0.3">
      <c r="A33" s="292">
        <v>30</v>
      </c>
      <c r="B33" s="281">
        <v>64</v>
      </c>
      <c r="C33" s="282" t="str">
        <f>VLOOKUP(B33,Teams!$A:$B,2,FALSE)</f>
        <v>Jay Bennett &amp; Ryan Renolds</v>
      </c>
      <c r="D33" s="283">
        <f>IF(ISERROR(VLOOKUP(B33,'March 13'!$A$5:$M$65536,13,FALSE))," ",VLOOKUP(B33,'March 13'!$A$5:$M$65536,13,FALSE))</f>
        <v>111.12</v>
      </c>
      <c r="E33" s="283">
        <f>IF(ISERROR(VLOOKUP(B33,'March 20'!$A$5:$M$65536,13,FALSE))," ",VLOOKUP(B33,'March 20'!$A$5:$M$65536,13,FALSE))</f>
        <v>89.45</v>
      </c>
      <c r="F33" s="283" t="str">
        <f>IF(ISERROR(VLOOKUP(B33,'March 27'!$A$5:$M$65536,13,FALSE))," ",VLOOKUP(B33,'March 27'!$A$5:$M$65536,13,FALSE))</f>
        <v xml:space="preserve"> </v>
      </c>
      <c r="G33" s="283">
        <f>SUM(D33:F33)</f>
        <v>200.57</v>
      </c>
      <c r="H33" s="283" t="str">
        <f>IF(ISERROR(VLOOKUP(B33,'April 3'!$A$5:$M$65536,13,FALSE))," ",VLOOKUP(B33,'April 3'!$A$5:$M$65536,13,FALSE))</f>
        <v xml:space="preserve"> </v>
      </c>
      <c r="I33" s="283">
        <f>IF(ISERROR(VLOOKUP(B33,'April 10'!$A$5:$M$65536,13,FALSE))," ",VLOOKUP(B33,'April 10'!$A$5:$M$65536,13,FALSE))</f>
        <v>113</v>
      </c>
      <c r="J33" s="283">
        <f>IF(ISERROR(VLOOKUP(B33,'April 17'!$A$5:$M$65536,13,FALSE))," ",VLOOKUP(B33,'April 17'!$A$5:$M$65536,13,FALSE))</f>
        <v>110.85</v>
      </c>
      <c r="K33" s="283">
        <f>IF(ISERROR(VLOOKUP(B33,'April 24'!$A$5:$M$65536,13,FALSE))," ",VLOOKUP(B33,'April 24'!$A$5:$M$65536,13,FALSE))</f>
        <v>115.52</v>
      </c>
      <c r="L33" s="283">
        <f>SUM(H33:K33,G33)</f>
        <v>539.94000000000005</v>
      </c>
      <c r="M33" s="283">
        <f>IF(ISERROR(VLOOKUP(B33,'May 1'!$A$5:$M$65536,13,FALSE))," ",VLOOKUP(B33,'May 1'!$A$5:$M$65536,13,FALSE))</f>
        <v>102</v>
      </c>
      <c r="N33" s="283">
        <f>IF(ISERROR(VLOOKUP(B33,'May 8'!$A$5:$M$65490,13,FALSE))," ",VLOOKUP(B33,'May 8'!$A$5:$M$65490,13,FALSE))</f>
        <v>79.739999999999995</v>
      </c>
      <c r="O33" s="283" t="str">
        <f>IF(ISERROR(VLOOKUP(B33,'May 15'!$A$5:$M$65494,13,FALSE))," ",VLOOKUP(B33,'May 15'!$A$5:$M$65494,13,FALSE))</f>
        <v xml:space="preserve"> </v>
      </c>
      <c r="P33" s="283">
        <f>IF(ISERROR(VLOOKUP(B33,'May 22'!$A$5:$M$65439,13,FALSE))," ",VLOOKUP(B33,'May 22'!$A$5:$M$65439,13,FALSE))</f>
        <v>58</v>
      </c>
      <c r="Q33" s="284">
        <f>IF(ISERROR(VLOOKUP(B33,'May 29'!$A$5:$M$65474,13,FALSE))," ",VLOOKUP(B33,'May 29'!$A$5:$M$65474,13,FALSE))</f>
        <v>94.710000000000008</v>
      </c>
      <c r="R33" s="283">
        <f>SUM(M33:Q33,L33)</f>
        <v>874.3900000000001</v>
      </c>
      <c r="S33" s="284">
        <f>IF(ISERROR(VLOOKUP(B33,'June 5'!$A$5:$M$65428,13,FALSE))," ",VLOOKUP(B33,'June 5'!$A$5:$M$65428,13,FALSE))</f>
        <v>114.02</v>
      </c>
      <c r="T33" s="283">
        <f>IF(ISERROR(VLOOKUP(B33,'June 12'!$A$5:$M$65435,13,FALSE))," ",VLOOKUP(B33,'June 12'!$A$5:$M$65435,13,FALSE))</f>
        <v>110.08</v>
      </c>
      <c r="U33" s="283">
        <f>IF(ISERROR(VLOOKUP(B33,'June 19'!$A$5:$M$65437,13,FALSE))," ",VLOOKUP(B33,'June 19'!$A$5:$M$65437,13,FALSE))</f>
        <v>65</v>
      </c>
      <c r="V33" s="283">
        <f>SUM(S33:U33,R33)</f>
        <v>1163.4900000000002</v>
      </c>
    </row>
    <row r="34" spans="1:22" ht="18.75" customHeight="1" thickBot="1" x14ac:dyDescent="0.3">
      <c r="A34" s="280">
        <v>32</v>
      </c>
      <c r="B34" s="293">
        <v>20</v>
      </c>
      <c r="C34" s="282" t="str">
        <f>VLOOKUP(B34,Teams!$A:$B,2,FALSE)</f>
        <v>Markus Mosley &amp; William &amp; Keith Payne</v>
      </c>
      <c r="D34" s="283">
        <f>IF(ISERROR(VLOOKUP(B34,'March 13'!$A$5:$M$65536,13,FALSE))," ",VLOOKUP(B34,'March 13'!$A$5:$M$65536,13,FALSE))</f>
        <v>78.88</v>
      </c>
      <c r="E34" s="283">
        <f>IF(ISERROR(VLOOKUP(B34,'March 20'!$A$5:$M$65536,13,FALSE))," ",VLOOKUP(B34,'March 20'!$A$5:$M$65536,13,FALSE))</f>
        <v>72.09</v>
      </c>
      <c r="F34" s="283">
        <f>IF(ISERROR(VLOOKUP(B34,'March 27'!$A$5:$M$65536,13,FALSE))," ",VLOOKUP(B34,'March 27'!$A$5:$M$65536,13,FALSE))</f>
        <v>60</v>
      </c>
      <c r="G34" s="283">
        <f>SUM(D34:F34)</f>
        <v>210.97</v>
      </c>
      <c r="H34" s="283">
        <f>IF(ISERROR(VLOOKUP(B34,'April 3'!$A$5:$M$65536,13,FALSE))," ",VLOOKUP(B34,'April 3'!$A$5:$M$65536,13,FALSE))</f>
        <v>62</v>
      </c>
      <c r="I34" s="283">
        <f>IF(ISERROR(VLOOKUP(B34,'April 10'!$A$5:$M$65536,13,FALSE))," ",VLOOKUP(B34,'April 10'!$A$5:$M$65536,13,FALSE))</f>
        <v>102.22</v>
      </c>
      <c r="J34" s="283">
        <f>IF(ISERROR(VLOOKUP(B34,'April 17'!$A$5:$M$65536,13,FALSE))," ",VLOOKUP(B34,'April 17'!$A$5:$M$65536,13,FALSE))</f>
        <v>64</v>
      </c>
      <c r="K34" s="283">
        <f>IF(ISERROR(VLOOKUP(B34,'April 24'!$A$5:$M$65536,13,FALSE))," ",VLOOKUP(B34,'April 24'!$A$5:$M$65536,13,FALSE))</f>
        <v>89.44</v>
      </c>
      <c r="L34" s="283">
        <f>SUM(H34:K34,G34)</f>
        <v>528.63</v>
      </c>
      <c r="M34" s="283" t="str">
        <f>IF(ISERROR(VLOOKUP(B34,'May 1'!$A$5:$M$65536,13,FALSE))," ",VLOOKUP(B34,'May 1'!$A$5:$M$65536,13,FALSE))</f>
        <v xml:space="preserve"> </v>
      </c>
      <c r="N34" s="283">
        <f>IF(ISERROR(VLOOKUP(B34,'May 8'!$A$5:$M$65490,13,FALSE))," ",VLOOKUP(B34,'May 8'!$A$5:$M$65490,13,FALSE))</f>
        <v>91.41</v>
      </c>
      <c r="O34" s="283">
        <f>IF(ISERROR(VLOOKUP(B34,'May 15'!$A$5:$M$65494,13,FALSE))," ",VLOOKUP(B34,'May 15'!$A$5:$M$65494,13,FALSE))</f>
        <v>72.81</v>
      </c>
      <c r="P34" s="283">
        <f>IF(ISERROR(VLOOKUP(B34,'May 22'!$A$5:$M$65439,13,FALSE))," ",VLOOKUP(B34,'May 22'!$A$5:$M$65439,13,FALSE))</f>
        <v>74.790000000000006</v>
      </c>
      <c r="Q34" s="284">
        <f>IF(ISERROR(VLOOKUP(B34,'May 29'!$A$5:$M$65474,13,FALSE))," ",VLOOKUP(B34,'May 29'!$A$5:$M$65474,13,FALSE))</f>
        <v>62</v>
      </c>
      <c r="R34" s="283">
        <f>SUM(M34:Q34,L34)</f>
        <v>829.64</v>
      </c>
      <c r="S34" s="284">
        <f>IF(ISERROR(VLOOKUP(B34,'June 5'!$A$5:$M$65428,13,FALSE))," ",VLOOKUP(B34,'June 5'!$A$5:$M$65428,13,FALSE))</f>
        <v>99.69</v>
      </c>
      <c r="T34" s="283">
        <f>IF(ISERROR(VLOOKUP(B34,'June 12'!$A$5:$M$65435,13,FALSE))," ",VLOOKUP(B34,'June 12'!$A$5:$M$65435,13,FALSE))</f>
        <v>73.930000000000007</v>
      </c>
      <c r="U34" s="283">
        <f>IF(ISERROR(VLOOKUP(B34,'June 19'!$A$5:$M$65437,13,FALSE))," ",VLOOKUP(B34,'June 19'!$A$5:$M$65437,13,FALSE))</f>
        <v>75.3</v>
      </c>
      <c r="V34" s="283">
        <f>SUM(S34:U34,R34)</f>
        <v>1078.56</v>
      </c>
    </row>
    <row r="35" spans="1:22" ht="18.75" customHeight="1" thickBot="1" x14ac:dyDescent="0.3">
      <c r="A35" s="292">
        <v>33</v>
      </c>
      <c r="B35" s="293">
        <v>44</v>
      </c>
      <c r="C35" s="282" t="str">
        <f>VLOOKUP(B35,Teams!$A:$B,2,FALSE)</f>
        <v>Charlie Stewart &amp; Charlie Kruithof &amp; Kannon Stewart</v>
      </c>
      <c r="D35" s="283">
        <f>IF(ISERROR(VLOOKUP(B35,'March 13'!$A$5:$M$65536,13,FALSE))," ",VLOOKUP(B35,'March 13'!$A$5:$M$65536,13,FALSE))</f>
        <v>89.05</v>
      </c>
      <c r="E35" s="283">
        <f>IF(ISERROR(VLOOKUP(B35,'March 20'!$A$5:$M$65536,13,FALSE))," ",VLOOKUP(B35,'March 20'!$A$5:$M$65536,13,FALSE))</f>
        <v>66.94</v>
      </c>
      <c r="F35" s="283" t="str">
        <f>IF(ISERROR(VLOOKUP(B35,'March 27'!$A$5:$M$65536,13,FALSE))," ",VLOOKUP(B35,'March 27'!$A$5:$M$65536,13,FALSE))</f>
        <v xml:space="preserve"> </v>
      </c>
      <c r="G35" s="283">
        <f>SUM(D35:F35)</f>
        <v>155.99</v>
      </c>
      <c r="H35" s="283">
        <f>IF(ISERROR(VLOOKUP(B35,'April 3'!$A$5:$M$65536,13,FALSE))," ",VLOOKUP(B35,'April 3'!$A$5:$M$65536,13,FALSE))</f>
        <v>69.97</v>
      </c>
      <c r="I35" s="283" t="str">
        <f>IF(ISERROR(VLOOKUP(B35,'April 10'!$A$5:$M$65536,13,FALSE))," ",VLOOKUP(B35,'April 10'!$A$5:$M$65536,13,FALSE))</f>
        <v xml:space="preserve"> </v>
      </c>
      <c r="J35" s="283">
        <f>IF(ISERROR(VLOOKUP(B35,'April 17'!$A$5:$M$65536,13,FALSE))," ",VLOOKUP(B35,'April 17'!$A$5:$M$65536,13,FALSE))</f>
        <v>86.57</v>
      </c>
      <c r="K35" s="283">
        <f>IF(ISERROR(VLOOKUP(B35,'April 24'!$A$5:$M$65536,13,FALSE))," ",VLOOKUP(B35,'April 24'!$A$5:$M$65536,13,FALSE))</f>
        <v>81.98</v>
      </c>
      <c r="L35" s="283">
        <f>SUM(H35:K35,G35)</f>
        <v>394.51</v>
      </c>
      <c r="M35" s="283">
        <f>IF(ISERROR(VLOOKUP(B35,'May 1'!$A$5:$M$65536,13,FALSE))," ",VLOOKUP(B35,'May 1'!$A$5:$M$65536,13,FALSE))</f>
        <v>62</v>
      </c>
      <c r="N35" s="283">
        <f>IF(ISERROR(VLOOKUP(B35,'May 8'!$A$5:$M$65490,13,FALSE))," ",VLOOKUP(B35,'May 8'!$A$5:$M$65490,13,FALSE))</f>
        <v>109.55</v>
      </c>
      <c r="O35" s="283">
        <f>IF(ISERROR(VLOOKUP(B35,'May 15'!$A$5:$M$65494,13,FALSE))," ",VLOOKUP(B35,'May 15'!$A$5:$M$65494,13,FALSE))</f>
        <v>76.37</v>
      </c>
      <c r="P35" s="283">
        <f>IF(ISERROR(VLOOKUP(B35,'May 22'!$A$5:$M$65439,13,FALSE))," ",VLOOKUP(B35,'May 22'!$A$5:$M$65439,13,FALSE))</f>
        <v>70.62</v>
      </c>
      <c r="Q35" s="284">
        <f>IF(ISERROR(VLOOKUP(B35,'May 29'!$A$5:$M$65474,13,FALSE))," ",VLOOKUP(B35,'May 29'!$A$5:$M$65474,13,FALSE))</f>
        <v>88.29</v>
      </c>
      <c r="R35" s="283">
        <f>SUM(M35:Q35,L35)</f>
        <v>801.34</v>
      </c>
      <c r="S35" s="284">
        <f>IF(ISERROR(VLOOKUP(B35,'June 5'!$A$5:$M$65428,13,FALSE))," ",VLOOKUP(B35,'June 5'!$A$5:$M$65428,13,FALSE))</f>
        <v>76.209999999999994</v>
      </c>
      <c r="T35" s="283">
        <f>IF(ISERROR(VLOOKUP(B35,'June 12'!$A$5:$M$65435,13,FALSE))," ",VLOOKUP(B35,'June 12'!$A$5:$M$65435,13,FALSE))</f>
        <v>72.73</v>
      </c>
      <c r="U35" s="283">
        <f>IF(ISERROR(VLOOKUP(B35,'June 19'!$A$5:$M$65437,13,FALSE))," ",VLOOKUP(B35,'June 19'!$A$5:$M$65437,13,FALSE))</f>
        <v>82.98</v>
      </c>
      <c r="V35" s="283">
        <f>SUM(S35:U35,R35)</f>
        <v>1033.26</v>
      </c>
    </row>
    <row r="36" spans="1:22" ht="18.75" customHeight="1" thickBot="1" x14ac:dyDescent="0.3">
      <c r="A36" s="292">
        <v>34</v>
      </c>
      <c r="B36" s="281">
        <v>26</v>
      </c>
      <c r="C36" s="282" t="str">
        <f>VLOOKUP(B36,Teams!$A:$B,2,FALSE)</f>
        <v>Bruce Chumley &amp; Gary Foster &amp; Scott Moore</v>
      </c>
      <c r="D36" s="283">
        <f>IF(ISERROR(VLOOKUP(B36,'March 13'!$A$5:$M$65536,13,FALSE))," ",VLOOKUP(B36,'March 13'!$A$5:$M$65536,13,FALSE))</f>
        <v>107.88</v>
      </c>
      <c r="E36" s="283">
        <f>IF(ISERROR(VLOOKUP(B36,'March 20'!$A$5:$M$65536,13,FALSE))," ",VLOOKUP(B36,'March 20'!$A$5:$M$65536,13,FALSE))</f>
        <v>64.849999999999994</v>
      </c>
      <c r="F36" s="283">
        <f>IF(ISERROR(VLOOKUP(B36,'March 27'!$A$5:$M$65536,13,FALSE))," ",VLOOKUP(B36,'March 27'!$A$5:$M$65536,13,FALSE))</f>
        <v>60</v>
      </c>
      <c r="G36" s="283">
        <f>SUM(D36:F36)</f>
        <v>232.73</v>
      </c>
      <c r="H36" s="283">
        <f>IF(ISERROR(VLOOKUP(B36,'April 3'!$A$5:$M$65536,13,FALSE))," ",VLOOKUP(B36,'April 3'!$A$5:$M$65536,13,FALSE))</f>
        <v>66.64</v>
      </c>
      <c r="I36" s="283">
        <f>IF(ISERROR(VLOOKUP(B36,'April 10'!$A$5:$M$65536,13,FALSE))," ",VLOOKUP(B36,'April 10'!$A$5:$M$65536,13,FALSE))</f>
        <v>97.45</v>
      </c>
      <c r="J36" s="283">
        <f>IF(ISERROR(VLOOKUP(B36,'April 17'!$A$5:$M$65536,13,FALSE))," ",VLOOKUP(B36,'April 17'!$A$5:$M$65536,13,FALSE))</f>
        <v>71.48</v>
      </c>
      <c r="K36" s="283">
        <f>IF(ISERROR(VLOOKUP(B36,'April 24'!$A$5:$M$65536,13,FALSE))," ",VLOOKUP(B36,'April 24'!$A$5:$M$65536,13,FALSE))</f>
        <v>96.58</v>
      </c>
      <c r="L36" s="283">
        <f>SUM(H36:K36,G36)</f>
        <v>564.88</v>
      </c>
      <c r="M36" s="283" t="str">
        <f>IF(ISERROR(VLOOKUP(B36,'May 1'!$A$5:$M$65536,13,FALSE))," ",VLOOKUP(B36,'May 1'!$A$5:$M$65536,13,FALSE))</f>
        <v xml:space="preserve"> </v>
      </c>
      <c r="N36" s="283">
        <f>IF(ISERROR(VLOOKUP(B36,'May 8'!$A$5:$M$65490,13,FALSE))," ",VLOOKUP(B36,'May 8'!$A$5:$M$65490,13,FALSE))</f>
        <v>74.62</v>
      </c>
      <c r="O36" s="283">
        <f>IF(ISERROR(VLOOKUP(B36,'May 15'!$A$5:$M$65494,13,FALSE))," ",VLOOKUP(B36,'May 15'!$A$5:$M$65494,13,FALSE))</f>
        <v>82.09</v>
      </c>
      <c r="P36" s="283">
        <f>IF(ISERROR(VLOOKUP(B36,'May 22'!$A$5:$M$65439,13,FALSE))," ",VLOOKUP(B36,'May 22'!$A$5:$M$65439,13,FALSE))</f>
        <v>68.319999999999993</v>
      </c>
      <c r="Q36" s="284" t="str">
        <f>IF(ISERROR(VLOOKUP(B36,'May 29'!$A$5:$M$65474,13,FALSE))," ",VLOOKUP(B36,'May 29'!$A$5:$M$65474,13,FALSE))</f>
        <v xml:space="preserve"> </v>
      </c>
      <c r="R36" s="283">
        <f>SUM(M36:Q36,L36)</f>
        <v>789.91</v>
      </c>
      <c r="S36" s="284">
        <f>IF(ISERROR(VLOOKUP(B36,'June 5'!$A$5:$M$65428,13,FALSE))," ",VLOOKUP(B36,'June 5'!$A$5:$M$65428,13,FALSE))</f>
        <v>70.94</v>
      </c>
      <c r="T36" s="283">
        <f>IF(ISERROR(VLOOKUP(B36,'June 12'!$A$5:$M$65435,13,FALSE))," ",VLOOKUP(B36,'June 12'!$A$5:$M$65435,13,FALSE))</f>
        <v>79.069999999999993</v>
      </c>
      <c r="U36" s="283">
        <f>IF(ISERROR(VLOOKUP(B36,'June 19'!$A$5:$M$65437,13,FALSE))," ",VLOOKUP(B36,'June 19'!$A$5:$M$65437,13,FALSE))</f>
        <v>80.319999999999993</v>
      </c>
      <c r="V36" s="283">
        <f>SUM(S36:U36,R36)</f>
        <v>1020.24</v>
      </c>
    </row>
    <row r="37" spans="1:22" ht="18.75" customHeight="1" thickBot="1" x14ac:dyDescent="0.3">
      <c r="A37" s="280">
        <v>35</v>
      </c>
      <c r="B37" s="294">
        <v>14</v>
      </c>
      <c r="C37" s="282" t="str">
        <f>VLOOKUP(B37,Teams!$A:$B,2,FALSE)</f>
        <v>Paul Howard &amp; Steve Farr &amp; Emmy Howard</v>
      </c>
      <c r="D37" s="283">
        <f>IF(ISERROR(VLOOKUP(B37,'March 13'!$A$5:$M$65536,13,FALSE))," ",VLOOKUP(B37,'March 13'!$A$5:$M$65536,13,FALSE))</f>
        <v>76</v>
      </c>
      <c r="E37" s="283" t="str">
        <f>IF(ISERROR(VLOOKUP(B37,'March 20'!$A$5:$M$65536,13,FALSE))," ",VLOOKUP(B37,'March 20'!$A$5:$M$65536,13,FALSE))</f>
        <v xml:space="preserve"> </v>
      </c>
      <c r="F37" s="283">
        <f>IF(ISERROR(VLOOKUP(B37,'March 27'!$A$5:$M$65536,13,FALSE))," ",VLOOKUP(B37,'March 27'!$A$5:$M$65536,13,FALSE))</f>
        <v>60</v>
      </c>
      <c r="G37" s="283">
        <f>SUM(D37:F37)</f>
        <v>136</v>
      </c>
      <c r="H37" s="283" t="str">
        <f>IF(ISERROR(VLOOKUP(B37,'April 3'!$A$5:$M$65536,13,FALSE))," ",VLOOKUP(B37,'April 3'!$A$5:$M$65536,13,FALSE))</f>
        <v xml:space="preserve"> </v>
      </c>
      <c r="I37" s="283">
        <f>IF(ISERROR(VLOOKUP(B37,'April 10'!$A$5:$M$65536,13,FALSE))," ",VLOOKUP(B37,'April 10'!$A$5:$M$65536,13,FALSE))</f>
        <v>68</v>
      </c>
      <c r="J37" s="283" t="str">
        <f>IF(ISERROR(VLOOKUP(B37,'April 17'!$A$5:$M$65536,13,FALSE))," ",VLOOKUP(B37,'April 17'!$A$5:$M$65536,13,FALSE))</f>
        <v xml:space="preserve"> </v>
      </c>
      <c r="K37" s="283">
        <f>IF(ISERROR(VLOOKUP(B37,'April 24'!$A$5:$M$65536,13,FALSE))," ",VLOOKUP(B37,'April 24'!$A$5:$M$65536,13,FALSE))</f>
        <v>67</v>
      </c>
      <c r="L37" s="283">
        <f>SUM(H37:K37,G37)</f>
        <v>271</v>
      </c>
      <c r="M37" s="283">
        <f>IF(ISERROR(VLOOKUP(B37,'May 1'!$A$5:$M$65536,13,FALSE))," ",VLOOKUP(B37,'May 1'!$A$5:$M$65536,13,FALSE))</f>
        <v>117.2</v>
      </c>
      <c r="N37" s="283">
        <f>IF(ISERROR(VLOOKUP(B37,'May 8'!$A$5:$M$65490,13,FALSE))," ",VLOOKUP(B37,'May 8'!$A$5:$M$65490,13,FALSE))</f>
        <v>88.95</v>
      </c>
      <c r="O37" s="283">
        <f>IF(ISERROR(VLOOKUP(B37,'May 15'!$A$5:$M$65494,13,FALSE))," ",VLOOKUP(B37,'May 15'!$A$5:$M$65494,13,FALSE))</f>
        <v>58</v>
      </c>
      <c r="P37" s="283">
        <f>IF(ISERROR(VLOOKUP(B37,'May 22'!$A$5:$M$65439,13,FALSE))," ",VLOOKUP(B37,'May 22'!$A$5:$M$65439,13,FALSE))</f>
        <v>95.76</v>
      </c>
      <c r="Q37" s="284">
        <f>IF(ISERROR(VLOOKUP(B37,'May 29'!$A$5:$M$65474,13,FALSE))," ",VLOOKUP(B37,'May 29'!$A$5:$M$65474,13,FALSE))</f>
        <v>104.67</v>
      </c>
      <c r="R37" s="283">
        <f>SUM(M37:Q37,L37)</f>
        <v>735.57999999999993</v>
      </c>
      <c r="S37" s="284">
        <f>IF(ISERROR(VLOOKUP(B37,'June 5'!$A$5:$M$65428,13,FALSE))," ",VLOOKUP(B37,'June 5'!$A$5:$M$65428,13,FALSE))</f>
        <v>100.71000000000001</v>
      </c>
      <c r="T37" s="283">
        <f>IF(ISERROR(VLOOKUP(B37,'June 12'!$A$5:$M$65435,13,FALSE))," ",VLOOKUP(B37,'June 12'!$A$5:$M$65435,13,FALSE))</f>
        <v>113.55</v>
      </c>
      <c r="U37" s="283">
        <f>IF(ISERROR(VLOOKUP(B37,'June 19'!$A$5:$M$65437,13,FALSE))," ",VLOOKUP(B37,'June 19'!$A$5:$M$65437,13,FALSE))</f>
        <v>65</v>
      </c>
      <c r="V37" s="283">
        <f>SUM(S37:U37,R37)</f>
        <v>1014.8399999999999</v>
      </c>
    </row>
    <row r="38" spans="1:22" ht="18.75" customHeight="1" thickBot="1" x14ac:dyDescent="0.3">
      <c r="A38" s="292">
        <v>36</v>
      </c>
      <c r="B38" s="295">
        <v>52</v>
      </c>
      <c r="C38" s="282" t="str">
        <f>VLOOKUP(B38,Teams!$A:$B,2,FALSE)</f>
        <v>Sam Watson &amp; Jodee Butler</v>
      </c>
      <c r="D38" s="283">
        <f>IF(ISERROR(VLOOKUP(B38,'March 13'!$A$5:$M$65536,13,FALSE))," ",VLOOKUP(B38,'March 13'!$A$5:$M$65536,13,FALSE))</f>
        <v>76</v>
      </c>
      <c r="E38" s="283" t="str">
        <f>IF(ISERROR(VLOOKUP(B38,'March 20'!$A$5:$M$65536,13,FALSE))," ",VLOOKUP(B38,'March 20'!$A$5:$M$65536,13,FALSE))</f>
        <v xml:space="preserve"> </v>
      </c>
      <c r="F38" s="283">
        <f>IF(ISERROR(VLOOKUP(B38,'March 27'!$A$5:$M$65536,13,FALSE))," ",VLOOKUP(B38,'March 27'!$A$5:$M$65536,13,FALSE))</f>
        <v>60</v>
      </c>
      <c r="G38" s="283">
        <f>SUM(D38:F38)</f>
        <v>136</v>
      </c>
      <c r="H38" s="283" t="str">
        <f>IF(ISERROR(VLOOKUP(B38,'April 3'!$A$5:$M$65536,13,FALSE))," ",VLOOKUP(B38,'April 3'!$A$5:$M$65536,13,FALSE))</f>
        <v xml:space="preserve"> </v>
      </c>
      <c r="I38" s="283">
        <f>IF(ISERROR(VLOOKUP(B38,'April 10'!$A$5:$M$65536,13,FALSE))," ",VLOOKUP(B38,'April 10'!$A$5:$M$65536,13,FALSE))</f>
        <v>68</v>
      </c>
      <c r="J38" s="283" t="str">
        <f>IF(ISERROR(VLOOKUP(B38,'April 17'!$A$5:$M$65536,13,FALSE))," ",VLOOKUP(B38,'April 17'!$A$5:$M$65536,13,FALSE))</f>
        <v xml:space="preserve"> </v>
      </c>
      <c r="K38" s="283">
        <f>IF(ISERROR(VLOOKUP(B38,'April 24'!$A$5:$M$65536,13,FALSE))," ",VLOOKUP(B38,'April 24'!$A$5:$M$65536,13,FALSE))</f>
        <v>104.09</v>
      </c>
      <c r="L38" s="283">
        <f>SUM(H38:K38,G38)</f>
        <v>308.09000000000003</v>
      </c>
      <c r="M38" s="283">
        <f>IF(ISERROR(VLOOKUP(B38,'May 1'!$A$5:$M$65536,13,FALSE))," ",VLOOKUP(B38,'May 1'!$A$5:$M$65536,13,FALSE))</f>
        <v>115.56</v>
      </c>
      <c r="N38" s="283">
        <f>IF(ISERROR(VLOOKUP(B38,'May 8'!$A$5:$M$65490,13,FALSE))," ",VLOOKUP(B38,'May 8'!$A$5:$M$65490,13,FALSE))</f>
        <v>86.43</v>
      </c>
      <c r="O38" s="283">
        <f>IF(ISERROR(VLOOKUP(B38,'May 15'!$A$5:$M$65494,13,FALSE))," ",VLOOKUP(B38,'May 15'!$A$5:$M$65494,13,FALSE))</f>
        <v>106.76</v>
      </c>
      <c r="P38" s="283">
        <f>IF(ISERROR(VLOOKUP(B38,'May 22'!$A$5:$M$65439,13,FALSE))," ",VLOOKUP(B38,'May 22'!$A$5:$M$65439,13,FALSE))</f>
        <v>88.69</v>
      </c>
      <c r="Q38" s="284">
        <f>IF(ISERROR(VLOOKUP(B38,'May 29'!$A$5:$M$65474,13,FALSE))," ",VLOOKUP(B38,'May 29'!$A$5:$M$65474,13,FALSE))</f>
        <v>85</v>
      </c>
      <c r="R38" s="283">
        <f>SUM(M38:Q38,L38)</f>
        <v>790.53</v>
      </c>
      <c r="S38" s="284">
        <f>IF(ISERROR(VLOOKUP(B38,'June 5'!$A$5:$M$65428,13,FALSE))," ",VLOOKUP(B38,'June 5'!$A$5:$M$65428,13,FALSE))</f>
        <v>74.760000000000005</v>
      </c>
      <c r="T38" s="283">
        <f>IF(ISERROR(VLOOKUP(B38,'June 12'!$A$5:$M$65435,13,FALSE))," ",VLOOKUP(B38,'June 12'!$A$5:$M$65435,13,FALSE))</f>
        <v>60</v>
      </c>
      <c r="U38" s="283">
        <f>IF(ISERROR(VLOOKUP(B38,'June 19'!$A$5:$M$65437,13,FALSE))," ",VLOOKUP(B38,'June 19'!$A$5:$M$65437,13,FALSE))</f>
        <v>65</v>
      </c>
      <c r="V38" s="283">
        <f>SUM(S38:U38,R38)</f>
        <v>990.29</v>
      </c>
    </row>
    <row r="39" spans="1:22" ht="18.75" customHeight="1" thickBot="1" x14ac:dyDescent="0.3">
      <c r="A39" s="292">
        <v>37</v>
      </c>
      <c r="B39" s="292">
        <v>87</v>
      </c>
      <c r="C39" s="282" t="str">
        <f>VLOOKUP(B39,Teams!$A:$B,2,FALSE)</f>
        <v>Glen Kimble &amp; Bradley Stringer</v>
      </c>
      <c r="D39" s="283"/>
      <c r="E39" s="283"/>
      <c r="F39" s="283"/>
      <c r="G39" s="283">
        <f>SUM(D39:F39)</f>
        <v>0</v>
      </c>
      <c r="H39" s="283">
        <f>IF(ISERROR(VLOOKUP(B39,'April 3'!$A$5:$M$65536,13,FALSE))," ",VLOOKUP(B39,'April 3'!$A$5:$M$65536,13,FALSE))</f>
        <v>105.94</v>
      </c>
      <c r="I39" s="283">
        <f>IF(ISERROR(VLOOKUP(B39,'April 10'!$A$5:$M$65536,13,FALSE))," ",VLOOKUP(B39,'April 10'!$A$5:$M$65536,13,FALSE))</f>
        <v>105.49</v>
      </c>
      <c r="J39" s="283">
        <f>IF(ISERROR(VLOOKUP(B39,'April 17'!$A$5:$M$65536,13,FALSE))," ",VLOOKUP(B39,'April 17'!$A$5:$M$65536,13,FALSE))</f>
        <v>105.11</v>
      </c>
      <c r="K39" s="283">
        <f>IF(ISERROR(VLOOKUP(B39,'April 24'!$A$5:$M$65536,13,FALSE))," ",VLOOKUP(B39,'April 24'!$A$5:$M$65536,13,FALSE))</f>
        <v>98.11</v>
      </c>
      <c r="L39" s="283">
        <f>SUM(H39:K39,G39)</f>
        <v>414.65000000000003</v>
      </c>
      <c r="M39" s="283">
        <f>IF(ISERROR(VLOOKUP(B39,'May 1'!$A$5:$M$65536,13,FALSE))," ",VLOOKUP(B39,'May 1'!$A$5:$M$65536,13,FALSE))</f>
        <v>80.66</v>
      </c>
      <c r="N39" s="283">
        <f>IF(ISERROR(VLOOKUP(B39,'May 8'!$A$5:$M$65490,13,FALSE))," ",VLOOKUP(B39,'May 8'!$A$5:$M$65490,13,FALSE))</f>
        <v>95.02</v>
      </c>
      <c r="O39" s="283">
        <f>IF(ISERROR(VLOOKUP(B39,'May 15'!$A$5:$M$65494,13,FALSE))," ",VLOOKUP(B39,'May 15'!$A$5:$M$65494,13,FALSE))</f>
        <v>94</v>
      </c>
      <c r="P39" s="283">
        <f>IF(ISERROR(VLOOKUP(B39,'May 22'!$A$5:$M$65439,13,FALSE))," ",VLOOKUP(B39,'May 22'!$A$5:$M$65439,13,FALSE))</f>
        <v>102.78999999999999</v>
      </c>
      <c r="Q39" s="284">
        <f>IF(ISERROR(VLOOKUP(B39,'May 29'!$A$5:$M$65474,13,FALSE))," ",VLOOKUP(B39,'May 29'!$A$5:$M$65474,13,FALSE))</f>
        <v>76.010000000000005</v>
      </c>
      <c r="R39" s="283">
        <f>SUM(M39:Q39,L39)</f>
        <v>863.13000000000011</v>
      </c>
      <c r="S39" s="284">
        <f>IF(ISERROR(VLOOKUP(B39,'June 5'!$A$5:$M$65428,13,FALSE))," ",VLOOKUP(B39,'June 5'!$A$5:$M$65428,13,FALSE))</f>
        <v>85.63</v>
      </c>
      <c r="T39" s="283" t="str">
        <f>IF(ISERROR(VLOOKUP(B39,'June 12'!$A$5:$M$65435,13,FALSE))," ",VLOOKUP(B39,'June 12'!$A$5:$M$65435,13,FALSE))</f>
        <v xml:space="preserve"> </v>
      </c>
      <c r="U39" s="283" t="str">
        <f>IF(ISERROR(VLOOKUP(B39,'June 19'!$A$5:$M$65437,13,FALSE))," ",VLOOKUP(B39,'June 19'!$A$5:$M$65437,13,FALSE))</f>
        <v xml:space="preserve"> </v>
      </c>
      <c r="V39" s="283">
        <f>SUM(S39:U39,R39)</f>
        <v>948.7600000000001</v>
      </c>
    </row>
    <row r="40" spans="1:22" ht="18.75" customHeight="1" thickBot="1" x14ac:dyDescent="0.3">
      <c r="A40" s="280">
        <v>38</v>
      </c>
      <c r="B40" s="296">
        <v>83</v>
      </c>
      <c r="C40" s="282" t="str">
        <f>VLOOKUP(B40,Teams!$A:$B,2,FALSE)</f>
        <v>Gary Warpole &amp; Bobby Addison</v>
      </c>
      <c r="D40" s="283"/>
      <c r="E40" s="283"/>
      <c r="F40" s="283"/>
      <c r="G40" s="283">
        <f>SUM(D40:F40)</f>
        <v>0</v>
      </c>
      <c r="H40" s="283">
        <f>IF(ISERROR(VLOOKUP(B40,'April 3'!$A$5:$M$65536,13,FALSE))," ",VLOOKUP(B40,'April 3'!$A$5:$M$65536,13,FALSE))</f>
        <v>62</v>
      </c>
      <c r="I40" s="283" t="str">
        <f>IF(ISERROR(VLOOKUP(B40,'April 10'!$A$5:$M$65536,13,FALSE))," ",VLOOKUP(B40,'April 10'!$A$5:$M$65536,13,FALSE))</f>
        <v xml:space="preserve"> </v>
      </c>
      <c r="J40" s="283">
        <f>IF(ISERROR(VLOOKUP(B40,'April 17'!$A$5:$M$65536,13,FALSE))," ",VLOOKUP(B40,'April 17'!$A$5:$M$65536,13,FALSE))</f>
        <v>109.38</v>
      </c>
      <c r="K40" s="283">
        <f>IF(ISERROR(VLOOKUP(B40,'April 24'!$A$5:$M$65536,13,FALSE))," ",VLOOKUP(B40,'April 24'!$A$5:$M$65536,13,FALSE))</f>
        <v>106.85</v>
      </c>
      <c r="L40" s="283">
        <f>SUM(H40:K40,G40)</f>
        <v>278.23</v>
      </c>
      <c r="M40" s="283">
        <f>IF(ISERROR(VLOOKUP(B40,'May 1'!$A$5:$M$65536,13,FALSE))," ",VLOOKUP(B40,'May 1'!$A$5:$M$65536,13,FALSE))</f>
        <v>111.41</v>
      </c>
      <c r="N40" s="283">
        <f>IF(ISERROR(VLOOKUP(B40,'May 8'!$A$5:$M$65490,13,FALSE))," ",VLOOKUP(B40,'May 8'!$A$5:$M$65490,13,FALSE))</f>
        <v>52</v>
      </c>
      <c r="O40" s="283">
        <f>IF(ISERROR(VLOOKUP(B40,'May 15'!$A$5:$M$65494,13,FALSE))," ",VLOOKUP(B40,'May 15'!$A$5:$M$65494,13,FALSE))</f>
        <v>92.74</v>
      </c>
      <c r="P40" s="283" t="str">
        <f>IF(ISERROR(VLOOKUP(B40,'May 22'!$A$5:$M$65439,13,FALSE))," ",VLOOKUP(B40,'May 22'!$A$5:$M$65439,13,FALSE))</f>
        <v xml:space="preserve"> </v>
      </c>
      <c r="Q40" s="284">
        <f>IF(ISERROR(VLOOKUP(B40,'May 29'!$A$5:$M$65474,13,FALSE))," ",VLOOKUP(B40,'May 29'!$A$5:$M$65474,13,FALSE))</f>
        <v>62</v>
      </c>
      <c r="R40" s="283">
        <f>SUM(M40:Q40,L40)</f>
        <v>596.38</v>
      </c>
      <c r="S40" s="284">
        <f>IF(ISERROR(VLOOKUP(B40,'June 5'!$A$5:$M$65428,13,FALSE))," ",VLOOKUP(B40,'June 5'!$A$5:$M$65428,13,FALSE))</f>
        <v>117.58</v>
      </c>
      <c r="T40" s="283">
        <f>IF(ISERROR(VLOOKUP(B40,'June 12'!$A$5:$M$65435,13,FALSE))," ",VLOOKUP(B40,'June 12'!$A$5:$M$65435,13,FALSE))</f>
        <v>90.32</v>
      </c>
      <c r="U40" s="283">
        <f>IF(ISERROR(VLOOKUP(B40,'June 19'!$A$5:$M$65437,13,FALSE))," ",VLOOKUP(B40,'June 19'!$A$5:$M$65437,13,FALSE))</f>
        <v>93.039999999999992</v>
      </c>
      <c r="V40" s="283">
        <f>SUM(S40:U40,R40)</f>
        <v>897.31999999999994</v>
      </c>
    </row>
    <row r="41" spans="1:22" ht="18.75" customHeight="1" thickBot="1" x14ac:dyDescent="0.3">
      <c r="A41" s="292">
        <v>39</v>
      </c>
      <c r="B41" s="292">
        <v>89</v>
      </c>
      <c r="C41" s="282" t="str">
        <f>VLOOKUP(B41,Teams!$A:$B,2,FALSE)</f>
        <v>Willie Wooten &amp; Ty Pitts &amp; David Hendry</v>
      </c>
      <c r="D41" s="283"/>
      <c r="E41" s="283"/>
      <c r="F41" s="283"/>
      <c r="G41" s="283">
        <f>SUM(D41:F41)</f>
        <v>0</v>
      </c>
      <c r="H41" s="283" t="str">
        <f>IF(ISERROR(VLOOKUP(B41,'April 3'!$A$5:$M$65536,13,FALSE))," ",VLOOKUP(B41,'April 3'!$A$5:$M$65536,13,FALSE))</f>
        <v xml:space="preserve"> </v>
      </c>
      <c r="I41" s="283">
        <f>IF(ISERROR(VLOOKUP(B41,'April 10'!$A$5:$M$65536,13,FALSE))," ",VLOOKUP(B41,'April 10'!$A$5:$M$65536,13,FALSE))</f>
        <v>77.11</v>
      </c>
      <c r="J41" s="283">
        <f>IF(ISERROR(VLOOKUP(B41,'April 17'!$A$5:$M$65536,13,FALSE))," ",VLOOKUP(B41,'April 17'!$A$5:$M$65536,13,FALSE))</f>
        <v>73.78</v>
      </c>
      <c r="K41" s="283">
        <f>IF(ISERROR(VLOOKUP(B41,'April 24'!$A$5:$M$65536,13,FALSE))," ",VLOOKUP(B41,'April 24'!$A$5:$M$65536,13,FALSE))</f>
        <v>71.41</v>
      </c>
      <c r="L41" s="283">
        <f>SUM(H41:K41,G41)</f>
        <v>222.29999999999998</v>
      </c>
      <c r="M41" s="283" t="str">
        <f>IF(ISERROR(VLOOKUP(B41,'May 1'!$A$5:$M$65536,13,FALSE))," ",VLOOKUP(B41,'May 1'!$A$5:$M$65536,13,FALSE))</f>
        <v xml:space="preserve"> </v>
      </c>
      <c r="N41" s="283">
        <f>IF(ISERROR(VLOOKUP(B41,'May 8'!$A$5:$M$65490,13,FALSE))," ",VLOOKUP(B41,'May 8'!$A$5:$M$65490,13,FALSE))</f>
        <v>97.5</v>
      </c>
      <c r="O41" s="283">
        <f>IF(ISERROR(VLOOKUP(B41,'May 15'!$A$5:$M$65494,13,FALSE))," ",VLOOKUP(B41,'May 15'!$A$5:$M$65494,13,FALSE))</f>
        <v>90.72</v>
      </c>
      <c r="P41" s="283">
        <f>IF(ISERROR(VLOOKUP(B41,'May 22'!$A$5:$M$65439,13,FALSE))," ",VLOOKUP(B41,'May 22'!$A$5:$M$65439,13,FALSE))</f>
        <v>90.73</v>
      </c>
      <c r="Q41" s="284">
        <f>IF(ISERROR(VLOOKUP(B41,'May 29'!$A$5:$M$65474,13,FALSE))," ",VLOOKUP(B41,'May 29'!$A$5:$M$65474,13,FALSE))</f>
        <v>71.319999999999993</v>
      </c>
      <c r="R41" s="283">
        <f>SUM(M41:Q41,L41)</f>
        <v>572.56999999999994</v>
      </c>
      <c r="S41" s="284">
        <f>IF(ISERROR(VLOOKUP(B41,'June 5'!$A$5:$M$65428,13,FALSE))," ",VLOOKUP(B41,'June 5'!$A$5:$M$65428,13,FALSE))</f>
        <v>81.010000000000005</v>
      </c>
      <c r="T41" s="283">
        <f>IF(ISERROR(VLOOKUP(B41,'June 12'!$A$5:$M$65435,13,FALSE))," ",VLOOKUP(B41,'June 12'!$A$5:$M$65435,13,FALSE))</f>
        <v>94.58</v>
      </c>
      <c r="U41" s="283">
        <f>IF(ISERROR(VLOOKUP(B41,'June 19'!$A$5:$M$65437,13,FALSE))," ",VLOOKUP(B41,'June 19'!$A$5:$M$65437,13,FALSE))</f>
        <v>96.7</v>
      </c>
      <c r="V41" s="283">
        <f>SUM(S41:U41,R41)</f>
        <v>844.8599999999999</v>
      </c>
    </row>
    <row r="42" spans="1:22" ht="18.75" customHeight="1" thickBot="1" x14ac:dyDescent="0.3">
      <c r="A42" s="292">
        <v>40</v>
      </c>
      <c r="B42" s="296">
        <v>50</v>
      </c>
      <c r="C42" s="282" t="str">
        <f>VLOOKUP(B42,Teams!$A:$B,2,FALSE)</f>
        <v>Bob Cherry &amp; Phil Addisson</v>
      </c>
      <c r="D42" s="283">
        <f>IF(ISERROR(VLOOKUP(B42,'March 13'!$A$5:$M$65536,13,FALSE))," ",VLOOKUP(B42,'March 13'!$A$5:$M$65536,13,FALSE))</f>
        <v>96.8</v>
      </c>
      <c r="E42" s="283" t="str">
        <f>IF(ISERROR(VLOOKUP(B42,'March 20'!$A$5:$M$65536,13,FALSE))," ",VLOOKUP(B42,'March 20'!$A$5:$M$65536,13,FALSE))</f>
        <v xml:space="preserve"> </v>
      </c>
      <c r="F42" s="283">
        <f>IF(ISERROR(VLOOKUP(B42,'March 27'!$A$5:$M$65536,13,FALSE))," ",VLOOKUP(B42,'March 27'!$A$5:$M$65536,13,FALSE))</f>
        <v>98.960000000000008</v>
      </c>
      <c r="G42" s="283">
        <f>SUM(D42:F42)</f>
        <v>195.76</v>
      </c>
      <c r="H42" s="283">
        <f>IF(ISERROR(VLOOKUP(B42,'April 3'!$A$5:$M$65536,13,FALSE))," ",VLOOKUP(B42,'April 3'!$A$5:$M$65536,13,FALSE))</f>
        <v>107.52</v>
      </c>
      <c r="I42" s="283">
        <f>IF(ISERROR(VLOOKUP(B42,'April 10'!$A$5:$M$65536,13,FALSE))," ",VLOOKUP(B42,'April 10'!$A$5:$M$65536,13,FALSE))</f>
        <v>72.040000000000006</v>
      </c>
      <c r="J42" s="283">
        <f>IF(ISERROR(VLOOKUP(B42,'April 17'!$A$5:$M$65536,13,FALSE))," ",VLOOKUP(B42,'April 17'!$A$5:$M$65536,13,FALSE))</f>
        <v>69.37</v>
      </c>
      <c r="K42" s="283" t="str">
        <f>IF(ISERROR(VLOOKUP(B42,'April 24'!$A$5:$M$65536,13,FALSE))," ",VLOOKUP(B42,'April 24'!$A$5:$M$65536,13,FALSE))</f>
        <v xml:space="preserve"> </v>
      </c>
      <c r="L42" s="283">
        <f>SUM(H42:K42,G42)</f>
        <v>444.69</v>
      </c>
      <c r="M42" s="283">
        <f>IF(ISERROR(VLOOKUP(B42,'May 1'!$A$5:$M$65536,13,FALSE))," ",VLOOKUP(B42,'May 1'!$A$5:$M$65536,13,FALSE))</f>
        <v>69.56</v>
      </c>
      <c r="N42" s="283">
        <f>IF(ISERROR(VLOOKUP(B42,'May 8'!$A$5:$M$65490,13,FALSE))," ",VLOOKUP(B42,'May 8'!$A$5:$M$65490,13,FALSE))</f>
        <v>69</v>
      </c>
      <c r="O42" s="283" t="str">
        <f>IF(ISERROR(VLOOKUP(B42,'May 15'!$A$5:$M$65494,13,FALSE))," ",VLOOKUP(B42,'May 15'!$A$5:$M$65494,13,FALSE))</f>
        <v xml:space="preserve"> </v>
      </c>
      <c r="P42" s="283">
        <f>IF(ISERROR(VLOOKUP(B42,'May 22'!$A$5:$M$65439,13,FALSE))," ",VLOOKUP(B42,'May 22'!$A$5:$M$65439,13,FALSE))</f>
        <v>63.97</v>
      </c>
      <c r="Q42" s="284">
        <f>IF(ISERROR(VLOOKUP(B42,'May 29'!$A$5:$M$65474,13,FALSE))," ",VLOOKUP(B42,'May 29'!$A$5:$M$65474,13,FALSE))</f>
        <v>82.84</v>
      </c>
      <c r="R42" s="283">
        <f>SUM(M42:Q42,L42)</f>
        <v>730.06</v>
      </c>
      <c r="S42" s="284" t="str">
        <f>IF(ISERROR(VLOOKUP(B42,'June 5'!$A$5:$M$65428,13,FALSE))," ",VLOOKUP(B42,'June 5'!$A$5:$M$65428,13,FALSE))</f>
        <v xml:space="preserve"> </v>
      </c>
      <c r="T42" s="283" t="str">
        <f>IF(ISERROR(VLOOKUP(B42,'June 12'!$A$5:$M$65435,13,FALSE))," ",VLOOKUP(B42,'June 12'!$A$5:$M$65435,13,FALSE))</f>
        <v xml:space="preserve"> </v>
      </c>
      <c r="U42" s="283">
        <f>IF(ISERROR(VLOOKUP(B42,'June 19'!$A$5:$M$65437,13,FALSE))," ",VLOOKUP(B42,'June 19'!$A$5:$M$65437,13,FALSE))</f>
        <v>92.03</v>
      </c>
      <c r="V42" s="283">
        <f>SUM(S42:U42,R42)</f>
        <v>822.08999999999992</v>
      </c>
    </row>
    <row r="43" spans="1:22" ht="18.75" customHeight="1" thickBot="1" x14ac:dyDescent="0.3">
      <c r="A43" s="280">
        <v>41</v>
      </c>
      <c r="B43" s="292">
        <v>19</v>
      </c>
      <c r="C43" s="282" t="str">
        <f>VLOOKUP(B43,Teams!$A:$B,2,FALSE)</f>
        <v>Keven Ellis &amp; Forrest Griffin &amp; Keith Payne</v>
      </c>
      <c r="D43" s="283">
        <f>IF(ISERROR(VLOOKUP(B43,'March 13'!$A$5:$M$65536,13,FALSE))," ",VLOOKUP(B43,'March 13'!$A$5:$M$65536,13,FALSE))</f>
        <v>76</v>
      </c>
      <c r="E43" s="283">
        <f>IF(ISERROR(VLOOKUP(B43,'March 20'!$A$5:$M$65536,13,FALSE))," ",VLOOKUP(B43,'March 20'!$A$5:$M$65536,13,FALSE))</f>
        <v>62</v>
      </c>
      <c r="F43" s="283" t="str">
        <f>IF(ISERROR(VLOOKUP(B43,'March 27'!$A$5:$M$65536,13,FALSE))," ",VLOOKUP(B43,'March 27'!$A$5:$M$65536,13,FALSE))</f>
        <v xml:space="preserve"> </v>
      </c>
      <c r="G43" s="283">
        <f>SUM(D43:F43)</f>
        <v>138</v>
      </c>
      <c r="H43" s="283">
        <f>IF(ISERROR(VLOOKUP(B43,'April 3'!$A$5:$M$65536,13,FALSE))," ",VLOOKUP(B43,'April 3'!$A$5:$M$65536,13,FALSE))</f>
        <v>80.290000000000006</v>
      </c>
      <c r="I43" s="283" t="str">
        <f>IF(ISERROR(VLOOKUP(B43,'April 10'!$A$5:$M$65536,13,FALSE))," ",VLOOKUP(B43,'April 10'!$A$5:$M$65536,13,FALSE))</f>
        <v xml:space="preserve"> </v>
      </c>
      <c r="J43" s="283">
        <f>IF(ISERROR(VLOOKUP(B43,'April 17'!$A$5:$M$65536,13,FALSE))," ",VLOOKUP(B43,'April 17'!$A$5:$M$65536,13,FALSE))</f>
        <v>64</v>
      </c>
      <c r="K43" s="283">
        <f>IF(ISERROR(VLOOKUP(B43,'April 24'!$A$5:$M$65536,13,FALSE))," ",VLOOKUP(B43,'April 24'!$A$5:$M$65536,13,FALSE))</f>
        <v>67</v>
      </c>
      <c r="L43" s="283">
        <f>SUM(H43:K43,G43)</f>
        <v>349.29</v>
      </c>
      <c r="M43" s="283">
        <f>IF(ISERROR(VLOOKUP(B43,'May 1'!$A$5:$M$65536,13,FALSE))," ",VLOOKUP(B43,'May 1'!$A$5:$M$65536,13,FALSE))</f>
        <v>62</v>
      </c>
      <c r="N43" s="283">
        <f>IF(ISERROR(VLOOKUP(B43,'May 8'!$A$5:$M$65490,13,FALSE))," ",VLOOKUP(B43,'May 8'!$A$5:$M$65490,13,FALSE))</f>
        <v>69.53</v>
      </c>
      <c r="O43" s="283">
        <f>IF(ISERROR(VLOOKUP(B43,'May 15'!$A$5:$M$65494,13,FALSE))," ",VLOOKUP(B43,'May 15'!$A$5:$M$65494,13,FALSE))</f>
        <v>79.88</v>
      </c>
      <c r="P43" s="283" t="str">
        <f>IF(ISERROR(VLOOKUP(B43,'May 22'!$A$5:$M$65439,13,FALSE))," ",VLOOKUP(B43,'May 22'!$A$5:$M$65439,13,FALSE))</f>
        <v xml:space="preserve"> </v>
      </c>
      <c r="Q43" s="284">
        <f>IF(ISERROR(VLOOKUP(B43,'May 29'!$A$5:$M$65474,13,FALSE))," ",VLOOKUP(B43,'May 29'!$A$5:$M$65474,13,FALSE))</f>
        <v>62</v>
      </c>
      <c r="R43" s="283">
        <f>SUM(M43:Q43,L43)</f>
        <v>622.70000000000005</v>
      </c>
      <c r="S43" s="284" t="str">
        <f>IF(ISERROR(VLOOKUP(B43,'June 5'!$A$5:$M$65428,13,FALSE))," ",VLOOKUP(B43,'June 5'!$A$5:$M$65428,13,FALSE))</f>
        <v xml:space="preserve"> </v>
      </c>
      <c r="T43" s="283">
        <f>IF(ISERROR(VLOOKUP(B43,'June 12'!$A$5:$M$65435,13,FALSE))," ",VLOOKUP(B43,'June 12'!$A$5:$M$65435,13,FALSE))</f>
        <v>69.099999999999994</v>
      </c>
      <c r="U43" s="283">
        <f>IF(ISERROR(VLOOKUP(B43,'June 19'!$A$5:$M$65437,13,FALSE))," ",VLOOKUP(B43,'June 19'!$A$5:$M$65437,13,FALSE))</f>
        <v>65</v>
      </c>
      <c r="V43" s="283">
        <f>SUM(S43:U43,R43)</f>
        <v>756.80000000000007</v>
      </c>
    </row>
    <row r="44" spans="1:22" ht="18.75" customHeight="1" thickBot="1" x14ac:dyDescent="0.3">
      <c r="A44" s="292">
        <v>42</v>
      </c>
      <c r="B44" s="296">
        <v>45</v>
      </c>
      <c r="C44" s="282" t="str">
        <f>VLOOKUP(B44,Teams!$A:$B,2,FALSE)</f>
        <v>Gary Reppond &amp; Kimberly Nelson</v>
      </c>
      <c r="D44" s="283">
        <f>IF(ISERROR(VLOOKUP(B44,'March 13'!$A$5:$M$65536,13,FALSE))," ",VLOOKUP(B44,'March 13'!$A$5:$M$65536,13,FALSE))</f>
        <v>109.59</v>
      </c>
      <c r="E44" s="283">
        <f>IF(ISERROR(VLOOKUP(B44,'March 20'!$A$5:$M$65536,13,FALSE))," ",VLOOKUP(B44,'March 20'!$A$5:$M$65536,13,FALSE))</f>
        <v>76.62</v>
      </c>
      <c r="F44" s="283">
        <f>IF(ISERROR(VLOOKUP(B44,'March 27'!$A$5:$M$65536,13,FALSE))," ",VLOOKUP(B44,'March 27'!$A$5:$M$65536,13,FALSE))</f>
        <v>70.7</v>
      </c>
      <c r="G44" s="283">
        <f>SUM(D44:F44)</f>
        <v>256.91000000000003</v>
      </c>
      <c r="H44" s="283">
        <f>IF(ISERROR(VLOOKUP(B44,'April 3'!$A$5:$M$65536,13,FALSE))," ",VLOOKUP(B44,'April 3'!$A$5:$M$65536,13,FALSE))</f>
        <v>81.39</v>
      </c>
      <c r="I44" s="283">
        <f>IF(ISERROR(VLOOKUP(B44,'April 10'!$A$5:$M$65536,13,FALSE))," ",VLOOKUP(B44,'April 10'!$A$5:$M$65536,13,FALSE))</f>
        <v>68</v>
      </c>
      <c r="J44" s="283">
        <f>IF(ISERROR(VLOOKUP(B44,'April 17'!$A$5:$M$65536,13,FALSE))," ",VLOOKUP(B44,'April 17'!$A$5:$M$65536,13,FALSE))</f>
        <v>64</v>
      </c>
      <c r="K44" s="283">
        <f>IF(ISERROR(VLOOKUP(B44,'April 24'!$A$5:$M$65536,13,FALSE))," ",VLOOKUP(B44,'April 24'!$A$5:$M$65536,13,FALSE))</f>
        <v>83.25</v>
      </c>
      <c r="L44" s="283">
        <f>SUM(H44:K44,G44)</f>
        <v>553.54999999999995</v>
      </c>
      <c r="M44" s="283">
        <f>IF(ISERROR(VLOOKUP(B44,'May 1'!$A$5:$M$65536,13,FALSE))," ",VLOOKUP(B44,'May 1'!$A$5:$M$65536,13,FALSE))</f>
        <v>88.59</v>
      </c>
      <c r="N44" s="283">
        <f>IF(ISERROR(VLOOKUP(B44,'May 8'!$A$5:$M$65490,13,FALSE))," ",VLOOKUP(B44,'May 8'!$A$5:$M$65490,13,FALSE))</f>
        <v>105.44</v>
      </c>
      <c r="O44" s="283" t="str">
        <f>IF(ISERROR(VLOOKUP(B44,'May 15'!$A$5:$M$65494,13,FALSE))," ",VLOOKUP(B44,'May 15'!$A$5:$M$65494,13,FALSE))</f>
        <v xml:space="preserve"> </v>
      </c>
      <c r="P44" s="283" t="str">
        <f>IF(ISERROR(VLOOKUP(B44,'May 22'!$A$5:$M$65439,13,FALSE))," ",VLOOKUP(B44,'May 22'!$A$5:$M$65439,13,FALSE))</f>
        <v xml:space="preserve"> </v>
      </c>
      <c r="Q44" s="284" t="str">
        <f>IF(ISERROR(VLOOKUP(B44,'May 29'!$A$5:$M$65474,13,FALSE))," ",VLOOKUP(B44,'May 29'!$A$5:$M$65474,13,FALSE))</f>
        <v xml:space="preserve"> </v>
      </c>
      <c r="R44" s="283">
        <f>SUM(M44:Q44,L44)</f>
        <v>747.57999999999993</v>
      </c>
      <c r="S44" s="284" t="str">
        <f>IF(ISERROR(VLOOKUP(B44,'June 5'!$A$5:$M$65428,13,FALSE))," ",VLOOKUP(B44,'June 5'!$A$5:$M$65428,13,FALSE))</f>
        <v xml:space="preserve"> </v>
      </c>
      <c r="T44" s="283" t="str">
        <f>IF(ISERROR(VLOOKUP(B44,'June 12'!$A$5:$M$65435,13,FALSE))," ",VLOOKUP(B44,'June 12'!$A$5:$M$65435,13,FALSE))</f>
        <v xml:space="preserve"> </v>
      </c>
      <c r="U44" s="283" t="str">
        <f>IF(ISERROR(VLOOKUP(B44,'June 19'!$A$5:$M$65437,13,FALSE))," ",VLOOKUP(B44,'June 19'!$A$5:$M$65437,13,FALSE))</f>
        <v xml:space="preserve"> </v>
      </c>
      <c r="V44" s="283">
        <f>SUM(S44:U44,R44)</f>
        <v>747.57999999999993</v>
      </c>
    </row>
    <row r="45" spans="1:22" ht="18.75" customHeight="1" thickBot="1" x14ac:dyDescent="0.3">
      <c r="A45" s="292">
        <v>43</v>
      </c>
      <c r="B45" s="294">
        <v>39</v>
      </c>
      <c r="C45" s="282" t="str">
        <f>VLOOKUP(B45,Teams!$A:$B,2,FALSE)</f>
        <v>Kurt Morgan</v>
      </c>
      <c r="D45" s="283">
        <f>IF(ISERROR(VLOOKUP(B45,'March 13'!$A$5:$M$65536,13,FALSE))," ",VLOOKUP(B45,'March 13'!$A$5:$M$65536,13,FALSE))</f>
        <v>76</v>
      </c>
      <c r="E45" s="283">
        <f>IF(ISERROR(VLOOKUP(B45,'March 20'!$A$5:$M$65536,13,FALSE))," ",VLOOKUP(B45,'March 20'!$A$5:$M$65536,13,FALSE))</f>
        <v>77.790000000000006</v>
      </c>
      <c r="F45" s="283">
        <f>IF(ISERROR(VLOOKUP(B45,'March 27'!$A$5:$M$65536,13,FALSE))," ",VLOOKUP(B45,'March 27'!$A$5:$M$65536,13,FALSE))</f>
        <v>90.05</v>
      </c>
      <c r="G45" s="283">
        <f>SUM(D45:F45)</f>
        <v>243.84000000000003</v>
      </c>
      <c r="H45" s="283">
        <f>IF(ISERROR(VLOOKUP(B45,'April 3'!$A$5:$M$65536,13,FALSE))," ",VLOOKUP(B45,'April 3'!$A$5:$M$65536,13,FALSE))</f>
        <v>65.510000000000005</v>
      </c>
      <c r="I45" s="283">
        <f>IF(ISERROR(VLOOKUP(B45,'April 10'!$A$5:$M$65536,13,FALSE))," ",VLOOKUP(B45,'April 10'!$A$5:$M$65536,13,FALSE))</f>
        <v>74.459999999999994</v>
      </c>
      <c r="J45" s="283">
        <f>IF(ISERROR(VLOOKUP(B45,'April 17'!$A$5:$M$65536,13,FALSE))," ",VLOOKUP(B45,'April 17'!$A$5:$M$65536,13,FALSE))</f>
        <v>83</v>
      </c>
      <c r="K45" s="283">
        <f>IF(ISERROR(VLOOKUP(B45,'April 24'!$A$5:$M$65536,13,FALSE))," ",VLOOKUP(B45,'April 24'!$A$5:$M$65536,13,FALSE))</f>
        <v>67</v>
      </c>
      <c r="L45" s="283">
        <f>SUM(H45:K45,G45)</f>
        <v>533.81000000000006</v>
      </c>
      <c r="M45" s="283">
        <f>IF(ISERROR(VLOOKUP(B45,'May 1'!$A$5:$M$65536,13,FALSE))," ",VLOOKUP(B45,'May 1'!$A$5:$M$65536,13,FALSE))</f>
        <v>62</v>
      </c>
      <c r="N45" s="283">
        <f>IF(ISERROR(VLOOKUP(B45,'May 8'!$A$5:$M$65490,13,FALSE))," ",VLOOKUP(B45,'May 8'!$A$5:$M$65490,13,FALSE))</f>
        <v>65.33</v>
      </c>
      <c r="O45" s="283">
        <f>IF(ISERROR(VLOOKUP(B45,'May 15'!$A$5:$M$65494,13,FALSE))," ",VLOOKUP(B45,'May 15'!$A$5:$M$65494,13,FALSE))</f>
        <v>58</v>
      </c>
      <c r="P45" s="283" t="str">
        <f>IF(ISERROR(VLOOKUP(B45,'May 22'!$A$5:$M$65439,13,FALSE))," ",VLOOKUP(B45,'May 22'!$A$5:$M$65439,13,FALSE))</f>
        <v xml:space="preserve"> </v>
      </c>
      <c r="Q45" s="284" t="str">
        <f>IF(ISERROR(VLOOKUP(B45,'May 29'!$A$5:$M$65474,13,FALSE))," ",VLOOKUP(B45,'May 29'!$A$5:$M$65474,13,FALSE))</f>
        <v xml:space="preserve"> </v>
      </c>
      <c r="R45" s="283">
        <f>SUM(M45:Q45,L45)</f>
        <v>719.1400000000001</v>
      </c>
      <c r="S45" s="284" t="str">
        <f>IF(ISERROR(VLOOKUP(B45,'June 5'!$A$5:$M$65428,13,FALSE))," ",VLOOKUP(B45,'June 5'!$A$5:$M$65428,13,FALSE))</f>
        <v xml:space="preserve"> </v>
      </c>
      <c r="T45" s="283" t="str">
        <f>IF(ISERROR(VLOOKUP(B45,'June 12'!$A$5:$M$65435,13,FALSE))," ",VLOOKUP(B45,'June 12'!$A$5:$M$65435,13,FALSE))</f>
        <v xml:space="preserve"> </v>
      </c>
      <c r="U45" s="283" t="str">
        <f>IF(ISERROR(VLOOKUP(B45,'June 19'!$A$5:$M$65437,13,FALSE))," ",VLOOKUP(B45,'June 19'!$A$5:$M$65437,13,FALSE))</f>
        <v xml:space="preserve"> </v>
      </c>
      <c r="V45" s="283">
        <f>SUM(S45:U45,R45)</f>
        <v>719.1400000000001</v>
      </c>
    </row>
    <row r="46" spans="1:22" ht="18.75" customHeight="1" thickBot="1" x14ac:dyDescent="0.3">
      <c r="A46" s="280">
        <v>44</v>
      </c>
      <c r="B46" s="295">
        <v>54</v>
      </c>
      <c r="C46" s="282" t="str">
        <f>VLOOKUP(B46,Teams!$A:$B,2,FALSE)</f>
        <v>Kevin Sanderson &amp; Kelton Sanderson</v>
      </c>
      <c r="D46" s="283">
        <f>IF(ISERROR(VLOOKUP(B46,'March 13'!$A$5:$M$65536,13,FALSE))," ",VLOOKUP(B46,'March 13'!$A$5:$M$65536,13,FALSE))</f>
        <v>76</v>
      </c>
      <c r="E46" s="283" t="str">
        <f>IF(ISERROR(VLOOKUP(B46,'March 20'!$A$5:$M$65536,13,FALSE))," ",VLOOKUP(B46,'March 20'!$A$5:$M$65536,13,FALSE))</f>
        <v xml:space="preserve"> </v>
      </c>
      <c r="F46" s="283">
        <f>IF(ISERROR(VLOOKUP(B46,'March 27'!$A$5:$M$65536,13,FALSE))," ",VLOOKUP(B46,'March 27'!$A$5:$M$65536,13,FALSE))</f>
        <v>60</v>
      </c>
      <c r="G46" s="283">
        <f>SUM(D46:F46)</f>
        <v>136</v>
      </c>
      <c r="H46" s="283" t="str">
        <f>IF(ISERROR(VLOOKUP(B46,'April 3'!$A$5:$M$65536,13,FALSE))," ",VLOOKUP(B46,'April 3'!$A$5:$M$65536,13,FALSE))</f>
        <v xml:space="preserve"> </v>
      </c>
      <c r="I46" s="283" t="str">
        <f>IF(ISERROR(VLOOKUP(B46,'April 10'!$A$5:$M$65536,13,FALSE))," ",VLOOKUP(B46,'April 10'!$A$5:$M$65536,13,FALSE))</f>
        <v xml:space="preserve"> </v>
      </c>
      <c r="J46" s="283">
        <f>IF(ISERROR(VLOOKUP(B46,'April 17'!$A$5:$M$65536,13,FALSE))," ",VLOOKUP(B46,'April 17'!$A$5:$M$65536,13,FALSE))</f>
        <v>64</v>
      </c>
      <c r="K46" s="283">
        <f>IF(ISERROR(VLOOKUP(B46,'April 24'!$A$5:$M$65536,13,FALSE))," ",VLOOKUP(B46,'April 24'!$A$5:$M$65536,13,FALSE))</f>
        <v>117.19</v>
      </c>
      <c r="L46" s="283">
        <f>SUM(H46:K46,G46)</f>
        <v>317.19</v>
      </c>
      <c r="M46" s="283" t="str">
        <f>IF(ISERROR(VLOOKUP(B46,'May 1'!$A$5:$M$65536,13,FALSE))," ",VLOOKUP(B46,'May 1'!$A$5:$M$65536,13,FALSE))</f>
        <v xml:space="preserve"> </v>
      </c>
      <c r="N46" s="283">
        <f>IF(ISERROR(VLOOKUP(B46,'May 8'!$A$5:$M$65490,13,FALSE))," ",VLOOKUP(B46,'May 8'!$A$5:$M$65490,13,FALSE))</f>
        <v>52</v>
      </c>
      <c r="O46" s="283">
        <f>IF(ISERROR(VLOOKUP(B46,'May 15'!$A$5:$M$65494,13,FALSE))," ",VLOOKUP(B46,'May 15'!$A$5:$M$65494,13,FALSE))</f>
        <v>105.55</v>
      </c>
      <c r="P46" s="283">
        <f>IF(ISERROR(VLOOKUP(B46,'May 22'!$A$5:$M$65439,13,FALSE))," ",VLOOKUP(B46,'May 22'!$A$5:$M$65439,13,FALSE))</f>
        <v>58</v>
      </c>
      <c r="Q46" s="284" t="str">
        <f>IF(ISERROR(VLOOKUP(B46,'May 29'!$A$5:$M$65474,13,FALSE))," ",VLOOKUP(B46,'May 29'!$A$5:$M$65474,13,FALSE))</f>
        <v xml:space="preserve"> </v>
      </c>
      <c r="R46" s="283">
        <f>SUM(M46:Q46,L46)</f>
        <v>532.74</v>
      </c>
      <c r="S46" s="284" t="str">
        <f>IF(ISERROR(VLOOKUP(B46,'June 5'!$A$5:$M$65428,13,FALSE))," ",VLOOKUP(B46,'June 5'!$A$5:$M$65428,13,FALSE))</f>
        <v xml:space="preserve"> </v>
      </c>
      <c r="T46" s="283">
        <f>IF(ISERROR(VLOOKUP(B46,'June 12'!$A$5:$M$65435,13,FALSE))," ",VLOOKUP(B46,'June 12'!$A$5:$M$65435,13,FALSE))</f>
        <v>60</v>
      </c>
      <c r="U46" s="283">
        <f>IF(ISERROR(VLOOKUP(B46,'June 19'!$A$5:$M$65437,13,FALSE))," ",VLOOKUP(B46,'June 19'!$A$5:$M$65437,13,FALSE))</f>
        <v>65</v>
      </c>
      <c r="V46" s="283">
        <f>SUM(S46:U46,R46)</f>
        <v>657.74</v>
      </c>
    </row>
    <row r="47" spans="1:22" ht="18.75" customHeight="1" thickBot="1" x14ac:dyDescent="0.3">
      <c r="A47" s="292">
        <v>45</v>
      </c>
      <c r="B47" s="294">
        <v>58</v>
      </c>
      <c r="C47" s="282" t="str">
        <f>VLOOKUP(B47,Teams!$A:$B,2,FALSE)</f>
        <v>Dalton Renfro &amp; Brian Nelson &amp; Ty Nelson</v>
      </c>
      <c r="D47" s="283">
        <f>IF(ISERROR(VLOOKUP(B47,'March 13'!$A$5:$M$65536,13,FALSE))," ",VLOOKUP(B47,'March 13'!$A$5:$M$65536,13,FALSE))</f>
        <v>83.56</v>
      </c>
      <c r="E47" s="283">
        <f>IF(ISERROR(VLOOKUP(B47,'March 20'!$A$5:$M$65536,13,FALSE))," ",VLOOKUP(B47,'March 20'!$A$5:$M$65536,13,FALSE))</f>
        <v>80.73</v>
      </c>
      <c r="F47" s="283">
        <f>IF(ISERROR(VLOOKUP(B47,'March 27'!$A$5:$M$65536,13,FALSE))," ",VLOOKUP(B47,'March 27'!$A$5:$M$65536,13,FALSE))</f>
        <v>85.36</v>
      </c>
      <c r="G47" s="283">
        <f>SUM(D47:F47)</f>
        <v>249.65000000000003</v>
      </c>
      <c r="H47" s="283">
        <f>IF(ISERROR(VLOOKUP(B47,'April 3'!$A$5:$M$65536,13,FALSE))," ",VLOOKUP(B47,'April 3'!$A$5:$M$65536,13,FALSE))</f>
        <v>62</v>
      </c>
      <c r="I47" s="283">
        <f>IF(ISERROR(VLOOKUP(B47,'April 10'!$A$5:$M$65536,13,FALSE))," ",VLOOKUP(B47,'April 10'!$A$5:$M$65536,13,FALSE))</f>
        <v>68</v>
      </c>
      <c r="J47" s="283">
        <f>IF(ISERROR(VLOOKUP(B47,'April 17'!$A$5:$M$65536,13,FALSE))," ",VLOOKUP(B47,'April 17'!$A$5:$M$65536,13,FALSE))</f>
        <v>64</v>
      </c>
      <c r="K47" s="283">
        <f>IF(ISERROR(VLOOKUP(B47,'April 24'!$A$5:$M$65536,13,FALSE))," ",VLOOKUP(B47,'April 24'!$A$5:$M$65536,13,FALSE))</f>
        <v>67</v>
      </c>
      <c r="L47" s="283">
        <f>SUM(H47:K47,G47)</f>
        <v>510.65000000000003</v>
      </c>
      <c r="M47" s="283">
        <f>IF(ISERROR(VLOOKUP(B47,'May 1'!$A$5:$M$65536,13,FALSE))," ",VLOOKUP(B47,'May 1'!$A$5:$M$65536,13,FALSE))</f>
        <v>62</v>
      </c>
      <c r="N47" s="283" t="str">
        <f>IF(ISERROR(VLOOKUP(B47,'May 8'!$A$5:$M$65490,13,FALSE))," ",VLOOKUP(B47,'May 8'!$A$5:$M$65490,13,FALSE))</f>
        <v xml:space="preserve"> </v>
      </c>
      <c r="O47" s="283" t="str">
        <f>IF(ISERROR(VLOOKUP(B47,'May 15'!$A$5:$M$65494,13,FALSE))," ",VLOOKUP(B47,'May 15'!$A$5:$M$65494,13,FALSE))</f>
        <v xml:space="preserve"> </v>
      </c>
      <c r="P47" s="283" t="str">
        <f>IF(ISERROR(VLOOKUP(B47,'May 22'!$A$5:$M$65439,13,FALSE))," ",VLOOKUP(B47,'May 22'!$A$5:$M$65439,13,FALSE))</f>
        <v xml:space="preserve"> </v>
      </c>
      <c r="Q47" s="284" t="str">
        <f>IF(ISERROR(VLOOKUP(B47,'May 29'!$A$5:$M$65474,13,FALSE))," ",VLOOKUP(B47,'May 29'!$A$5:$M$65474,13,FALSE))</f>
        <v xml:space="preserve"> </v>
      </c>
      <c r="R47" s="283">
        <f>SUM(M47:Q47,L47)</f>
        <v>572.65000000000009</v>
      </c>
      <c r="S47" s="284" t="str">
        <f>IF(ISERROR(VLOOKUP(B47,'June 5'!$A$5:$M$65428,13,FALSE))," ",VLOOKUP(B47,'June 5'!$A$5:$M$65428,13,FALSE))</f>
        <v xml:space="preserve"> </v>
      </c>
      <c r="T47" s="283" t="str">
        <f>IF(ISERROR(VLOOKUP(B47,'June 12'!$A$5:$M$65435,13,FALSE))," ",VLOOKUP(B47,'June 12'!$A$5:$M$65435,13,FALSE))</f>
        <v xml:space="preserve"> </v>
      </c>
      <c r="U47" s="283" t="str">
        <f>IF(ISERROR(VLOOKUP(B47,'June 19'!$A$5:$M$65437,13,FALSE))," ",VLOOKUP(B47,'June 19'!$A$5:$M$65437,13,FALSE))</f>
        <v xml:space="preserve"> </v>
      </c>
      <c r="V47" s="283">
        <f>SUM(S47:U47,R47)</f>
        <v>572.65000000000009</v>
      </c>
    </row>
    <row r="48" spans="1:22" ht="18.75" customHeight="1" thickBot="1" x14ac:dyDescent="0.3">
      <c r="A48" s="292">
        <v>46</v>
      </c>
      <c r="B48" s="295">
        <v>56</v>
      </c>
      <c r="C48" s="282" t="str">
        <f>VLOOKUP(B48,Teams!$A:$B,2,FALSE)</f>
        <v>Caleb Stewart &amp; Zack Reathford &amp; Landon Lowery</v>
      </c>
      <c r="D48" s="283">
        <f>IF(ISERROR(VLOOKUP(B48,'March 13'!$A$5:$M$65536,13,FALSE))," ",VLOOKUP(B48,'March 13'!$A$5:$M$65536,13,FALSE))</f>
        <v>104.63</v>
      </c>
      <c r="E48" s="283" t="str">
        <f>IF(ISERROR(VLOOKUP(B48,'March 20'!$A$5:$M$65536,13,FALSE))," ",VLOOKUP(B48,'March 20'!$A$5:$M$65536,13,FALSE))</f>
        <v xml:space="preserve"> </v>
      </c>
      <c r="F48" s="283">
        <f>IF(ISERROR(VLOOKUP(B48,'March 27'!$A$5:$M$65536,13,FALSE))," ",VLOOKUP(B48,'March 27'!$A$5:$M$65536,13,FALSE))</f>
        <v>60</v>
      </c>
      <c r="G48" s="283">
        <f>SUM(D48:F48)</f>
        <v>164.63</v>
      </c>
      <c r="H48" s="283" t="str">
        <f>IF(ISERROR(VLOOKUP(B48,'April 3'!$A$5:$M$65536,13,FALSE))," ",VLOOKUP(B48,'April 3'!$A$5:$M$65536,13,FALSE))</f>
        <v xml:space="preserve"> </v>
      </c>
      <c r="I48" s="283">
        <f>IF(ISERROR(VLOOKUP(B48,'April 10'!$A$5:$M$65536,13,FALSE))," ",VLOOKUP(B48,'April 10'!$A$5:$M$65536,13,FALSE))</f>
        <v>68</v>
      </c>
      <c r="J48" s="283">
        <f>IF(ISERROR(VLOOKUP(B48,'April 17'!$A$5:$M$65536,13,FALSE))," ",VLOOKUP(B48,'April 17'!$A$5:$M$65536,13,FALSE))</f>
        <v>100.03999999999999</v>
      </c>
      <c r="K48" s="283">
        <f>IF(ISERROR(VLOOKUP(B48,'April 24'!$A$5:$M$65536,13,FALSE))," ",VLOOKUP(B48,'April 24'!$A$5:$M$65536,13,FALSE))</f>
        <v>107.9</v>
      </c>
      <c r="L48" s="283">
        <f>SUM(H48:K48,G48)</f>
        <v>440.57</v>
      </c>
      <c r="M48" s="283">
        <f>IF(ISERROR(VLOOKUP(B48,'May 1'!$A$5:$M$65536,13,FALSE))," ",VLOOKUP(B48,'May 1'!$A$5:$M$65536,13,FALSE))</f>
        <v>62</v>
      </c>
      <c r="N48" s="283" t="str">
        <f>IF(ISERROR(VLOOKUP(B48,'May 8'!$A$5:$M$65490,13,FALSE))," ",VLOOKUP(B48,'May 8'!$A$5:$M$65490,13,FALSE))</f>
        <v xml:space="preserve"> </v>
      </c>
      <c r="O48" s="283">
        <f>IF(ISERROR(VLOOKUP(B48,'May 15'!$A$5:$M$65494,13,FALSE))," ",VLOOKUP(B48,'May 15'!$A$5:$M$65494,13,FALSE))</f>
        <v>58</v>
      </c>
      <c r="P48" s="283" t="str">
        <f>IF(ISERROR(VLOOKUP(B48,'May 22'!$A$5:$M$65439,13,FALSE))," ",VLOOKUP(B48,'May 22'!$A$5:$M$65439,13,FALSE))</f>
        <v xml:space="preserve"> </v>
      </c>
      <c r="Q48" s="284" t="str">
        <f>IF(ISERROR(VLOOKUP(B48,'May 29'!$A$5:$M$65474,13,FALSE))," ",VLOOKUP(B48,'May 29'!$A$5:$M$65474,13,FALSE))</f>
        <v xml:space="preserve"> </v>
      </c>
      <c r="R48" s="283">
        <f>SUM(M48:Q48,L48)</f>
        <v>560.56999999999994</v>
      </c>
      <c r="S48" s="284" t="str">
        <f>IF(ISERROR(VLOOKUP(B48,'June 5'!$A$5:$M$65428,13,FALSE))," ",VLOOKUP(B48,'June 5'!$A$5:$M$65428,13,FALSE))</f>
        <v xml:space="preserve"> </v>
      </c>
      <c r="T48" s="283" t="str">
        <f>IF(ISERROR(VLOOKUP(B48,'June 12'!$A$5:$M$65435,13,FALSE))," ",VLOOKUP(B48,'June 12'!$A$5:$M$65435,13,FALSE))</f>
        <v xml:space="preserve"> </v>
      </c>
      <c r="U48" s="283" t="str">
        <f>IF(ISERROR(VLOOKUP(B48,'June 19'!$A$5:$M$65437,13,FALSE))," ",VLOOKUP(B48,'June 19'!$A$5:$M$65437,13,FALSE))</f>
        <v xml:space="preserve"> </v>
      </c>
      <c r="V48" s="283">
        <f>SUM(S48:U48,R48)</f>
        <v>560.56999999999994</v>
      </c>
    </row>
    <row r="49" spans="1:22" ht="18.75" customHeight="1" thickBot="1" x14ac:dyDescent="0.3">
      <c r="A49" s="280">
        <v>47</v>
      </c>
      <c r="B49" s="292">
        <v>74</v>
      </c>
      <c r="C49" s="282" t="str">
        <f>VLOOKUP(B49,Teams!$A:$B,2,FALSE)</f>
        <v>Dennis Oats</v>
      </c>
      <c r="D49" s="283" t="str">
        <f>IF(ISERROR(VLOOKUP(B49,'March 13'!$A$5:$M$65536,13,FALSE))," ",VLOOKUP(B49,'March 13'!$A$5:$M$65536,13,FALSE))</f>
        <v xml:space="preserve"> </v>
      </c>
      <c r="E49" s="283">
        <f>IF(ISERROR(VLOOKUP(B49,'March 20'!$A$5:$M$65536,13,FALSE))," ",VLOOKUP(B49,'March 20'!$A$5:$M$65536,13,FALSE))</f>
        <v>102.07</v>
      </c>
      <c r="F49" s="283">
        <f>IF(ISERROR(VLOOKUP(B49,'March 27'!$A$5:$M$65536,13,FALSE))," ",VLOOKUP(B49,'March 27'!$A$5:$M$65536,13,FALSE))</f>
        <v>60</v>
      </c>
      <c r="G49" s="283">
        <f>SUM(D49:F49)</f>
        <v>162.07</v>
      </c>
      <c r="H49" s="283">
        <f>IF(ISERROR(VLOOKUP(B49,'April 3'!$A$5:$M$65536,13,FALSE))," ",VLOOKUP(B49,'April 3'!$A$5:$M$65536,13,FALSE))</f>
        <v>62</v>
      </c>
      <c r="I49" s="283">
        <f>IF(ISERROR(VLOOKUP(B49,'April 10'!$A$5:$M$65536,13,FALSE))," ",VLOOKUP(B49,'April 10'!$A$5:$M$65536,13,FALSE))</f>
        <v>68</v>
      </c>
      <c r="J49" s="283">
        <f>IF(ISERROR(VLOOKUP(B49,'April 17'!$A$5:$M$65536,13,FALSE))," ",VLOOKUP(B49,'April 17'!$A$5:$M$65536,13,FALSE))</f>
        <v>98.85</v>
      </c>
      <c r="K49" s="283">
        <f>IF(ISERROR(VLOOKUP(B49,'April 24'!$A$5:$M$65536,13,FALSE))," ",VLOOKUP(B49,'April 24'!$A$5:$M$65536,13,FALSE))</f>
        <v>67</v>
      </c>
      <c r="L49" s="283">
        <f>SUM(H49:K49,G49)</f>
        <v>457.92</v>
      </c>
      <c r="M49" s="283">
        <f>IF(ISERROR(VLOOKUP(B49,'May 1'!$A$5:$M$65536,13,FALSE))," ",VLOOKUP(B49,'May 1'!$A$5:$M$65536,13,FALSE))</f>
        <v>91.31</v>
      </c>
      <c r="N49" s="283" t="str">
        <f>IF(ISERROR(VLOOKUP(B49,'May 8'!$A$5:$M$65490,13,FALSE))," ",VLOOKUP(B49,'May 8'!$A$5:$M$65490,13,FALSE))</f>
        <v xml:space="preserve"> </v>
      </c>
      <c r="O49" s="283" t="str">
        <f>IF(ISERROR(VLOOKUP(B49,'May 15'!$A$5:$M$65494,13,FALSE))," ",VLOOKUP(B49,'May 15'!$A$5:$M$65494,13,FALSE))</f>
        <v xml:space="preserve"> </v>
      </c>
      <c r="P49" s="283" t="str">
        <f>IF(ISERROR(VLOOKUP(B49,'May 22'!$A$5:$M$65439,13,FALSE))," ",VLOOKUP(B49,'May 22'!$A$5:$M$65439,13,FALSE))</f>
        <v xml:space="preserve"> </v>
      </c>
      <c r="Q49" s="284" t="str">
        <f>IF(ISERROR(VLOOKUP(B49,'May 29'!$A$5:$M$65474,13,FALSE))," ",VLOOKUP(B49,'May 29'!$A$5:$M$65474,13,FALSE))</f>
        <v xml:space="preserve"> </v>
      </c>
      <c r="R49" s="283">
        <f>SUM(M49:Q49,L49)</f>
        <v>549.23</v>
      </c>
      <c r="S49" s="284" t="str">
        <f>IF(ISERROR(VLOOKUP(B49,'June 5'!$A$5:$M$65428,13,FALSE))," ",VLOOKUP(B49,'June 5'!$A$5:$M$65428,13,FALSE))</f>
        <v xml:space="preserve"> </v>
      </c>
      <c r="T49" s="283" t="str">
        <f>IF(ISERROR(VLOOKUP(B49,'June 12'!$A$5:$M$65435,13,FALSE))," ",VLOOKUP(B49,'June 12'!$A$5:$M$65435,13,FALSE))</f>
        <v xml:space="preserve"> </v>
      </c>
      <c r="U49" s="283" t="str">
        <f>IF(ISERROR(VLOOKUP(B49,'June 19'!$A$5:$M$65437,13,FALSE))," ",VLOOKUP(B49,'June 19'!$A$5:$M$65437,13,FALSE))</f>
        <v xml:space="preserve"> </v>
      </c>
      <c r="V49" s="283">
        <f>SUM(S49:U49,R49)</f>
        <v>549.23</v>
      </c>
    </row>
    <row r="50" spans="1:22" ht="18.75" customHeight="1" thickBot="1" x14ac:dyDescent="0.3">
      <c r="A50" s="292">
        <v>48</v>
      </c>
      <c r="B50" s="295">
        <v>27</v>
      </c>
      <c r="C50" s="282" t="str">
        <f>VLOOKUP(B50,Teams!$A:$B,2,FALSE)</f>
        <v>Bud Armstrong &amp; Nathan Armstrong</v>
      </c>
      <c r="D50" s="283">
        <f>IF(ISERROR(VLOOKUP(B50,'March 13'!$A$5:$M$65536,13,FALSE))," ",VLOOKUP(B50,'March 13'!$A$5:$M$65536,13,FALSE))</f>
        <v>87.96</v>
      </c>
      <c r="E50" s="283" t="str">
        <f>IF(ISERROR(VLOOKUP(B50,'March 20'!$A$5:$M$65536,13,FALSE))," ",VLOOKUP(B50,'March 20'!$A$5:$M$65536,13,FALSE))</f>
        <v xml:space="preserve"> </v>
      </c>
      <c r="F50" s="283">
        <f>IF(ISERROR(VLOOKUP(B50,'March 27'!$A$5:$M$65536,13,FALSE))," ",VLOOKUP(B50,'March 27'!$A$5:$M$65536,13,FALSE))</f>
        <v>91.2</v>
      </c>
      <c r="G50" s="283">
        <f>SUM(D50:F50)</f>
        <v>179.16</v>
      </c>
      <c r="H50" s="283">
        <f>IF(ISERROR(VLOOKUP(B50,'April 3'!$A$5:$M$65536,13,FALSE))," ",VLOOKUP(B50,'April 3'!$A$5:$M$65536,13,FALSE))</f>
        <v>71.59</v>
      </c>
      <c r="I50" s="283" t="str">
        <f>IF(ISERROR(VLOOKUP(B50,'April 10'!$A$5:$M$65536,13,FALSE))," ",VLOOKUP(B50,'April 10'!$A$5:$M$65536,13,FALSE))</f>
        <v xml:space="preserve"> </v>
      </c>
      <c r="J50" s="283" t="str">
        <f>IF(ISERROR(VLOOKUP(B50,'April 17'!$A$5:$M$65536,13,FALSE))," ",VLOOKUP(B50,'April 17'!$A$5:$M$65536,13,FALSE))</f>
        <v xml:space="preserve"> </v>
      </c>
      <c r="K50" s="283" t="str">
        <f>IF(ISERROR(VLOOKUP(B50,'April 24'!$A$5:$M$65536,13,FALSE))," ",VLOOKUP(B50,'April 24'!$A$5:$M$65536,13,FALSE))</f>
        <v xml:space="preserve"> </v>
      </c>
      <c r="L50" s="283">
        <f>SUM(H50:K50,G50)</f>
        <v>250.75</v>
      </c>
      <c r="M50" s="283" t="str">
        <f>IF(ISERROR(VLOOKUP(B50,'May 1'!$A$5:$M$65536,13,FALSE))," ",VLOOKUP(B50,'May 1'!$A$5:$M$65536,13,FALSE))</f>
        <v xml:space="preserve"> </v>
      </c>
      <c r="N50" s="283" t="str">
        <f>IF(ISERROR(VLOOKUP(B50,'May 8'!$A$5:$M$65490,13,FALSE))," ",VLOOKUP(B50,'May 8'!$A$5:$M$65490,13,FALSE))</f>
        <v xml:space="preserve"> </v>
      </c>
      <c r="O50" s="283">
        <f>IF(ISERROR(VLOOKUP(B50,'May 15'!$A$5:$M$65494,13,FALSE))," ",VLOOKUP(B50,'May 15'!$A$5:$M$65494,13,FALSE))</f>
        <v>107.86</v>
      </c>
      <c r="P50" s="283" t="str">
        <f>IF(ISERROR(VLOOKUP(B50,'May 22'!$A$5:$M$65439,13,FALSE))," ",VLOOKUP(B50,'May 22'!$A$5:$M$65439,13,FALSE))</f>
        <v xml:space="preserve"> </v>
      </c>
      <c r="Q50" s="284" t="str">
        <f>IF(ISERROR(VLOOKUP(B50,'May 29'!$A$5:$M$65474,13,FALSE))," ",VLOOKUP(B50,'May 29'!$A$5:$M$65474,13,FALSE))</f>
        <v xml:space="preserve"> </v>
      </c>
      <c r="R50" s="283">
        <f>SUM(M50:Q50,L50)</f>
        <v>358.61</v>
      </c>
      <c r="S50" s="284" t="str">
        <f>IF(ISERROR(VLOOKUP(B50,'June 5'!$A$5:$M$65428,13,FALSE))," ",VLOOKUP(B50,'June 5'!$A$5:$M$65428,13,FALSE))</f>
        <v xml:space="preserve"> </v>
      </c>
      <c r="T50" s="283">
        <f>IF(ISERROR(VLOOKUP(B50,'June 12'!$A$5:$M$65435,13,FALSE))," ",VLOOKUP(B50,'June 12'!$A$5:$M$65435,13,FALSE))</f>
        <v>105.33</v>
      </c>
      <c r="U50" s="283">
        <f>IF(ISERROR(VLOOKUP(B50,'June 19'!$A$5:$M$65437,13,FALSE))," ",VLOOKUP(B50,'June 19'!$A$5:$M$65437,13,FALSE))</f>
        <v>84.1</v>
      </c>
      <c r="V50" s="283">
        <f>SUM(S50:U50,R50)</f>
        <v>548.04</v>
      </c>
    </row>
    <row r="51" spans="1:22" ht="18.75" customHeight="1" thickBot="1" x14ac:dyDescent="0.3">
      <c r="A51" s="292">
        <v>49</v>
      </c>
      <c r="B51" s="292">
        <v>77</v>
      </c>
      <c r="C51" s="282" t="str">
        <f>VLOOKUP(B51,Teams!$A:$B,2,FALSE)</f>
        <v>William Easley &amp; Jacob Allen</v>
      </c>
      <c r="D51" s="283" t="str">
        <f>IF(ISERROR(VLOOKUP(B51,'March 13'!$A$5:$M$65536,13,FALSE))," ",VLOOKUP(B51,'March 13'!$A$5:$M$65536,13,FALSE))</f>
        <v xml:space="preserve"> </v>
      </c>
      <c r="E51" s="283">
        <f>IF(ISERROR(VLOOKUP(B51,'March 20'!$A$5:$M$65536,13,FALSE))," ",VLOOKUP(B51,'March 20'!$A$5:$M$65536,13,FALSE))</f>
        <v>111.62</v>
      </c>
      <c r="F51" s="283">
        <f>IF(ISERROR(VLOOKUP(B51,'March 27'!$A$5:$M$65536,13,FALSE))," ",VLOOKUP(B51,'March 27'!$A$5:$M$65536,13,FALSE))</f>
        <v>94.85</v>
      </c>
      <c r="G51" s="283">
        <f>SUM(D51:F51)</f>
        <v>206.47</v>
      </c>
      <c r="H51" s="283" t="str">
        <f>IF(ISERROR(VLOOKUP(B51,'April 3'!$A$5:$M$65536,13,FALSE))," ",VLOOKUP(B51,'April 3'!$A$5:$M$65536,13,FALSE))</f>
        <v xml:space="preserve"> </v>
      </c>
      <c r="I51" s="283">
        <f>IF(ISERROR(VLOOKUP(B51,'April 10'!$A$5:$M$65536,13,FALSE))," ",VLOOKUP(B51,'April 10'!$A$5:$M$65536,13,FALSE))</f>
        <v>68</v>
      </c>
      <c r="J51" s="283" t="str">
        <f>IF(ISERROR(VLOOKUP(B51,'April 17'!$A$5:$M$65536,13,FALSE))," ",VLOOKUP(B51,'April 17'!$A$5:$M$65536,13,FALSE))</f>
        <v xml:space="preserve"> </v>
      </c>
      <c r="K51" s="283" t="str">
        <f>IF(ISERROR(VLOOKUP(B51,'April 24'!$A$5:$M$65536,13,FALSE))," ",VLOOKUP(B51,'April 24'!$A$5:$M$65536,13,FALSE))</f>
        <v xml:space="preserve"> </v>
      </c>
      <c r="L51" s="283">
        <f>SUM(H51:K51,G51)</f>
        <v>274.47000000000003</v>
      </c>
      <c r="M51" s="283" t="str">
        <f>IF(ISERROR(VLOOKUP(B51,'May 1'!$A$5:$M$65536,13,FALSE))," ",VLOOKUP(B51,'May 1'!$A$5:$M$65536,13,FALSE))</f>
        <v xml:space="preserve"> </v>
      </c>
      <c r="N51" s="283">
        <f>IF(ISERROR(VLOOKUP(B51,'May 8'!$A$5:$M$65490,13,FALSE))," ",VLOOKUP(B51,'May 8'!$A$5:$M$65490,13,FALSE))</f>
        <v>52</v>
      </c>
      <c r="O51" s="283">
        <f>IF(ISERROR(VLOOKUP(B51,'May 15'!$A$5:$M$65494,13,FALSE))," ",VLOOKUP(B51,'May 15'!$A$5:$M$65494,13,FALSE))</f>
        <v>98.56</v>
      </c>
      <c r="P51" s="283" t="str">
        <f>IF(ISERROR(VLOOKUP(B51,'May 22'!$A$5:$M$65439,13,FALSE))," ",VLOOKUP(B51,'May 22'!$A$5:$M$65439,13,FALSE))</f>
        <v xml:space="preserve"> </v>
      </c>
      <c r="Q51" s="284" t="str">
        <f>IF(ISERROR(VLOOKUP(B51,'May 29'!$A$5:$M$65474,13,FALSE))," ",VLOOKUP(B51,'May 29'!$A$5:$M$65474,13,FALSE))</f>
        <v xml:space="preserve"> </v>
      </c>
      <c r="R51" s="283">
        <f>SUM(M51:Q51,L51)</f>
        <v>425.03000000000003</v>
      </c>
      <c r="S51" s="284" t="str">
        <f>IF(ISERROR(VLOOKUP(B51,'June 5'!$A$5:$M$65428,13,FALSE))," ",VLOOKUP(B51,'June 5'!$A$5:$M$65428,13,FALSE))</f>
        <v xml:space="preserve"> </v>
      </c>
      <c r="T51" s="283" t="str">
        <f>IF(ISERROR(VLOOKUP(B51,'June 12'!$A$5:$M$65435,13,FALSE))," ",VLOOKUP(B51,'June 12'!$A$5:$M$65435,13,FALSE))</f>
        <v xml:space="preserve"> </v>
      </c>
      <c r="U51" s="283">
        <f>IF(ISERROR(VLOOKUP(B51,'June 19'!$A$5:$M$65437,13,FALSE))," ",VLOOKUP(B51,'June 19'!$A$5:$M$65437,13,FALSE))</f>
        <v>103.2</v>
      </c>
      <c r="V51" s="283">
        <f>SUM(S51:U51,R51)</f>
        <v>528.23</v>
      </c>
    </row>
    <row r="52" spans="1:22" ht="18.75" customHeight="1" thickBot="1" x14ac:dyDescent="0.3">
      <c r="A52" s="280">
        <v>50</v>
      </c>
      <c r="B52" s="296">
        <v>97</v>
      </c>
      <c r="C52" s="282" t="str">
        <f>VLOOKUP(B52,Teams!$A:$B,2,FALSE)</f>
        <v>Tommy Stoval &amp; Walter Land</v>
      </c>
      <c r="D52" s="283"/>
      <c r="E52" s="283"/>
      <c r="F52" s="283"/>
      <c r="G52" s="283">
        <f>SUM(D52:F52)</f>
        <v>0</v>
      </c>
      <c r="H52" s="283"/>
      <c r="I52" s="283" t="str">
        <f>IF(ISERROR(VLOOKUP(B52,'April 10'!$A$5:$M$65536,13,FALSE))," ",VLOOKUP(B52,'April 10'!$A$5:$M$65536,13,FALSE))</f>
        <v xml:space="preserve"> </v>
      </c>
      <c r="J52" s="283"/>
      <c r="K52" s="283"/>
      <c r="L52" s="283">
        <f>SUM(H52:K52,G52)</f>
        <v>0</v>
      </c>
      <c r="M52" s="283"/>
      <c r="N52" s="283" t="str">
        <f>IF(ISERROR(VLOOKUP(#REF!,'May 8'!$A$5:$M$65490,13,FALSE))," ",VLOOKUP(#REF!,'May 8'!$A$5:$M$65490,13,FALSE))</f>
        <v xml:space="preserve"> </v>
      </c>
      <c r="O52" s="283" t="str">
        <f>IF(ISERROR(VLOOKUP(B52,'May 15'!$A$5:$M$65494,13,FALSE))," ",VLOOKUP(B52,'May 15'!$A$5:$M$65494,13,FALSE))</f>
        <v xml:space="preserve"> </v>
      </c>
      <c r="P52" s="283">
        <f>IF(ISERROR(VLOOKUP(B52,'May 22'!$A$5:$M$65439,13,FALSE))," ",VLOOKUP(B52,'May 22'!$A$5:$M$65439,13,FALSE))</f>
        <v>112.3</v>
      </c>
      <c r="Q52" s="284">
        <f>IF(ISERROR(VLOOKUP(B52,'May 29'!$A$5:$M$65474,13,FALSE))," ",VLOOKUP(B52,'May 29'!$A$5:$M$65474,13,FALSE))</f>
        <v>109.56</v>
      </c>
      <c r="R52" s="283">
        <f>SUM(M52:Q52,L52)</f>
        <v>221.86</v>
      </c>
      <c r="S52" s="284">
        <f>IF(ISERROR(VLOOKUP(B52,'June 5'!$A$5:$M$65428,13,FALSE))," ",VLOOKUP(B52,'June 5'!$A$5:$M$65428,13,FALSE))</f>
        <v>87.84</v>
      </c>
      <c r="T52" s="283">
        <f>IF(ISERROR(VLOOKUP(B52,'June 12'!$A$5:$M$65435,13,FALSE))," ",VLOOKUP(B52,'June 12'!$A$5:$M$65435,13,FALSE))</f>
        <v>106.43</v>
      </c>
      <c r="U52" s="283">
        <f>IF(ISERROR(VLOOKUP(B52,'June 19'!$A$5:$M$65437,13,FALSE))," ",VLOOKUP(B52,'June 19'!$A$5:$M$65437,13,FALSE))</f>
        <v>110.87</v>
      </c>
      <c r="V52" s="283">
        <f>SUM(S52:U52,R52)</f>
        <v>527</v>
      </c>
    </row>
    <row r="53" spans="1:22" ht="18.75" customHeight="1" thickBot="1" x14ac:dyDescent="0.3">
      <c r="A53" s="292">
        <v>51</v>
      </c>
      <c r="B53" s="294">
        <v>17</v>
      </c>
      <c r="C53" s="282" t="str">
        <f>VLOOKUP(B53,Teams!$A:$B,2,FALSE)</f>
        <v>Bryan &amp; Mason McCarty</v>
      </c>
      <c r="D53" s="283">
        <f>IF(ISERROR(VLOOKUP(B53,'March 13'!$A$5:$M$65536,13,FALSE))," ",VLOOKUP(B53,'March 13'!$A$5:$M$65536,13,FALSE))</f>
        <v>76</v>
      </c>
      <c r="E53" s="283" t="str">
        <f>IF(ISERROR(VLOOKUP(B53,'March 20'!$A$5:$M$65536,13,FALSE))," ",VLOOKUP(B53,'March 20'!$A$5:$M$65536,13,FALSE))</f>
        <v xml:space="preserve"> </v>
      </c>
      <c r="F53" s="283" t="str">
        <f>IF(ISERROR(VLOOKUP(B53,'March 27'!$A$5:$M$65536,13,FALSE))," ",VLOOKUP(B53,'March 27'!$A$5:$M$65536,13,FALSE))</f>
        <v xml:space="preserve"> </v>
      </c>
      <c r="G53" s="283">
        <f>SUM(D53:F53)</f>
        <v>76</v>
      </c>
      <c r="H53" s="283" t="str">
        <f>IF(ISERROR(VLOOKUP(B53,'April 3'!$A$5:$M$65536,13,FALSE))," ",VLOOKUP(B53,'April 3'!$A$5:$M$65536,13,FALSE))</f>
        <v xml:space="preserve"> </v>
      </c>
      <c r="I53" s="283">
        <f>IF(ISERROR(VLOOKUP(B53,'April 10'!$A$5:$M$65536,13,FALSE))," ",VLOOKUP(B53,'April 10'!$A$5:$M$65536,13,FALSE))</f>
        <v>68</v>
      </c>
      <c r="J53" s="283" t="str">
        <f>IF(ISERROR(VLOOKUP(B53,'April 17'!$A$5:$M$65536,13,FALSE))," ",VLOOKUP(B53,'April 17'!$A$5:$M$65536,13,FALSE))</f>
        <v xml:space="preserve"> </v>
      </c>
      <c r="K53" s="283" t="str">
        <f>IF(ISERROR(VLOOKUP(B53,'April 24'!$A$5:$M$65536,13,FALSE))," ",VLOOKUP(B53,'April 24'!$A$5:$M$65536,13,FALSE))</f>
        <v xml:space="preserve"> </v>
      </c>
      <c r="L53" s="283">
        <f>SUM(H53:K53,G53)</f>
        <v>144</v>
      </c>
      <c r="M53" s="283" t="str">
        <f>IF(ISERROR(VLOOKUP(B53,'May 1'!$A$5:$M$65536,13,FALSE))," ",VLOOKUP(B53,'May 1'!$A$5:$M$65536,13,FALSE))</f>
        <v xml:space="preserve"> </v>
      </c>
      <c r="N53" s="283" t="str">
        <f>IF(ISERROR(VLOOKUP(B53,'May 8'!$A$5:$M$65490,13,FALSE))," ",VLOOKUP(B53,'May 8'!$A$5:$M$65490,13,FALSE))</f>
        <v xml:space="preserve"> </v>
      </c>
      <c r="O53" s="283">
        <f>IF(ISERROR(VLOOKUP(B53,'May 15'!$A$5:$M$65494,13,FALSE))," ",VLOOKUP(B53,'May 15'!$A$5:$M$65494,13,FALSE))</f>
        <v>67.02</v>
      </c>
      <c r="P53" s="283">
        <f>IF(ISERROR(VLOOKUP(B53,'May 22'!$A$5:$M$65439,13,FALSE))," ",VLOOKUP(B53,'May 22'!$A$5:$M$65439,13,FALSE))</f>
        <v>58</v>
      </c>
      <c r="Q53" s="284">
        <f>IF(ISERROR(VLOOKUP(B53,'May 29'!$A$5:$M$65474,13,FALSE))," ",VLOOKUP(B53,'May 29'!$A$5:$M$65474,13,FALSE))</f>
        <v>62</v>
      </c>
      <c r="R53" s="283">
        <f>SUM(M53:Q53,L53)</f>
        <v>331.02</v>
      </c>
      <c r="S53" s="284">
        <f>IF(ISERROR(VLOOKUP(B53,'June 5'!$A$5:$M$65428,13,FALSE))," ",VLOOKUP(B53,'June 5'!$A$5:$M$65428,13,FALSE))</f>
        <v>62</v>
      </c>
      <c r="T53" s="283">
        <f>IF(ISERROR(VLOOKUP(B53,'June 12'!$A$5:$M$65435,13,FALSE))," ",VLOOKUP(B53,'June 12'!$A$5:$M$65435,13,FALSE))</f>
        <v>60</v>
      </c>
      <c r="U53" s="283">
        <f>IF(ISERROR(VLOOKUP(B53,'June 19'!$A$5:$M$65437,13,FALSE))," ",VLOOKUP(B53,'June 19'!$A$5:$M$65437,13,FALSE))</f>
        <v>65</v>
      </c>
      <c r="V53" s="283">
        <f>SUM(S53:U53,R53)</f>
        <v>518.02</v>
      </c>
    </row>
    <row r="54" spans="1:22" ht="18.75" customHeight="1" thickBot="1" x14ac:dyDescent="0.3">
      <c r="A54" s="292">
        <v>52</v>
      </c>
      <c r="B54" s="281">
        <v>47</v>
      </c>
      <c r="C54" s="282" t="str">
        <f>VLOOKUP(B54,Teams!$A:$B,2,FALSE)</f>
        <v>Lane Mercer &amp; Emmalee Gray &amp; Blake Cain</v>
      </c>
      <c r="D54" s="283">
        <f>IF(ISERROR(VLOOKUP(B54,'March 13'!$A$5:$M$65536,13,FALSE))," ",VLOOKUP(B54,'March 13'!$A$5:$M$65536,13,FALSE))</f>
        <v>76</v>
      </c>
      <c r="E54" s="283" t="str">
        <f>IF(ISERROR(VLOOKUP(B54,'March 20'!$A$5:$M$65536,13,FALSE))," ",VLOOKUP(B54,'March 20'!$A$5:$M$65536,13,FALSE))</f>
        <v xml:space="preserve"> </v>
      </c>
      <c r="F54" s="283">
        <f>IF(ISERROR(VLOOKUP(B54,'March 27'!$A$5:$M$65536,13,FALSE))," ",VLOOKUP(B54,'March 27'!$A$5:$M$65536,13,FALSE))</f>
        <v>115.95</v>
      </c>
      <c r="G54" s="283">
        <f>SUM(D54:F54)</f>
        <v>191.95</v>
      </c>
      <c r="H54" s="283" t="str">
        <f>IF(ISERROR(VLOOKUP(B54,'April 3'!$A$5:$M$65536,13,FALSE))," ",VLOOKUP(B54,'April 3'!$A$5:$M$65536,13,FALSE))</f>
        <v xml:space="preserve"> </v>
      </c>
      <c r="I54" s="283" t="str">
        <f>IF(ISERROR(VLOOKUP(B54,'April 10'!$A$5:$M$65536,13,FALSE))," ",VLOOKUP(B54,'April 10'!$A$5:$M$65536,13,FALSE))</f>
        <v xml:space="preserve"> </v>
      </c>
      <c r="J54" s="283">
        <f>IF(ISERROR(VLOOKUP(B54,'April 17'!$A$5:$M$65536,13,FALSE))," ",VLOOKUP(B54,'April 17'!$A$5:$M$65536,13,FALSE))</f>
        <v>118.03</v>
      </c>
      <c r="K54" s="283">
        <f>IF(ISERROR(VLOOKUP(B54,'April 24'!$A$5:$M$65536,13,FALSE))," ",VLOOKUP(B54,'April 24'!$A$5:$M$65536,13,FALSE))</f>
        <v>67</v>
      </c>
      <c r="L54" s="283">
        <f>SUM(H54:K54,G54)</f>
        <v>376.98</v>
      </c>
      <c r="M54" s="283">
        <f>IF(ISERROR(VLOOKUP(B54,'May 1'!$A$5:$M$65536,13,FALSE))," ",VLOOKUP(B54,'May 1'!$A$5:$M$65536,13,FALSE))</f>
        <v>112.46000000000001</v>
      </c>
      <c r="N54" s="283" t="str">
        <f>IF(ISERROR(VLOOKUP(B54,'May 8'!$A$5:$M$65490,13,FALSE))," ",VLOOKUP(B54,'May 8'!$A$5:$M$65490,13,FALSE))</f>
        <v xml:space="preserve"> </v>
      </c>
      <c r="O54" s="283" t="str">
        <f>IF(ISERROR(VLOOKUP(B54,'May 15'!$A$5:$M$65494,13,FALSE))," ",VLOOKUP(B54,'May 15'!$A$5:$M$65494,13,FALSE))</f>
        <v xml:space="preserve"> </v>
      </c>
      <c r="P54" s="283" t="str">
        <f>IF(ISERROR(VLOOKUP(B54,'May 22'!$A$5:$M$65439,13,FALSE))," ",VLOOKUP(B54,'May 22'!$A$5:$M$65439,13,FALSE))</f>
        <v xml:space="preserve"> </v>
      </c>
      <c r="Q54" s="284" t="str">
        <f>IF(ISERROR(VLOOKUP(B54,'May 29'!$A$5:$M$65474,13,FALSE))," ",VLOOKUP(B54,'May 29'!$A$5:$M$65474,13,FALSE))</f>
        <v xml:space="preserve"> </v>
      </c>
      <c r="R54" s="283">
        <f>SUM(M54:Q54,L54)</f>
        <v>489.44000000000005</v>
      </c>
      <c r="S54" s="284" t="str">
        <f>IF(ISERROR(VLOOKUP(B54,'June 5'!$A$5:$M$65428,13,FALSE))," ",VLOOKUP(B54,'June 5'!$A$5:$M$65428,13,FALSE))</f>
        <v xml:space="preserve"> </v>
      </c>
      <c r="T54" s="283" t="str">
        <f>IF(ISERROR(VLOOKUP(B54,'June 12'!$A$5:$M$65435,13,FALSE))," ",VLOOKUP(B54,'June 12'!$A$5:$M$65435,13,FALSE))</f>
        <v xml:space="preserve"> </v>
      </c>
      <c r="U54" s="283" t="str">
        <f>IF(ISERROR(VLOOKUP(B54,'June 19'!$A$5:$M$65437,13,FALSE))," ",VLOOKUP(B54,'June 19'!$A$5:$M$65437,13,FALSE))</f>
        <v xml:space="preserve"> </v>
      </c>
      <c r="V54" s="283">
        <f>SUM(S54:U54,R54)</f>
        <v>489.44000000000005</v>
      </c>
    </row>
    <row r="55" spans="1:22" ht="18.75" customHeight="1" thickBot="1" x14ac:dyDescent="0.3">
      <c r="A55" s="280">
        <v>53</v>
      </c>
      <c r="B55" s="281">
        <v>72</v>
      </c>
      <c r="C55" s="282" t="str">
        <f>VLOOKUP(B55,Teams!$A:$B,2,FALSE)</f>
        <v>Justin &amp; Jackson &amp; Jimmy  Boulware</v>
      </c>
      <c r="D55" s="283" t="str">
        <f>IF(ISERROR(VLOOKUP(B55,'March 13'!$A$5:$M$65536,13,FALSE))," ",VLOOKUP(B55,'March 13'!$A$5:$M$65536,13,FALSE))</f>
        <v xml:space="preserve"> </v>
      </c>
      <c r="E55" s="283">
        <f>IF(ISERROR(VLOOKUP(B55,'March 20'!$A$5:$M$65536,13,FALSE))," ",VLOOKUP(B55,'March 20'!$A$5:$M$65536,13,FALSE))</f>
        <v>93.2</v>
      </c>
      <c r="F55" s="283" t="str">
        <f>IF(ISERROR(VLOOKUP(B55,'March 27'!$A$5:$M$65536,13,FALSE))," ",VLOOKUP(B55,'March 27'!$A$5:$M$65536,13,FALSE))</f>
        <v xml:space="preserve"> </v>
      </c>
      <c r="G55" s="283">
        <f>SUM(D55:F55)</f>
        <v>93.2</v>
      </c>
      <c r="H55" s="283">
        <f>IF(ISERROR(VLOOKUP(B55,'April 3'!$A$5:$M$65536,13,FALSE))," ",VLOOKUP(B55,'April 3'!$A$5:$M$65536,13,FALSE))</f>
        <v>68.87</v>
      </c>
      <c r="I55" s="283" t="str">
        <f>IF(ISERROR(VLOOKUP(B55,'April 10'!$A$5:$M$65536,13,FALSE))," ",VLOOKUP(B55,'April 10'!$A$5:$M$65536,13,FALSE))</f>
        <v xml:space="preserve"> </v>
      </c>
      <c r="J55" s="283">
        <f>IF(ISERROR(VLOOKUP(B55,'April 17'!$A$5:$M$65536,13,FALSE))," ",VLOOKUP(B55,'April 17'!$A$5:$M$65536,13,FALSE))</f>
        <v>64</v>
      </c>
      <c r="K55" s="283" t="str">
        <f>IF(ISERROR(VLOOKUP(B55,'April 24'!$A$5:$M$65536,13,FALSE))," ",VLOOKUP(B55,'April 24'!$A$5:$M$65536,13,FALSE))</f>
        <v xml:space="preserve"> </v>
      </c>
      <c r="L55" s="283">
        <f>SUM(H55:K55,G55)</f>
        <v>226.07</v>
      </c>
      <c r="M55" s="283">
        <f>IF(ISERROR(VLOOKUP(B55,'May 1'!$A$5:$M$65536,13,FALSE))," ",VLOOKUP(B55,'May 1'!$A$5:$M$65536,13,FALSE))</f>
        <v>76.739999999999995</v>
      </c>
      <c r="N55" s="283">
        <f>IF(ISERROR(VLOOKUP(B55,'May 8'!$A$5:$M$65490,13,FALSE))," ",VLOOKUP(B55,'May 8'!$A$5:$M$65490,13,FALSE))</f>
        <v>90.24</v>
      </c>
      <c r="O55" s="283" t="str">
        <f>IF(ISERROR(VLOOKUP(B55,'May 15'!$A$5:$M$65494,13,FALSE))," ",VLOOKUP(B55,'May 15'!$A$5:$M$65494,13,FALSE))</f>
        <v xml:space="preserve"> </v>
      </c>
      <c r="P55" s="283" t="str">
        <f>IF(ISERROR(VLOOKUP(B55,'May 22'!$A$5:$M$65439,13,FALSE))," ",VLOOKUP(B55,'May 22'!$A$5:$M$65439,13,FALSE))</f>
        <v xml:space="preserve"> </v>
      </c>
      <c r="Q55" s="284" t="str">
        <f>IF(ISERROR(VLOOKUP(B55,'May 29'!$A$5:$M$65474,13,FALSE))," ",VLOOKUP(B55,'May 29'!$A$5:$M$65474,13,FALSE))</f>
        <v xml:space="preserve"> </v>
      </c>
      <c r="R55" s="283">
        <f>SUM(M55:Q55,L55)</f>
        <v>393.04999999999995</v>
      </c>
      <c r="S55" s="284" t="str">
        <f>IF(ISERROR(VLOOKUP(B55,'June 5'!$A$5:$M$65428,13,FALSE))," ",VLOOKUP(B55,'June 5'!$A$5:$M$65428,13,FALSE))</f>
        <v xml:space="preserve"> </v>
      </c>
      <c r="T55" s="283" t="str">
        <f>IF(ISERROR(VLOOKUP(B55,'June 12'!$A$5:$M$65435,13,FALSE))," ",VLOOKUP(B55,'June 12'!$A$5:$M$65435,13,FALSE))</f>
        <v xml:space="preserve"> </v>
      </c>
      <c r="U55" s="283" t="str">
        <f>IF(ISERROR(VLOOKUP(B55,'June 19'!$A$5:$M$65437,13,FALSE))," ",VLOOKUP(B55,'June 19'!$A$5:$M$65437,13,FALSE))</f>
        <v xml:space="preserve"> </v>
      </c>
      <c r="V55" s="283">
        <f>SUM(S55:U55,R55)</f>
        <v>393.04999999999995</v>
      </c>
    </row>
    <row r="56" spans="1:22" ht="18.75" customHeight="1" thickBot="1" x14ac:dyDescent="0.3">
      <c r="A56" s="292">
        <v>54</v>
      </c>
      <c r="B56" s="293">
        <v>25</v>
      </c>
      <c r="C56" s="282" t="str">
        <f>VLOOKUP(B56,Teams!$A:$B,2,FALSE)</f>
        <v>Paul Stringer &amp; Paul Stringer Jr</v>
      </c>
      <c r="D56" s="283">
        <f>IF(ISERROR(VLOOKUP(B56,'March 13'!$A$5:$M$65536,13,FALSE))," ",VLOOKUP(B56,'March 13'!$A$5:$M$65536,13,FALSE))</f>
        <v>76</v>
      </c>
      <c r="E56" s="283">
        <f>IF(ISERROR(VLOOKUP(B56,'March 20'!$A$5:$M$65536,13,FALSE))," ",VLOOKUP(B56,'March 20'!$A$5:$M$65536,13,FALSE))</f>
        <v>62</v>
      </c>
      <c r="F56" s="283" t="str">
        <f>IF(ISERROR(VLOOKUP(B56,'March 27'!$A$5:$M$65536,13,FALSE))," ",VLOOKUP(B56,'March 27'!$A$5:$M$65536,13,FALSE))</f>
        <v xml:space="preserve"> </v>
      </c>
      <c r="G56" s="283">
        <f>SUM(D56:F56)</f>
        <v>138</v>
      </c>
      <c r="H56" s="283">
        <f>IF(ISERROR(VLOOKUP(B56,'April 3'!$A$5:$M$65536,13,FALSE))," ",VLOOKUP(B56,'April 3'!$A$5:$M$65536,13,FALSE))</f>
        <v>62</v>
      </c>
      <c r="I56" s="283">
        <f>IF(ISERROR(VLOOKUP(B56,'April 10'!$A$5:$M$65536,13,FALSE))," ",VLOOKUP(B56,'April 10'!$A$5:$M$65536,13,FALSE))</f>
        <v>68</v>
      </c>
      <c r="J56" s="283">
        <f>IF(ISERROR(VLOOKUP(B56,'April 17'!$A$5:$M$65536,13,FALSE))," ",VLOOKUP(B56,'April 17'!$A$5:$M$65536,13,FALSE))</f>
        <v>64</v>
      </c>
      <c r="K56" s="283" t="str">
        <f>IF(ISERROR(VLOOKUP(B56,'April 24'!$A$5:$M$65536,13,FALSE))," ",VLOOKUP(B56,'April 24'!$A$5:$M$65536,13,FALSE))</f>
        <v xml:space="preserve"> </v>
      </c>
      <c r="L56" s="283">
        <f>SUM(H56:K56,G56)</f>
        <v>332</v>
      </c>
      <c r="M56" s="283" t="str">
        <f>IF(ISERROR(VLOOKUP(B56,'May 1'!$A$5:$M$65536,13,FALSE))," ",VLOOKUP(B56,'May 1'!$A$5:$M$65536,13,FALSE))</f>
        <v xml:space="preserve"> </v>
      </c>
      <c r="N56" s="283" t="str">
        <f>IF(ISERROR(VLOOKUP(B56,'May 8'!$A$5:$M$65490,13,FALSE))," ",VLOOKUP(B56,'May 8'!$A$5:$M$65490,13,FALSE))</f>
        <v xml:space="preserve"> </v>
      </c>
      <c r="O56" s="283" t="str">
        <f>IF(ISERROR(VLOOKUP(B56,'May 15'!$A$5:$M$65494,13,FALSE))," ",VLOOKUP(B56,'May 15'!$A$5:$M$65494,13,FALSE))</f>
        <v xml:space="preserve"> </v>
      </c>
      <c r="P56" s="283">
        <f>IF(ISERROR(VLOOKUP(B56,'May 22'!$A$5:$M$65439,13,FALSE))," ",VLOOKUP(B56,'May 22'!$A$5:$M$65439,13,FALSE))</f>
        <v>58</v>
      </c>
      <c r="Q56" s="284" t="str">
        <f>IF(ISERROR(VLOOKUP(B56,'May 29'!$A$5:$M$65474,13,FALSE))," ",VLOOKUP(B56,'May 29'!$A$5:$M$65474,13,FALSE))</f>
        <v xml:space="preserve"> </v>
      </c>
      <c r="R56" s="283">
        <f>SUM(M56:Q56,L56)</f>
        <v>390</v>
      </c>
      <c r="S56" s="284" t="str">
        <f>IF(ISERROR(VLOOKUP(B56,'June 5'!$A$5:$M$65428,13,FALSE))," ",VLOOKUP(B56,'June 5'!$A$5:$M$65428,13,FALSE))</f>
        <v xml:space="preserve"> </v>
      </c>
      <c r="T56" s="283" t="str">
        <f>IF(ISERROR(VLOOKUP(B56,'June 12'!$A$5:$M$65435,13,FALSE))," ",VLOOKUP(B56,'June 12'!$A$5:$M$65435,13,FALSE))</f>
        <v xml:space="preserve"> </v>
      </c>
      <c r="U56" s="283" t="str">
        <f>IF(ISERROR(VLOOKUP(B56,'June 19'!$A$5:$M$65437,13,FALSE))," ",VLOOKUP(B56,'June 19'!$A$5:$M$65437,13,FALSE))</f>
        <v xml:space="preserve"> </v>
      </c>
      <c r="V56" s="283">
        <f>SUM(S56:U56,R56)</f>
        <v>390</v>
      </c>
    </row>
    <row r="57" spans="1:22" ht="18.75" customHeight="1" thickBot="1" x14ac:dyDescent="0.3">
      <c r="A57" s="292">
        <v>55</v>
      </c>
      <c r="B57" s="281">
        <v>78</v>
      </c>
      <c r="C57" s="282" t="str">
        <f>VLOOKUP(B57,Teams!$A:$B,2,FALSE)</f>
        <v>Barrett Bennefield &amp; Nick Carrell &amp; Bree Pruitt</v>
      </c>
      <c r="D57" s="283" t="str">
        <f>IF(ISERROR(VLOOKUP(B57,'March 13'!$A$5:$M$65536,13,FALSE))," ",VLOOKUP(B57,'March 13'!$A$5:$M$65536,13,FALSE))</f>
        <v xml:space="preserve"> </v>
      </c>
      <c r="E57" s="283">
        <f>IF(ISERROR(VLOOKUP(B57,'March 20'!$A$5:$M$65536,13,FALSE))," ",VLOOKUP(B57,'March 20'!$A$5:$M$65536,13,FALSE))</f>
        <v>101.06</v>
      </c>
      <c r="F57" s="283" t="str">
        <f>IF(ISERROR(VLOOKUP(B57,'March 27'!$A$5:$M$65536,13,FALSE))," ",VLOOKUP(B57,'March 27'!$A$5:$M$65536,13,FALSE))</f>
        <v xml:space="preserve"> </v>
      </c>
      <c r="G57" s="283">
        <f>SUM(D57:F57)</f>
        <v>101.06</v>
      </c>
      <c r="H57" s="283" t="str">
        <f>IF(ISERROR(VLOOKUP(B57,'April 3'!$A$5:$M$65536,13,FALSE))," ",VLOOKUP(B57,'April 3'!$A$5:$M$65536,13,FALSE))</f>
        <v xml:space="preserve"> </v>
      </c>
      <c r="I57" s="283" t="str">
        <f>IF(ISERROR(VLOOKUP(B57,'April 10'!$A$5:$M$65536,13,FALSE))," ",VLOOKUP(B57,'April 10'!$A$5:$M$65536,13,FALSE))</f>
        <v xml:space="preserve"> </v>
      </c>
      <c r="J57" s="283" t="str">
        <f>IF(ISERROR(VLOOKUP(B57,'April 17'!$A$5:$M$65536,13,FALSE))," ",VLOOKUP(B57,'April 17'!$A$5:$M$65536,13,FALSE))</f>
        <v xml:space="preserve"> </v>
      </c>
      <c r="K57" s="283" t="str">
        <f>IF(ISERROR(VLOOKUP(B57,'April 24'!$A$5:$M$65536,13,FALSE))," ",VLOOKUP(B57,'April 24'!$A$5:$M$65536,13,FALSE))</f>
        <v xml:space="preserve"> </v>
      </c>
      <c r="L57" s="283">
        <f>SUM(H57:K57,G57)</f>
        <v>101.06</v>
      </c>
      <c r="M57" s="283" t="str">
        <f>IF(ISERROR(VLOOKUP(B57,'May 1'!$A$5:$M$65536,13,FALSE))," ",VLOOKUP(B57,'May 1'!$A$5:$M$65536,13,FALSE))</f>
        <v xml:space="preserve"> </v>
      </c>
      <c r="N57" s="283">
        <f>IF(ISERROR(VLOOKUP(B57,'May 8'!$A$5:$M$65490,13,FALSE))," ",VLOOKUP(B57,'May 8'!$A$5:$M$65490,13,FALSE))</f>
        <v>118.06</v>
      </c>
      <c r="O57" s="283" t="str">
        <f>IF(ISERROR(VLOOKUP(B57,'May 15'!$A$5:$M$65494,13,FALSE))," ",VLOOKUP(B57,'May 15'!$A$5:$M$65494,13,FALSE))</f>
        <v xml:space="preserve"> </v>
      </c>
      <c r="P57" s="283">
        <f>IF(ISERROR(VLOOKUP(B57,'May 22'!$A$5:$M$65439,13,FALSE))," ",VLOOKUP(B57,'May 22'!$A$5:$M$65439,13,FALSE))</f>
        <v>58</v>
      </c>
      <c r="Q57" s="284" t="str">
        <f>IF(ISERROR(VLOOKUP(B57,'May 29'!$A$5:$M$65474,13,FALSE))," ",VLOOKUP(B57,'May 29'!$A$5:$M$65474,13,FALSE))</f>
        <v xml:space="preserve"> </v>
      </c>
      <c r="R57" s="283">
        <f>SUM(M57:Q57,L57)</f>
        <v>277.12</v>
      </c>
      <c r="S57" s="284" t="str">
        <f>IF(ISERROR(VLOOKUP(B57,'June 5'!$A$5:$M$65428,13,FALSE))," ",VLOOKUP(B57,'June 5'!$A$5:$M$65428,13,FALSE))</f>
        <v xml:space="preserve"> </v>
      </c>
      <c r="T57" s="283">
        <f>IF(ISERROR(VLOOKUP(B57,'June 12'!$A$5:$M$65435,13,FALSE))," ",VLOOKUP(B57,'June 12'!$A$5:$M$65435,13,FALSE))</f>
        <v>60</v>
      </c>
      <c r="U57" s="283" t="str">
        <f>IF(ISERROR(VLOOKUP(B57,'June 19'!$A$5:$M$65437,13,FALSE))," ",VLOOKUP(B57,'June 19'!$A$5:$M$65437,13,FALSE))</f>
        <v xml:space="preserve"> </v>
      </c>
      <c r="V57" s="283">
        <f>SUM(S57:U57,R57)</f>
        <v>337.12</v>
      </c>
    </row>
    <row r="58" spans="1:22" ht="18.75" customHeight="1" thickBot="1" x14ac:dyDescent="0.3">
      <c r="A58" s="280">
        <v>56</v>
      </c>
      <c r="B58" s="281">
        <v>84</v>
      </c>
      <c r="C58" s="282" t="str">
        <f>VLOOKUP(B58,Teams!$A:$B,2,FALSE)</f>
        <v>William Messer &amp; Caden Solomon</v>
      </c>
      <c r="D58" s="283"/>
      <c r="E58" s="283"/>
      <c r="F58" s="283"/>
      <c r="G58" s="283">
        <f>SUM(D58:F58)</f>
        <v>0</v>
      </c>
      <c r="H58" s="283">
        <f>IF(ISERROR(VLOOKUP(B58,'April 3'!$A$5:$M$65536,13,FALSE))," ",VLOOKUP(B58,'April 3'!$A$5:$M$65536,13,FALSE))</f>
        <v>116.16</v>
      </c>
      <c r="I58" s="283" t="str">
        <f>IF(ISERROR(VLOOKUP(B58,'April 10'!$A$5:$M$65536,13,FALSE))," ",VLOOKUP(B58,'April 10'!$A$5:$M$65536,13,FALSE))</f>
        <v xml:space="preserve"> </v>
      </c>
      <c r="J58" s="283">
        <f>IF(ISERROR(VLOOKUP(B58,'April 17'!$A$5:$M$65536,13,FALSE))," ",VLOOKUP(B58,'April 17'!$A$5:$M$65536,13,FALSE))</f>
        <v>64</v>
      </c>
      <c r="K58" s="283" t="str">
        <f>IF(ISERROR(VLOOKUP(B58,'April 24'!$A$5:$M$65536,13,FALSE))," ",VLOOKUP(B58,'April 24'!$A$5:$M$65536,13,FALSE))</f>
        <v xml:space="preserve"> </v>
      </c>
      <c r="L58" s="283">
        <f>SUM(H58:K58,G58)</f>
        <v>180.16</v>
      </c>
      <c r="M58" s="283" t="str">
        <f>IF(ISERROR(VLOOKUP(B58,'May 1'!$A$5:$M$65536,13,FALSE))," ",VLOOKUP(B58,'May 1'!$A$5:$M$65536,13,FALSE))</f>
        <v xml:space="preserve"> </v>
      </c>
      <c r="N58" s="283" t="str">
        <f>IF(ISERROR(VLOOKUP(B58,'May 8'!$A$5:$M$65490,13,FALSE))," ",VLOOKUP(B58,'May 8'!$A$5:$M$65490,13,FALSE))</f>
        <v xml:space="preserve"> </v>
      </c>
      <c r="O58" s="283">
        <f>IF(ISERROR(VLOOKUP(B58,'May 15'!$A$5:$M$65494,13,FALSE))," ",VLOOKUP(B58,'May 15'!$A$5:$M$65494,13,FALSE))</f>
        <v>58</v>
      </c>
      <c r="P58" s="283">
        <f>IF(ISERROR(VLOOKUP(B58,'May 22'!$A$5:$M$65439,13,FALSE))," ",VLOOKUP(B58,'May 22'!$A$5:$M$65439,13,FALSE))</f>
        <v>93.68</v>
      </c>
      <c r="Q58" s="284" t="str">
        <f>IF(ISERROR(VLOOKUP(B58,'May 29'!$A$5:$M$65474,13,FALSE))," ",VLOOKUP(B58,'May 29'!$A$5:$M$65474,13,FALSE))</f>
        <v xml:space="preserve"> </v>
      </c>
      <c r="R58" s="283">
        <f>SUM(M58:Q58,L58)</f>
        <v>331.84000000000003</v>
      </c>
      <c r="S58" s="284" t="str">
        <f>IF(ISERROR(VLOOKUP(B58,'June 5'!$A$5:$M$65428,13,FALSE))," ",VLOOKUP(B58,'June 5'!$A$5:$M$65428,13,FALSE))</f>
        <v xml:space="preserve"> </v>
      </c>
      <c r="T58" s="283" t="str">
        <f>IF(ISERROR(VLOOKUP(B58,'June 12'!$A$5:$M$65435,13,FALSE))," ",VLOOKUP(B58,'June 12'!$A$5:$M$65435,13,FALSE))</f>
        <v xml:space="preserve"> </v>
      </c>
      <c r="U58" s="283" t="str">
        <f>IF(ISERROR(VLOOKUP(B58,'June 19'!$A$5:$M$65437,13,FALSE))," ",VLOOKUP(B58,'June 19'!$A$5:$M$65437,13,FALSE))</f>
        <v xml:space="preserve"> </v>
      </c>
      <c r="V58" s="283">
        <f>SUM(S58:U58,R58)</f>
        <v>331.84000000000003</v>
      </c>
    </row>
    <row r="59" spans="1:22" ht="18.75" customHeight="1" thickBot="1" x14ac:dyDescent="0.3">
      <c r="A59" s="292">
        <v>57</v>
      </c>
      <c r="B59" s="281">
        <v>28</v>
      </c>
      <c r="C59" s="282" t="str">
        <f>VLOOKUP(B59,Teams!$A:$B,2,FALSE)</f>
        <v>Aubrey Lewis &amp; Jim Swoda</v>
      </c>
      <c r="D59" s="283">
        <f>IF(ISERROR(VLOOKUP(B59,'March 13'!$A$5:$M$65536,13,FALSE))," ",VLOOKUP(B59,'March 13'!$A$5:$M$65536,13,FALSE))</f>
        <v>89.45</v>
      </c>
      <c r="E59" s="283" t="str">
        <f>IF(ISERROR(VLOOKUP(B59,'March 20'!$A$5:$M$65536,13,FALSE))," ",VLOOKUP(B59,'March 20'!$A$5:$M$65536,13,FALSE))</f>
        <v xml:space="preserve"> </v>
      </c>
      <c r="F59" s="283" t="str">
        <f>IF(ISERROR(VLOOKUP(B59,'March 27'!$A$5:$M$65536,13,FALSE))," ",VLOOKUP(B59,'March 27'!$A$5:$M$65536,13,FALSE))</f>
        <v xml:space="preserve"> </v>
      </c>
      <c r="G59" s="283">
        <f>SUM(D59:F59)</f>
        <v>89.45</v>
      </c>
      <c r="H59" s="283" t="str">
        <f>IF(ISERROR(VLOOKUP(B59,'April 3'!$A$5:$M$65536,13,FALSE))," ",VLOOKUP(B59,'April 3'!$A$5:$M$65536,13,FALSE))</f>
        <v xml:space="preserve"> </v>
      </c>
      <c r="I59" s="283" t="str">
        <f>IF(ISERROR(VLOOKUP(B59,'April 10'!$A$5:$M$65536,13,FALSE))," ",VLOOKUP(B59,'April 10'!$A$5:$M$65536,13,FALSE))</f>
        <v xml:space="preserve"> </v>
      </c>
      <c r="J59" s="283">
        <f>IF(ISERROR(VLOOKUP(B59,'April 17'!$A$5:$M$65536,13,FALSE))," ",VLOOKUP(B59,'April 17'!$A$5:$M$65536,13,FALSE))</f>
        <v>64</v>
      </c>
      <c r="K59" s="283">
        <f>IF(ISERROR(VLOOKUP(B59,'April 24'!$A$5:$M$65536,13,FALSE))," ",VLOOKUP(B59,'April 24'!$A$5:$M$65536,13,FALSE))</f>
        <v>67</v>
      </c>
      <c r="L59" s="283">
        <f>SUM(H59:K59,G59)</f>
        <v>220.45</v>
      </c>
      <c r="M59" s="283" t="str">
        <f>IF(ISERROR(VLOOKUP(B59,'May 1'!$A$5:$M$65536,13,FALSE))," ",VLOOKUP(B59,'May 1'!$A$5:$M$65536,13,FALSE))</f>
        <v xml:space="preserve"> </v>
      </c>
      <c r="N59" s="283">
        <f>IF(ISERROR(VLOOKUP(B59,'May 8'!$A$5:$M$65490,13,FALSE))," ",VLOOKUP(B59,'May 8'!$A$5:$M$65490,13,FALSE))</f>
        <v>52</v>
      </c>
      <c r="O59" s="283" t="str">
        <f>IF(ISERROR(VLOOKUP(B59,'May 15'!$A$5:$M$65494,13,FALSE))," ",VLOOKUP(B59,'May 15'!$A$5:$M$65494,13,FALSE))</f>
        <v xml:space="preserve"> </v>
      </c>
      <c r="P59" s="283">
        <f>IF(ISERROR(VLOOKUP(B59,'May 22'!$A$5:$M$65439,13,FALSE))," ",VLOOKUP(B59,'May 22'!$A$5:$M$65439,13,FALSE))</f>
        <v>58</v>
      </c>
      <c r="Q59" s="284" t="str">
        <f>IF(ISERROR(VLOOKUP(B59,'May 29'!$A$5:$M$65474,13,FALSE))," ",VLOOKUP(B59,'May 29'!$A$5:$M$65474,13,FALSE))</f>
        <v xml:space="preserve"> </v>
      </c>
      <c r="R59" s="283">
        <f>SUM(M59:Q59,L59)</f>
        <v>330.45</v>
      </c>
      <c r="S59" s="284" t="str">
        <f>IF(ISERROR(VLOOKUP(B59,'June 5'!$A$5:$M$65428,13,FALSE))," ",VLOOKUP(B59,'June 5'!$A$5:$M$65428,13,FALSE))</f>
        <v xml:space="preserve"> </v>
      </c>
      <c r="T59" s="283" t="str">
        <f>IF(ISERROR(VLOOKUP(B59,'June 12'!$A$5:$M$65435,13,FALSE))," ",VLOOKUP(B59,'June 12'!$A$5:$M$65435,13,FALSE))</f>
        <v xml:space="preserve"> </v>
      </c>
      <c r="U59" s="283" t="str">
        <f>IF(ISERROR(VLOOKUP(B59,'June 19'!$A$5:$M$65437,13,FALSE))," ",VLOOKUP(B59,'June 19'!$A$5:$M$65437,13,FALSE))</f>
        <v xml:space="preserve"> </v>
      </c>
      <c r="V59" s="283">
        <f>SUM(S59:U59,R59)</f>
        <v>330.45</v>
      </c>
    </row>
    <row r="60" spans="1:22" ht="18.75" customHeight="1" thickBot="1" x14ac:dyDescent="0.3">
      <c r="A60" s="292">
        <v>58</v>
      </c>
      <c r="B60" s="293">
        <v>71</v>
      </c>
      <c r="C60" s="282" t="str">
        <f>VLOOKUP(B60,Teams!$A:$B,2,FALSE)</f>
        <v>Dave &amp; Melanie Merkel &amp; Greg Farrar</v>
      </c>
      <c r="D60" s="283" t="str">
        <f>IF(ISERROR(VLOOKUP(B60,'March 13'!$A$5:$M$65536,13,FALSE))," ",VLOOKUP(B60,'March 13'!$A$5:$M$65536,13,FALSE))</f>
        <v xml:space="preserve"> </v>
      </c>
      <c r="E60" s="283">
        <f>IF(ISERROR(VLOOKUP(B60,'March 20'!$A$5:$M$65536,13,FALSE))," ",VLOOKUP(B60,'March 20'!$A$5:$M$65536,13,FALSE))</f>
        <v>96.210000000000008</v>
      </c>
      <c r="F60" s="283">
        <f>IF(ISERROR(VLOOKUP(B60,'March 27'!$A$5:$M$65536,13,FALSE))," ",VLOOKUP(B60,'March 27'!$A$5:$M$65536,13,FALSE))</f>
        <v>73.3</v>
      </c>
      <c r="G60" s="283">
        <f>SUM(D60:F60)</f>
        <v>169.51</v>
      </c>
      <c r="H60" s="283">
        <f>IF(ISERROR(VLOOKUP(B60,'April 3'!$A$5:$M$65536,13,FALSE))," ",VLOOKUP(B60,'April 3'!$A$5:$M$65536,13,FALSE))</f>
        <v>72.72</v>
      </c>
      <c r="I60" s="283" t="str">
        <f>IF(ISERROR(VLOOKUP(B60,'April 10'!$A$5:$M$65536,13,FALSE))," ",VLOOKUP(B60,'April 10'!$A$5:$M$65536,13,FALSE))</f>
        <v xml:space="preserve"> </v>
      </c>
      <c r="J60" s="283">
        <f>IF(ISERROR(VLOOKUP(B60,'April 17'!$A$5:$M$65536,13,FALSE))," ",VLOOKUP(B60,'April 17'!$A$5:$M$65536,13,FALSE))</f>
        <v>64</v>
      </c>
      <c r="K60" s="283" t="str">
        <f>IF(ISERROR(VLOOKUP(B60,'April 24'!$A$5:$M$65536,13,FALSE))," ",VLOOKUP(B60,'April 24'!$A$5:$M$65536,13,FALSE))</f>
        <v xml:space="preserve"> </v>
      </c>
      <c r="L60" s="283">
        <f>SUM(H60:K60,G60)</f>
        <v>306.23</v>
      </c>
      <c r="M60" s="283" t="str">
        <f>IF(ISERROR(VLOOKUP(B60,'May 1'!$A$5:$M$65536,13,FALSE))," ",VLOOKUP(B60,'May 1'!$A$5:$M$65536,13,FALSE))</f>
        <v xml:space="preserve"> </v>
      </c>
      <c r="N60" s="283" t="str">
        <f>IF(ISERROR(VLOOKUP(B60,'May 8'!$A$5:$M$65490,13,FALSE))," ",VLOOKUP(B60,'May 8'!$A$5:$M$65490,13,FALSE))</f>
        <v xml:space="preserve"> </v>
      </c>
      <c r="O60" s="283" t="str">
        <f>IF(ISERROR(VLOOKUP(B60,'May 15'!$A$5:$M$65494,13,FALSE))," ",VLOOKUP(B60,'May 15'!$A$5:$M$65494,13,FALSE))</f>
        <v xml:space="preserve"> </v>
      </c>
      <c r="P60" s="283" t="str">
        <f>IF(ISERROR(VLOOKUP(B60,'May 22'!$A$5:$M$65439,13,FALSE))," ",VLOOKUP(B60,'May 22'!$A$5:$M$65439,13,FALSE))</f>
        <v xml:space="preserve"> </v>
      </c>
      <c r="Q60" s="284" t="str">
        <f>IF(ISERROR(VLOOKUP(B60,'May 29'!$A$5:$M$65474,13,FALSE))," ",VLOOKUP(B60,'May 29'!$A$5:$M$65474,13,FALSE))</f>
        <v xml:space="preserve"> </v>
      </c>
      <c r="R60" s="283">
        <f>SUM(M60:Q60,L60)</f>
        <v>306.23</v>
      </c>
      <c r="S60" s="284" t="str">
        <f>IF(ISERROR(VLOOKUP(B60,'June 5'!$A$5:$M$65428,13,FALSE))," ",VLOOKUP(B60,'June 5'!$A$5:$M$65428,13,FALSE))</f>
        <v xml:space="preserve"> </v>
      </c>
      <c r="T60" s="283" t="str">
        <f>IF(ISERROR(VLOOKUP(B60,'June 12'!$A$5:$M$65435,13,FALSE))," ",VLOOKUP(B60,'June 12'!$A$5:$M$65435,13,FALSE))</f>
        <v xml:space="preserve"> </v>
      </c>
      <c r="U60" s="283" t="str">
        <f>IF(ISERROR(VLOOKUP(B60,'June 19'!$A$5:$M$65437,13,FALSE))," ",VLOOKUP(B60,'June 19'!$A$5:$M$65437,13,FALSE))</f>
        <v xml:space="preserve"> </v>
      </c>
      <c r="V60" s="283">
        <f>SUM(S60:U60,R60)</f>
        <v>306.23</v>
      </c>
    </row>
    <row r="61" spans="1:22" ht="18.75" customHeight="1" thickBot="1" x14ac:dyDescent="0.3">
      <c r="A61" s="280">
        <v>59</v>
      </c>
      <c r="B61" s="281">
        <v>49</v>
      </c>
      <c r="C61" s="282" t="str">
        <f>VLOOKUP(B61,Teams!$A:$B,2,FALSE)</f>
        <v>Scott Law &amp; Jennifer Basham</v>
      </c>
      <c r="D61" s="283">
        <f>IF(ISERROR(VLOOKUP(B61,'March 13'!$A$5:$M$65536,13,FALSE))," ",VLOOKUP(B61,'March 13'!$A$5:$M$65536,13,FALSE))</f>
        <v>76</v>
      </c>
      <c r="E61" s="283">
        <f>IF(ISERROR(VLOOKUP(B61,'March 20'!$A$5:$M$65536,13,FALSE))," ",VLOOKUP(B61,'March 20'!$A$5:$M$65536,13,FALSE))</f>
        <v>62</v>
      </c>
      <c r="F61" s="283" t="str">
        <f>IF(ISERROR(VLOOKUP(B61,'March 27'!$A$5:$M$65536,13,FALSE))," ",VLOOKUP(B61,'March 27'!$A$5:$M$65536,13,FALSE))</f>
        <v xml:space="preserve"> </v>
      </c>
      <c r="G61" s="283">
        <f>SUM(D61:F61)</f>
        <v>138</v>
      </c>
      <c r="H61" s="283" t="str">
        <f>IF(ISERROR(VLOOKUP(B61,'April 3'!$A$5:$M$65536,13,FALSE))," ",VLOOKUP(B61,'April 3'!$A$5:$M$65536,13,FALSE))</f>
        <v xml:space="preserve"> </v>
      </c>
      <c r="I61" s="283">
        <f>IF(ISERROR(VLOOKUP(B61,'April 10'!$A$5:$M$65536,13,FALSE))," ",VLOOKUP(B61,'April 10'!$A$5:$M$65536,13,FALSE))</f>
        <v>68</v>
      </c>
      <c r="J61" s="283" t="str">
        <f>IF(ISERROR(VLOOKUP(B61,'April 17'!$A$5:$M$65536,13,FALSE))," ",VLOOKUP(B61,'April 17'!$A$5:$M$65536,13,FALSE))</f>
        <v xml:space="preserve"> </v>
      </c>
      <c r="K61" s="283" t="str">
        <f>IF(ISERROR(VLOOKUP(B61,'April 24'!$A$5:$M$65536,13,FALSE))," ",VLOOKUP(B61,'April 24'!$A$5:$M$65536,13,FALSE))</f>
        <v xml:space="preserve"> </v>
      </c>
      <c r="L61" s="283">
        <f>SUM(H61:K61,G61)</f>
        <v>206</v>
      </c>
      <c r="M61" s="283" t="str">
        <f>IF(ISERROR(VLOOKUP(B61,'May 1'!$A$5:$M$65536,13,FALSE))," ",VLOOKUP(B61,'May 1'!$A$5:$M$65536,13,FALSE))</f>
        <v xml:space="preserve"> </v>
      </c>
      <c r="N61" s="283">
        <f>IF(ISERROR(VLOOKUP(B61,'May 8'!$A$5:$M$65490,13,FALSE))," ",VLOOKUP(B61,'May 8'!$A$5:$M$65490,13,FALSE))</f>
        <v>70</v>
      </c>
      <c r="O61" s="283" t="str">
        <f>IF(ISERROR(VLOOKUP(B61,'May 15'!$A$5:$M$65494,13,FALSE))," ",VLOOKUP(B61,'May 15'!$A$5:$M$65494,13,FALSE))</f>
        <v xml:space="preserve"> </v>
      </c>
      <c r="P61" s="283" t="str">
        <f>IF(ISERROR(VLOOKUP(B61,'May 22'!$A$5:$M$65439,13,FALSE))," ",VLOOKUP(B61,'May 22'!$A$5:$M$65439,13,FALSE))</f>
        <v xml:space="preserve"> </v>
      </c>
      <c r="Q61" s="284" t="str">
        <f>IF(ISERROR(VLOOKUP(B61,'May 29'!$A$5:$M$65474,13,FALSE))," ",VLOOKUP(B61,'May 29'!$A$5:$M$65474,13,FALSE))</f>
        <v xml:space="preserve"> </v>
      </c>
      <c r="R61" s="283">
        <f>SUM(M61:Q61,L61)</f>
        <v>276</v>
      </c>
      <c r="S61" s="284" t="str">
        <f>IF(ISERROR(VLOOKUP(B61,'June 5'!$A$5:$M$65428,13,FALSE))," ",VLOOKUP(B61,'June 5'!$A$5:$M$65428,13,FALSE))</f>
        <v xml:space="preserve"> </v>
      </c>
      <c r="T61" s="283" t="str">
        <f>IF(ISERROR(VLOOKUP(B61,'June 12'!$A$5:$M$65435,13,FALSE))," ",VLOOKUP(B61,'June 12'!$A$5:$M$65435,13,FALSE))</f>
        <v xml:space="preserve"> </v>
      </c>
      <c r="U61" s="283" t="str">
        <f>IF(ISERROR(VLOOKUP(B61,'June 19'!$A$5:$M$65437,13,FALSE))," ",VLOOKUP(B61,'June 19'!$A$5:$M$65437,13,FALSE))</f>
        <v xml:space="preserve"> </v>
      </c>
      <c r="V61" s="283">
        <f>SUM(S61:U61,R61)</f>
        <v>276</v>
      </c>
    </row>
    <row r="62" spans="1:22" ht="18.75" customHeight="1" thickBot="1" x14ac:dyDescent="0.3">
      <c r="A62" s="292">
        <v>60</v>
      </c>
      <c r="B62" s="293">
        <v>81</v>
      </c>
      <c r="C62" s="282" t="str">
        <f>VLOOKUP(B62,Teams!$A:$B,2,FALSE)</f>
        <v>Kaden Mueck &amp; Chandler Phillips &amp; Case Sutherland</v>
      </c>
      <c r="D62" s="283"/>
      <c r="E62" s="283"/>
      <c r="F62" s="283">
        <f>IF(ISERROR(VLOOKUP(B62,'March 27'!$A$5:$M$65536,13,FALSE))," ",VLOOKUP(B62,'March 27'!$A$5:$M$65536,13,FALSE))</f>
        <v>60</v>
      </c>
      <c r="G62" s="283">
        <f>SUM(D62:F62)</f>
        <v>60</v>
      </c>
      <c r="H62" s="283" t="str">
        <f>IF(ISERROR(VLOOKUP(B62,'April 3'!$A$5:$M$65536,13,FALSE))," ",VLOOKUP(B62,'April 3'!$A$5:$M$65536,13,FALSE))</f>
        <v xml:space="preserve"> </v>
      </c>
      <c r="I62" s="283">
        <f>IF(ISERROR(VLOOKUP(B62,'April 10'!$A$5:$M$65536,13,FALSE))," ",VLOOKUP(B62,'April 10'!$A$5:$M$65536,13,FALSE))</f>
        <v>68</v>
      </c>
      <c r="J62" s="283" t="str">
        <f>IF(ISERROR(VLOOKUP(B62,'April 17'!$A$5:$M$65536,13,FALSE))," ",VLOOKUP(B62,'April 17'!$A$5:$M$65536,13,FALSE))</f>
        <v xml:space="preserve"> </v>
      </c>
      <c r="K62" s="283" t="str">
        <f>IF(ISERROR(VLOOKUP(B62,'April 24'!$A$5:$M$65536,13,FALSE))," ",VLOOKUP(B62,'April 24'!$A$5:$M$65536,13,FALSE))</f>
        <v xml:space="preserve"> </v>
      </c>
      <c r="L62" s="283">
        <f>SUM(H62:K62,G62)</f>
        <v>128</v>
      </c>
      <c r="M62" s="283" t="str">
        <f>IF(ISERROR(VLOOKUP(B62,'May 1'!$A$5:$M$65536,13,FALSE))," ",VLOOKUP(B62,'May 1'!$A$5:$M$65536,13,FALSE))</f>
        <v xml:space="preserve"> </v>
      </c>
      <c r="N62" s="283" t="str">
        <f>IF(ISERROR(VLOOKUP(B62,'May 8'!$A$5:$M$65490,13,FALSE))," ",VLOOKUP(B62,'May 8'!$A$5:$M$65490,13,FALSE))</f>
        <v xml:space="preserve"> </v>
      </c>
      <c r="O62" s="283" t="str">
        <f>IF(ISERROR(VLOOKUP(B62,'May 15'!$A$5:$M$65494,13,FALSE))," ",VLOOKUP(B62,'May 15'!$A$5:$M$65494,13,FALSE))</f>
        <v xml:space="preserve"> </v>
      </c>
      <c r="P62" s="283">
        <f>IF(ISERROR(VLOOKUP(B62,'May 22'!$A$5:$M$65439,13,FALSE))," ",VLOOKUP(B62,'May 22'!$A$5:$M$65439,13,FALSE))</f>
        <v>116.84</v>
      </c>
      <c r="Q62" s="284" t="str">
        <f>IF(ISERROR(VLOOKUP(B62,'May 29'!$A$5:$M$65474,13,FALSE))," ",VLOOKUP(B62,'May 29'!$A$5:$M$65474,13,FALSE))</f>
        <v xml:space="preserve"> </v>
      </c>
      <c r="R62" s="283">
        <f>SUM(M62:Q62,L62)</f>
        <v>244.84</v>
      </c>
      <c r="S62" s="284" t="str">
        <f>IF(ISERROR(VLOOKUP(B62,'June 5'!$A$5:$M$65428,13,FALSE))," ",VLOOKUP(B62,'June 5'!$A$5:$M$65428,13,FALSE))</f>
        <v xml:space="preserve"> </v>
      </c>
      <c r="T62" s="283" t="str">
        <f>IF(ISERROR(VLOOKUP(B62,'June 12'!$A$5:$M$65435,13,FALSE))," ",VLOOKUP(B62,'June 12'!$A$5:$M$65435,13,FALSE))</f>
        <v xml:space="preserve"> </v>
      </c>
      <c r="U62" s="283" t="str">
        <f>IF(ISERROR(VLOOKUP(B62,'June 19'!$A$5:$M$65437,13,FALSE))," ",VLOOKUP(B62,'June 19'!$A$5:$M$65437,13,FALSE))</f>
        <v xml:space="preserve"> </v>
      </c>
      <c r="V62" s="283">
        <f>SUM(S62:U62,R62)</f>
        <v>244.84</v>
      </c>
    </row>
    <row r="63" spans="1:22" ht="18.75" customHeight="1" thickBot="1" x14ac:dyDescent="0.3">
      <c r="A63" s="292">
        <v>61</v>
      </c>
      <c r="B63" s="293">
        <v>99</v>
      </c>
      <c r="C63" s="282" t="str">
        <f>VLOOKUP(B63,Teams!$A:$B,2,FALSE)</f>
        <v>Scotty Rayborn &amp; Daniel Blanton</v>
      </c>
      <c r="D63" s="283"/>
      <c r="E63" s="283"/>
      <c r="F63" s="283"/>
      <c r="G63" s="283">
        <f>SUM(D63:F63)</f>
        <v>0</v>
      </c>
      <c r="H63" s="283"/>
      <c r="I63" s="283" t="str">
        <f>IF(ISERROR(VLOOKUP(B63,'April 10'!$A$5:$M$65536,13,FALSE))," ",VLOOKUP(B63,'April 10'!$A$5:$M$65536,13,FALSE))</f>
        <v xml:space="preserve"> </v>
      </c>
      <c r="J63" s="283"/>
      <c r="K63" s="283"/>
      <c r="L63" s="283">
        <f>SUM(H63:K63,G63)</f>
        <v>0</v>
      </c>
      <c r="M63" s="283"/>
      <c r="N63" s="283" t="str">
        <f>IF(ISERROR(VLOOKUP(#REF!,'May 8'!$A$5:$M$65490,13,FALSE))," ",VLOOKUP(#REF!,'May 8'!$A$5:$M$65490,13,FALSE))</f>
        <v xml:space="preserve"> </v>
      </c>
      <c r="O63" s="283" t="str">
        <f>IF(ISERROR(VLOOKUP(B63,'May 15'!$A$5:$M$65494,13,FALSE))," ",VLOOKUP(B63,'May 15'!$A$5:$M$65494,13,FALSE))</f>
        <v xml:space="preserve"> </v>
      </c>
      <c r="P63" s="283">
        <f>IF(ISERROR(VLOOKUP(B63,'May 22'!$A$5:$M$65439,13,FALSE))," ",VLOOKUP(B63,'May 22'!$A$5:$M$65439,13,FALSE))</f>
        <v>106.87</v>
      </c>
      <c r="Q63" s="284">
        <f>IF(ISERROR(VLOOKUP(B63,'May 29'!$A$5:$M$65474,13,FALSE))," ",VLOOKUP(B63,'May 29'!$A$5:$M$65474,13,FALSE))</f>
        <v>62</v>
      </c>
      <c r="R63" s="283">
        <f>SUM(M63:Q63,L63)</f>
        <v>168.87</v>
      </c>
      <c r="S63" s="284" t="str">
        <f>IF(ISERROR(VLOOKUP(B63,'June 5'!$A$5:$M$65428,13,FALSE))," ",VLOOKUP(B63,'June 5'!$A$5:$M$65428,13,FALSE))</f>
        <v xml:space="preserve"> </v>
      </c>
      <c r="T63" s="283" t="str">
        <f>IF(ISERROR(VLOOKUP(B63,'June 12'!$A$5:$M$65435,13,FALSE))," ",VLOOKUP(B63,'June 12'!$A$5:$M$65435,13,FALSE))</f>
        <v xml:space="preserve"> </v>
      </c>
      <c r="U63" s="283">
        <f>IF(ISERROR(VLOOKUP(B63,'June 19'!$A$5:$M$65437,13,FALSE))," ",VLOOKUP(B63,'June 19'!$A$5:$M$65437,13,FALSE))</f>
        <v>65</v>
      </c>
      <c r="V63" s="283">
        <f>SUM(S63:U63,R63)</f>
        <v>233.87</v>
      </c>
    </row>
    <row r="64" spans="1:22" ht="18.75" customHeight="1" thickBot="1" x14ac:dyDescent="0.3">
      <c r="A64" s="280">
        <v>62</v>
      </c>
      <c r="B64" s="281">
        <v>38</v>
      </c>
      <c r="C64" s="282" t="str">
        <f>VLOOKUP(B64,Teams!$A:$B,2,FALSE)</f>
        <v>Kolton &amp; Jeff  &amp; Mark Eberlan</v>
      </c>
      <c r="D64" s="283">
        <f>IF(ISERROR(VLOOKUP(B64,'March 13'!$A$5:$M$65536,13,FALSE))," ",VLOOKUP(B64,'March 13'!$A$5:$M$65536,13,FALSE))</f>
        <v>117.2</v>
      </c>
      <c r="E64" s="283">
        <f>IF(ISERROR(VLOOKUP(B64,'March 20'!$A$5:$M$65536,13,FALSE))," ",VLOOKUP(B64,'March 20'!$A$5:$M$65536,13,FALSE))</f>
        <v>103.09</v>
      </c>
      <c r="F64" s="283" t="str">
        <f>IF(ISERROR(VLOOKUP(B64,'March 27'!$A$5:$M$65536,13,FALSE))," ",VLOOKUP(B64,'March 27'!$A$5:$M$65536,13,FALSE))</f>
        <v xml:space="preserve"> </v>
      </c>
      <c r="G64" s="283">
        <f>SUM(D64:F64)</f>
        <v>220.29000000000002</v>
      </c>
      <c r="H64" s="283" t="str">
        <f>IF(ISERROR(VLOOKUP(B64,'April 3'!$A$5:$M$65536,13,FALSE))," ",VLOOKUP(B64,'April 3'!$A$5:$M$65536,13,FALSE))</f>
        <v xml:space="preserve"> </v>
      </c>
      <c r="I64" s="283" t="str">
        <f>IF(ISERROR(VLOOKUP(B64,'April 10'!$A$5:$M$65536,13,FALSE))," ",VLOOKUP(B64,'April 10'!$A$5:$M$65536,13,FALSE))</f>
        <v xml:space="preserve"> </v>
      </c>
      <c r="J64" s="283" t="str">
        <f>IF(ISERROR(VLOOKUP(B64,'April 17'!$A$5:$M$65536,13,FALSE))," ",VLOOKUP(B64,'April 17'!$A$5:$M$65536,13,FALSE))</f>
        <v xml:space="preserve"> </v>
      </c>
      <c r="K64" s="283" t="str">
        <f>IF(ISERROR(VLOOKUP(B64,'April 24'!$A$5:$M$65536,13,FALSE))," ",VLOOKUP(B64,'April 24'!$A$5:$M$65536,13,FALSE))</f>
        <v xml:space="preserve"> </v>
      </c>
      <c r="L64" s="283">
        <f>SUM(H64:K64,G64)</f>
        <v>220.29000000000002</v>
      </c>
      <c r="M64" s="283" t="str">
        <f>IF(ISERROR(VLOOKUP(B64,'May 1'!$A$5:$M$65536,13,FALSE))," ",VLOOKUP(B64,'May 1'!$A$5:$M$65536,13,FALSE))</f>
        <v xml:space="preserve"> </v>
      </c>
      <c r="N64" s="283" t="str">
        <f>IF(ISERROR(VLOOKUP(B64,'May 8'!$A$5:$M$65490,13,FALSE))," ",VLOOKUP(B64,'May 8'!$A$5:$M$65490,13,FALSE))</f>
        <v xml:space="preserve"> </v>
      </c>
      <c r="O64" s="283" t="str">
        <f>IF(ISERROR(VLOOKUP(B64,'May 15'!$A$5:$M$65494,13,FALSE))," ",VLOOKUP(B64,'May 15'!$A$5:$M$65494,13,FALSE))</f>
        <v xml:space="preserve"> </v>
      </c>
      <c r="P64" s="283" t="str">
        <f>IF(ISERROR(VLOOKUP(B64,'May 22'!$A$5:$M$65439,13,FALSE))," ",VLOOKUP(B64,'May 22'!$A$5:$M$65439,13,FALSE))</f>
        <v xml:space="preserve"> </v>
      </c>
      <c r="Q64" s="284" t="str">
        <f>IF(ISERROR(VLOOKUP(B64,'May 29'!$A$5:$M$65474,13,FALSE))," ",VLOOKUP(B64,'May 29'!$A$5:$M$65474,13,FALSE))</f>
        <v xml:space="preserve"> </v>
      </c>
      <c r="R64" s="283">
        <f>SUM(M64:Q64,L64)</f>
        <v>220.29000000000002</v>
      </c>
      <c r="S64" s="284" t="str">
        <f>IF(ISERROR(VLOOKUP(B64,'June 5'!$A$5:$M$65428,13,FALSE))," ",VLOOKUP(B64,'June 5'!$A$5:$M$65428,13,FALSE))</f>
        <v xml:space="preserve"> </v>
      </c>
      <c r="T64" s="283" t="str">
        <f>IF(ISERROR(VLOOKUP(B64,'June 12'!$A$5:$M$65435,13,FALSE))," ",VLOOKUP(B64,'June 12'!$A$5:$M$65435,13,FALSE))</f>
        <v xml:space="preserve"> </v>
      </c>
      <c r="U64" s="283" t="str">
        <f>IF(ISERROR(VLOOKUP(B64,'June 19'!$A$5:$M$65437,13,FALSE))," ",VLOOKUP(B64,'June 19'!$A$5:$M$65437,13,FALSE))</f>
        <v xml:space="preserve"> </v>
      </c>
      <c r="V64" s="283">
        <f>SUM(S64:U64,R64)</f>
        <v>220.29000000000002</v>
      </c>
    </row>
    <row r="65" spans="1:22" ht="18.75" customHeight="1" thickBot="1" x14ac:dyDescent="0.3">
      <c r="A65" s="292">
        <v>63</v>
      </c>
      <c r="B65" s="293">
        <v>73</v>
      </c>
      <c r="C65" s="282" t="str">
        <f>VLOOKUP(B65,Teams!$A:$B,2,FALSE)</f>
        <v>Jathan &amp; Nikki Green</v>
      </c>
      <c r="D65" s="283" t="str">
        <f>IF(ISERROR(VLOOKUP(B65,'March 13'!$A$5:$M$65536,13,FALSE))," ",VLOOKUP(B65,'March 13'!$A$5:$M$65536,13,FALSE))</f>
        <v xml:space="preserve"> </v>
      </c>
      <c r="E65" s="283">
        <f>IF(ISERROR(VLOOKUP(B65,'March 20'!$A$5:$M$65536,13,FALSE))," ",VLOOKUP(B65,'March 20'!$A$5:$M$65536,13,FALSE))</f>
        <v>68.3</v>
      </c>
      <c r="F65" s="283">
        <f>IF(ISERROR(VLOOKUP(B65,'March 27'!$A$5:$M$65536,13,FALSE))," ",VLOOKUP(B65,'March 27'!$A$5:$M$65536,13,FALSE))</f>
        <v>60</v>
      </c>
      <c r="G65" s="283">
        <f>SUM(D65:F65)</f>
        <v>128.30000000000001</v>
      </c>
      <c r="H65" s="283" t="str">
        <f>IF(ISERROR(VLOOKUP(B65,'April 3'!$A$5:$M$65536,13,FALSE))," ",VLOOKUP(B65,'April 3'!$A$5:$M$65536,13,FALSE))</f>
        <v xml:space="preserve"> </v>
      </c>
      <c r="I65" s="283" t="str">
        <f>IF(ISERROR(VLOOKUP(B65,'April 10'!$A$5:$M$65536,13,FALSE))," ",VLOOKUP(B65,'April 10'!$A$5:$M$65536,13,FALSE))</f>
        <v xml:space="preserve"> </v>
      </c>
      <c r="J65" s="283" t="str">
        <f>IF(ISERROR(VLOOKUP(B65,'April 17'!$A$5:$M$65536,13,FALSE))," ",VLOOKUP(B65,'April 17'!$A$5:$M$65536,13,FALSE))</f>
        <v xml:space="preserve"> </v>
      </c>
      <c r="K65" s="283">
        <f>IF(ISERROR(VLOOKUP(B65,'April 24'!$A$5:$M$65536,13,FALSE))," ",VLOOKUP(B65,'April 24'!$A$5:$M$65536,13,FALSE))</f>
        <v>67</v>
      </c>
      <c r="L65" s="283">
        <f>SUM(H65:K65,G65)</f>
        <v>195.3</v>
      </c>
      <c r="M65" s="283" t="str">
        <f>IF(ISERROR(VLOOKUP(B65,'May 1'!$A$5:$M$65536,13,FALSE))," ",VLOOKUP(B65,'May 1'!$A$5:$M$65536,13,FALSE))</f>
        <v xml:space="preserve"> </v>
      </c>
      <c r="N65" s="283" t="str">
        <f>IF(ISERROR(VLOOKUP(B65,'May 8'!$A$5:$M$65490,13,FALSE))," ",VLOOKUP(B65,'May 8'!$A$5:$M$65490,13,FALSE))</f>
        <v xml:space="preserve"> </v>
      </c>
      <c r="O65" s="283" t="str">
        <f>IF(ISERROR(VLOOKUP(B65,'May 15'!$A$5:$M$65494,13,FALSE))," ",VLOOKUP(B65,'May 15'!$A$5:$M$65494,13,FALSE))</f>
        <v xml:space="preserve"> </v>
      </c>
      <c r="P65" s="283" t="str">
        <f>IF(ISERROR(VLOOKUP(B65,'May 22'!$A$5:$M$65439,13,FALSE))," ",VLOOKUP(B65,'May 22'!$A$5:$M$65439,13,FALSE))</f>
        <v xml:space="preserve"> </v>
      </c>
      <c r="Q65" s="284" t="str">
        <f>IF(ISERROR(VLOOKUP(B65,'May 29'!$A$5:$M$65474,13,FALSE))," ",VLOOKUP(B65,'May 29'!$A$5:$M$65474,13,FALSE))</f>
        <v xml:space="preserve"> </v>
      </c>
      <c r="R65" s="283">
        <f>SUM(M65:Q65,L65)</f>
        <v>195.3</v>
      </c>
      <c r="S65" s="284" t="str">
        <f>IF(ISERROR(VLOOKUP(B65,'June 5'!$A$5:$M$65428,13,FALSE))," ",VLOOKUP(B65,'June 5'!$A$5:$M$65428,13,FALSE))</f>
        <v xml:space="preserve"> </v>
      </c>
      <c r="T65" s="283" t="str">
        <f>IF(ISERROR(VLOOKUP(B65,'June 12'!$A$5:$M$65435,13,FALSE))," ",VLOOKUP(B65,'June 12'!$A$5:$M$65435,13,FALSE))</f>
        <v xml:space="preserve"> </v>
      </c>
      <c r="U65" s="283" t="str">
        <f>IF(ISERROR(VLOOKUP(B65,'June 19'!$A$5:$M$65437,13,FALSE))," ",VLOOKUP(B65,'June 19'!$A$5:$M$65437,13,FALSE))</f>
        <v xml:space="preserve"> </v>
      </c>
      <c r="V65" s="283">
        <f>SUM(S65:U65,R65)</f>
        <v>195.3</v>
      </c>
    </row>
    <row r="66" spans="1:22" ht="18.75" customHeight="1" thickBot="1" x14ac:dyDescent="0.3">
      <c r="A66" s="292">
        <v>64</v>
      </c>
      <c r="B66" s="293">
        <v>61</v>
      </c>
      <c r="C66" s="282" t="str">
        <f>VLOOKUP(B66,Teams!$A:$B,2,FALSE)</f>
        <v xml:space="preserve">Ryder &amp; Jeff Lognion </v>
      </c>
      <c r="D66" s="283">
        <f>IF(ISERROR(VLOOKUP(B66,'March 13'!$A$5:$M$65536,13,FALSE))," ",VLOOKUP(B66,'March 13'!$A$5:$M$65536,13,FALSE))</f>
        <v>97.48</v>
      </c>
      <c r="E66" s="283" t="str">
        <f>IF(ISERROR(VLOOKUP(B66,'March 20'!$A$5:$M$65536,13,FALSE))," ",VLOOKUP(B66,'March 20'!$A$5:$M$65536,13,FALSE))</f>
        <v xml:space="preserve"> </v>
      </c>
      <c r="F66" s="283">
        <f>IF(ISERROR(VLOOKUP(B66,'March 27'!$A$5:$M$65536,13,FALSE))," ",VLOOKUP(B66,'March 27'!$A$5:$M$65536,13,FALSE))</f>
        <v>88.93</v>
      </c>
      <c r="G66" s="283">
        <f>SUM(D66:F66)</f>
        <v>186.41000000000003</v>
      </c>
      <c r="H66" s="283" t="str">
        <f>IF(ISERROR(VLOOKUP(B66,'April 3'!$A$5:$M$65536,13,FALSE))," ",VLOOKUP(B66,'April 3'!$A$5:$M$65536,13,FALSE))</f>
        <v xml:space="preserve"> </v>
      </c>
      <c r="I66" s="283" t="str">
        <f>IF(ISERROR(VLOOKUP(B66,'April 10'!$A$5:$M$65536,13,FALSE))," ",VLOOKUP(B66,'April 10'!$A$5:$M$65536,13,FALSE))</f>
        <v xml:space="preserve"> </v>
      </c>
      <c r="J66" s="283" t="str">
        <f>IF(ISERROR(VLOOKUP(B66,'April 17'!$A$5:$M$65536,13,FALSE))," ",VLOOKUP(B66,'April 17'!$A$5:$M$65536,13,FALSE))</f>
        <v xml:space="preserve"> </v>
      </c>
      <c r="K66" s="283" t="str">
        <f>IF(ISERROR(VLOOKUP(B66,'April 24'!$A$5:$M$65536,13,FALSE))," ",VLOOKUP(B66,'April 24'!$A$5:$M$65536,13,FALSE))</f>
        <v xml:space="preserve"> </v>
      </c>
      <c r="L66" s="283">
        <f>SUM(H66:K66,G66)</f>
        <v>186.41000000000003</v>
      </c>
      <c r="M66" s="283" t="str">
        <f>IF(ISERROR(VLOOKUP(B66,'May 1'!$A$5:$M$65536,13,FALSE))," ",VLOOKUP(B66,'May 1'!$A$5:$M$65536,13,FALSE))</f>
        <v xml:space="preserve"> </v>
      </c>
      <c r="N66" s="283" t="str">
        <f>IF(ISERROR(VLOOKUP(B66,'May 8'!$A$5:$M$65490,13,FALSE))," ",VLOOKUP(B66,'May 8'!$A$5:$M$65490,13,FALSE))</f>
        <v xml:space="preserve"> </v>
      </c>
      <c r="O66" s="283" t="str">
        <f>IF(ISERROR(VLOOKUP(B66,'May 15'!$A$5:$M$65494,13,FALSE))," ",VLOOKUP(B66,'May 15'!$A$5:$M$65494,13,FALSE))</f>
        <v xml:space="preserve"> </v>
      </c>
      <c r="P66" s="283" t="str">
        <f>IF(ISERROR(VLOOKUP(B66,'May 22'!$A$5:$M$65439,13,FALSE))," ",VLOOKUP(B66,'May 22'!$A$5:$M$65439,13,FALSE))</f>
        <v xml:space="preserve"> </v>
      </c>
      <c r="Q66" s="284" t="str">
        <f>IF(ISERROR(VLOOKUP(B66,'May 29'!$A$5:$M$65474,13,FALSE))," ",VLOOKUP(B66,'May 29'!$A$5:$M$65474,13,FALSE))</f>
        <v xml:space="preserve"> </v>
      </c>
      <c r="R66" s="283">
        <f>SUM(M66:Q66,L66)</f>
        <v>186.41000000000003</v>
      </c>
      <c r="S66" s="284" t="str">
        <f>IF(ISERROR(VLOOKUP(B66,'June 5'!$A$5:$M$65428,13,FALSE))," ",VLOOKUP(B66,'June 5'!$A$5:$M$65428,13,FALSE))</f>
        <v xml:space="preserve"> </v>
      </c>
      <c r="T66" s="283" t="str">
        <f>IF(ISERROR(VLOOKUP(B66,'June 12'!$A$5:$M$65435,13,FALSE))," ",VLOOKUP(B66,'June 12'!$A$5:$M$65435,13,FALSE))</f>
        <v xml:space="preserve"> </v>
      </c>
      <c r="U66" s="283" t="str">
        <f>IF(ISERROR(VLOOKUP(B66,'June 19'!$A$5:$M$65437,13,FALSE))," ",VLOOKUP(B66,'June 19'!$A$5:$M$65437,13,FALSE))</f>
        <v xml:space="preserve"> </v>
      </c>
      <c r="V66" s="283">
        <f>SUM(S66:U66,R66)</f>
        <v>186.41000000000003</v>
      </c>
    </row>
    <row r="67" spans="1:22" ht="18.75" customHeight="1" thickBot="1" x14ac:dyDescent="0.3">
      <c r="A67" s="280">
        <v>65</v>
      </c>
      <c r="B67" s="281">
        <v>80</v>
      </c>
      <c r="C67" s="282" t="str">
        <f>VLOOKUP(B67,Teams!$A:$B,2,FALSE)</f>
        <v>Luke Hodgkinson &amp; Timmy Sowell &amp; Justin Seeton</v>
      </c>
      <c r="D67" s="283"/>
      <c r="E67" s="283"/>
      <c r="F67" s="283">
        <f>IF(ISERROR(VLOOKUP(B67,'March 27'!$A$5:$M$65536,13,FALSE))," ",VLOOKUP(B67,'March 27'!$A$5:$M$65536,13,FALSE))</f>
        <v>93.8</v>
      </c>
      <c r="G67" s="283">
        <f>SUM(D67:F67)</f>
        <v>93.8</v>
      </c>
      <c r="H67" s="283" t="str">
        <f>IF(ISERROR(VLOOKUP(B67,'April 3'!$A$5:$M$65536,13,FALSE))," ",VLOOKUP(B67,'April 3'!$A$5:$M$65536,13,FALSE))</f>
        <v xml:space="preserve"> </v>
      </c>
      <c r="I67" s="283" t="str">
        <f>IF(ISERROR(VLOOKUP(B67,'April 10'!$A$5:$M$65536,13,FALSE))," ",VLOOKUP(B67,'April 10'!$A$5:$M$65536,13,FALSE))</f>
        <v xml:space="preserve"> </v>
      </c>
      <c r="J67" s="283" t="str">
        <f>IF(ISERROR(VLOOKUP(B67,'April 17'!$A$5:$M$65536,13,FALSE))," ",VLOOKUP(B67,'April 17'!$A$5:$M$65536,13,FALSE))</f>
        <v xml:space="preserve"> </v>
      </c>
      <c r="K67" s="283" t="str">
        <f>IF(ISERROR(VLOOKUP(B67,'April 24'!$A$5:$M$65536,13,FALSE))," ",VLOOKUP(B67,'April 24'!$A$5:$M$65536,13,FALSE))</f>
        <v xml:space="preserve"> </v>
      </c>
      <c r="L67" s="283">
        <f>SUM(H67:K67,G67)</f>
        <v>93.8</v>
      </c>
      <c r="M67" s="283" t="str">
        <f>IF(ISERROR(VLOOKUP(B67,'May 1'!$A$5:$M$65536,13,FALSE))," ",VLOOKUP(B67,'May 1'!$A$5:$M$65536,13,FALSE))</f>
        <v xml:space="preserve"> </v>
      </c>
      <c r="N67" s="283">
        <f>IF(ISERROR(VLOOKUP(B67,'May 8'!$A$5:$M$65490,13,FALSE))," ",VLOOKUP(B67,'May 8'!$A$5:$M$65490,13,FALSE))</f>
        <v>80.91</v>
      </c>
      <c r="O67" s="283" t="str">
        <f>IF(ISERROR(VLOOKUP(B67,'May 15'!$A$5:$M$65494,13,FALSE))," ",VLOOKUP(B67,'May 15'!$A$5:$M$65494,13,FALSE))</f>
        <v xml:space="preserve"> </v>
      </c>
      <c r="P67" s="283" t="str">
        <f>IF(ISERROR(VLOOKUP(B67,'May 22'!$A$5:$M$65439,13,FALSE))," ",VLOOKUP(B67,'May 22'!$A$5:$M$65439,13,FALSE))</f>
        <v xml:space="preserve"> </v>
      </c>
      <c r="Q67" s="284" t="str">
        <f>IF(ISERROR(VLOOKUP(B67,'May 29'!$A$5:$M$65474,13,FALSE))," ",VLOOKUP(B67,'May 29'!$A$5:$M$65474,13,FALSE))</f>
        <v xml:space="preserve"> </v>
      </c>
      <c r="R67" s="283">
        <f>SUM(M67:Q67,L67)</f>
        <v>174.70999999999998</v>
      </c>
      <c r="S67" s="284" t="str">
        <f>IF(ISERROR(VLOOKUP(B67,'June 5'!$A$5:$M$65428,13,FALSE))," ",VLOOKUP(B67,'June 5'!$A$5:$M$65428,13,FALSE))</f>
        <v xml:space="preserve"> </v>
      </c>
      <c r="T67" s="283" t="str">
        <f>IF(ISERROR(VLOOKUP(B67,'June 12'!$A$5:$M$65435,13,FALSE))," ",VLOOKUP(B67,'June 12'!$A$5:$M$65435,13,FALSE))</f>
        <v xml:space="preserve"> </v>
      </c>
      <c r="U67" s="283" t="str">
        <f>IF(ISERROR(VLOOKUP(B67,'June 19'!$A$5:$M$65437,13,FALSE))," ",VLOOKUP(B67,'June 19'!$A$5:$M$65437,13,FALSE))</f>
        <v xml:space="preserve"> </v>
      </c>
      <c r="V67" s="283">
        <f>SUM(S67:U67,R67)</f>
        <v>174.70999999999998</v>
      </c>
    </row>
    <row r="68" spans="1:22" ht="18.75" customHeight="1" thickBot="1" x14ac:dyDescent="0.3">
      <c r="A68" s="292">
        <v>66</v>
      </c>
      <c r="B68" s="281">
        <v>82</v>
      </c>
      <c r="C68" s="282" t="str">
        <f>VLOOKUP(B68,Teams!$A:$B,2,FALSE)</f>
        <v>Wes Emerson &amp; Hunter Mann</v>
      </c>
      <c r="D68" s="283"/>
      <c r="E68" s="283"/>
      <c r="F68" s="283"/>
      <c r="G68" s="283">
        <f>SUM(D68:F68)</f>
        <v>0</v>
      </c>
      <c r="H68" s="283">
        <f>IF(ISERROR(VLOOKUP(B68,'April 3'!$A$5:$M$65536,13,FALSE))," ",VLOOKUP(B68,'April 3'!$A$5:$M$65536,13,FALSE))</f>
        <v>94.35</v>
      </c>
      <c r="I68" s="283">
        <f>IF(ISERROR(VLOOKUP(B68,'April 10'!$A$5:$M$65536,13,FALSE))," ",VLOOKUP(B68,'April 10'!$A$5:$M$65536,13,FALSE))</f>
        <v>68</v>
      </c>
      <c r="J68" s="283" t="str">
        <f>IF(ISERROR(VLOOKUP(B68,'April 17'!$A$5:$M$65536,13,FALSE))," ",VLOOKUP(B68,'April 17'!$A$5:$M$65536,13,FALSE))</f>
        <v xml:space="preserve"> </v>
      </c>
      <c r="K68" s="283" t="str">
        <f>IF(ISERROR(VLOOKUP(B68,'April 24'!$A$5:$M$65536,13,FALSE))," ",VLOOKUP(B68,'April 24'!$A$5:$M$65536,13,FALSE))</f>
        <v xml:space="preserve"> </v>
      </c>
      <c r="L68" s="283">
        <f>SUM(H68:K68,G68)</f>
        <v>162.35</v>
      </c>
      <c r="M68" s="283" t="str">
        <f>IF(ISERROR(VLOOKUP(B68,'May 1'!$A$5:$M$65536,13,FALSE))," ",VLOOKUP(B68,'May 1'!$A$5:$M$65536,13,FALSE))</f>
        <v xml:space="preserve"> </v>
      </c>
      <c r="N68" s="283" t="str">
        <f>IF(ISERROR(VLOOKUP(B68,'May 8'!$A$5:$M$65490,13,FALSE))," ",VLOOKUP(B68,'May 8'!$A$5:$M$65490,13,FALSE))</f>
        <v xml:space="preserve"> </v>
      </c>
      <c r="O68" s="283" t="str">
        <f>IF(ISERROR(VLOOKUP(B68,'May 15'!$A$5:$M$65494,13,FALSE))," ",VLOOKUP(B68,'May 15'!$A$5:$M$65494,13,FALSE))</f>
        <v xml:space="preserve"> </v>
      </c>
      <c r="P68" s="283" t="str">
        <f>IF(ISERROR(VLOOKUP(B68,'May 22'!$A$5:$M$65439,13,FALSE))," ",VLOOKUP(B68,'May 22'!$A$5:$M$65439,13,FALSE))</f>
        <v xml:space="preserve"> </v>
      </c>
      <c r="Q68" s="284" t="str">
        <f>IF(ISERROR(VLOOKUP(B68,'May 29'!$A$5:$M$65474,13,FALSE))," ",VLOOKUP(B68,'May 29'!$A$5:$M$65474,13,FALSE))</f>
        <v xml:space="preserve"> </v>
      </c>
      <c r="R68" s="283">
        <f>SUM(M68:Q68,L68)</f>
        <v>162.35</v>
      </c>
      <c r="S68" s="284" t="str">
        <f>IF(ISERROR(VLOOKUP(B68,'June 5'!$A$5:$M$65428,13,FALSE))," ",VLOOKUP(B68,'June 5'!$A$5:$M$65428,13,FALSE))</f>
        <v xml:space="preserve"> </v>
      </c>
      <c r="T68" s="283" t="str">
        <f>IF(ISERROR(VLOOKUP(B68,'June 12'!$A$5:$M$65435,13,FALSE))," ",VLOOKUP(B68,'June 12'!$A$5:$M$65435,13,FALSE))</f>
        <v xml:space="preserve"> </v>
      </c>
      <c r="U68" s="283" t="str">
        <f>IF(ISERROR(VLOOKUP(B68,'June 19'!$A$5:$M$65437,13,FALSE))," ",VLOOKUP(B68,'June 19'!$A$5:$M$65437,13,FALSE))</f>
        <v xml:space="preserve"> </v>
      </c>
      <c r="V68" s="283">
        <f>SUM(S68:U68,R68)</f>
        <v>162.35</v>
      </c>
    </row>
    <row r="69" spans="1:22" ht="18.75" customHeight="1" thickBot="1" x14ac:dyDescent="0.3">
      <c r="A69" s="292">
        <v>67</v>
      </c>
      <c r="B69" s="281">
        <v>95</v>
      </c>
      <c r="C69" s="282" t="str">
        <f>VLOOKUP(B69,Teams!$A:$B,2,FALSE)</f>
        <v xml:space="preserve">Jarod &amp; Jeff Anderson </v>
      </c>
      <c r="D69" s="283"/>
      <c r="E69" s="283"/>
      <c r="F69" s="283"/>
      <c r="G69" s="283">
        <f>SUM(D69:F69)</f>
        <v>0</v>
      </c>
      <c r="H69" s="283"/>
      <c r="I69" s="283" t="str">
        <f>IF(ISERROR(VLOOKUP(B69,'April 10'!$A$5:$M$65536,13,FALSE))," ",VLOOKUP(B69,'April 10'!$A$5:$M$65536,13,FALSE))</f>
        <v xml:space="preserve"> </v>
      </c>
      <c r="J69" s="283"/>
      <c r="K69" s="283"/>
      <c r="L69" s="283">
        <f>SUM(H69:K69,G69)</f>
        <v>0</v>
      </c>
      <c r="M69" s="283"/>
      <c r="N69" s="283"/>
      <c r="O69" s="283">
        <f>IF(ISERROR(VLOOKUP(B69,'May 15'!$A$5:$M$65494,13,FALSE))," ",VLOOKUP(B69,'May 15'!$A$5:$M$65494,13,FALSE))</f>
        <v>86.33</v>
      </c>
      <c r="P69" s="283" t="str">
        <f>IF(ISERROR(VLOOKUP(B69,'May 22'!$A$5:$M$65439,13,FALSE))," ",VLOOKUP(B69,'May 22'!$A$5:$M$65439,13,FALSE))</f>
        <v xml:space="preserve"> </v>
      </c>
      <c r="Q69" s="284" t="str">
        <f>IF(ISERROR(VLOOKUP(B69,'May 29'!$A$5:$M$65474,13,FALSE))," ",VLOOKUP(B69,'May 29'!$A$5:$M$65474,13,FALSE))</f>
        <v xml:space="preserve"> </v>
      </c>
      <c r="R69" s="283">
        <f>SUM(M69:Q69,L69)</f>
        <v>86.33</v>
      </c>
      <c r="S69" s="284" t="str">
        <f>IF(ISERROR(VLOOKUP(B69,'June 5'!$A$5:$M$65428,13,FALSE))," ",VLOOKUP(B69,'June 5'!$A$5:$M$65428,13,FALSE))</f>
        <v xml:space="preserve"> </v>
      </c>
      <c r="T69" s="283" t="str">
        <f>IF(ISERROR(VLOOKUP(B69,'June 12'!$A$5:$M$65435,13,FALSE))," ",VLOOKUP(B69,'June 12'!$A$5:$M$65435,13,FALSE))</f>
        <v xml:space="preserve"> </v>
      </c>
      <c r="U69" s="283">
        <f>IF(ISERROR(VLOOKUP(B69,'June 19'!$A$5:$M$65437,13,FALSE))," ",VLOOKUP(B69,'June 19'!$A$5:$M$65437,13,FALSE))</f>
        <v>65</v>
      </c>
      <c r="V69" s="283">
        <f>SUM(S69:U69,R69)</f>
        <v>151.32999999999998</v>
      </c>
    </row>
    <row r="70" spans="1:22" ht="18.75" customHeight="1" thickBot="1" x14ac:dyDescent="0.3">
      <c r="A70" s="280">
        <v>68</v>
      </c>
      <c r="B70" s="281">
        <v>86</v>
      </c>
      <c r="C70" s="282" t="str">
        <f>VLOOKUP(B70,Teams!$A:$B,2,FALSE)</f>
        <v>Danny Sonnier &amp; Peter Pate</v>
      </c>
      <c r="D70" s="283"/>
      <c r="E70" s="283"/>
      <c r="F70" s="283"/>
      <c r="G70" s="283">
        <f>SUM(D70:F70)</f>
        <v>0</v>
      </c>
      <c r="H70" s="283">
        <f>IF(ISERROR(VLOOKUP(B70,'April 3'!$A$5:$M$65536,13,FALSE))," ",VLOOKUP(B70,'April 3'!$A$5:$M$65536,13,FALSE))</f>
        <v>90.84</v>
      </c>
      <c r="I70" s="283" t="str">
        <f>IF(ISERROR(VLOOKUP(B70,'April 10'!$A$5:$M$65536,13,FALSE))," ",VLOOKUP(B70,'April 10'!$A$5:$M$65536,13,FALSE))</f>
        <v xml:space="preserve"> </v>
      </c>
      <c r="J70" s="283" t="str">
        <f>IF(ISERROR(VLOOKUP(B70,'April 17'!$A$5:$M$65536,13,FALSE))," ",VLOOKUP(B70,'April 17'!$A$5:$M$65536,13,FALSE))</f>
        <v xml:space="preserve"> </v>
      </c>
      <c r="K70" s="283" t="str">
        <f>IF(ISERROR(VLOOKUP(B70,'April 24'!$A$5:$M$65536,13,FALSE))," ",VLOOKUP(B70,'April 24'!$A$5:$M$65536,13,FALSE))</f>
        <v xml:space="preserve"> </v>
      </c>
      <c r="L70" s="283">
        <f>SUM(H70:K70,G70)</f>
        <v>90.84</v>
      </c>
      <c r="M70" s="283" t="str">
        <f>IF(ISERROR(VLOOKUP(B70,'May 1'!$A$5:$M$65536,13,FALSE))," ",VLOOKUP(B70,'May 1'!$A$5:$M$65536,13,FALSE))</f>
        <v xml:space="preserve"> </v>
      </c>
      <c r="N70" s="283">
        <f>IF(ISERROR(VLOOKUP(B70,'May 8'!$A$5:$M$65490,13,FALSE))," ",VLOOKUP(B70,'May 8'!$A$5:$M$65490,13,FALSE))</f>
        <v>52</v>
      </c>
      <c r="O70" s="283" t="str">
        <f>IF(ISERROR(VLOOKUP(B70,'May 15'!$A$5:$M$65494,13,FALSE))," ",VLOOKUP(B70,'May 15'!$A$5:$M$65494,13,FALSE))</f>
        <v xml:space="preserve"> </v>
      </c>
      <c r="P70" s="283" t="str">
        <f>IF(ISERROR(VLOOKUP(B70,'May 22'!$A$5:$M$65439,13,FALSE))," ",VLOOKUP(B70,'May 22'!$A$5:$M$65439,13,FALSE))</f>
        <v xml:space="preserve"> </v>
      </c>
      <c r="Q70" s="284" t="str">
        <f>IF(ISERROR(VLOOKUP(B70,'May 29'!$A$5:$M$65474,13,FALSE))," ",VLOOKUP(B70,'May 29'!$A$5:$M$65474,13,FALSE))</f>
        <v xml:space="preserve"> </v>
      </c>
      <c r="R70" s="283">
        <f>SUM(M70:Q70,L70)</f>
        <v>142.84</v>
      </c>
      <c r="S70" s="284" t="str">
        <f>IF(ISERROR(VLOOKUP(B70,'June 5'!$A$5:$M$65428,13,FALSE))," ",VLOOKUP(B70,'June 5'!$A$5:$M$65428,13,FALSE))</f>
        <v xml:space="preserve"> </v>
      </c>
      <c r="T70" s="283" t="str">
        <f>IF(ISERROR(VLOOKUP(B70,'June 12'!$A$5:$M$65435,13,FALSE))," ",VLOOKUP(B70,'June 12'!$A$5:$M$65435,13,FALSE))</f>
        <v xml:space="preserve"> </v>
      </c>
      <c r="U70" s="283" t="str">
        <f>IF(ISERROR(VLOOKUP(B70,'June 19'!$A$5:$M$65437,13,FALSE))," ",VLOOKUP(B70,'June 19'!$A$5:$M$65437,13,FALSE))</f>
        <v xml:space="preserve"> </v>
      </c>
      <c r="V70" s="283">
        <f>SUM(S70:U70,R70)</f>
        <v>142.84</v>
      </c>
    </row>
    <row r="71" spans="1:22" ht="18.75" customHeight="1" thickBot="1" x14ac:dyDescent="0.3">
      <c r="A71" s="292">
        <v>69</v>
      </c>
      <c r="B71" s="281">
        <v>70</v>
      </c>
      <c r="C71" s="282" t="str">
        <f>VLOOKUP(B71,Teams!$A:$B,2,FALSE)</f>
        <v>Corey Modisette &amp; Bayley Roland &amp; Ryan Wing</v>
      </c>
      <c r="D71" s="283" t="str">
        <f>IF(ISERROR(VLOOKUP(B71,'March 13'!$A$5:$M$65536,13,FALSE))," ",VLOOKUP(B71,'March 13'!$A$5:$M$65536,13,FALSE))</f>
        <v xml:space="preserve"> </v>
      </c>
      <c r="E71" s="283">
        <f>IF(ISERROR(VLOOKUP(B71,'March 20'!$A$5:$M$65536,13,FALSE))," ",VLOOKUP(B71,'March 20'!$A$5:$M$65536,13,FALSE))</f>
        <v>62</v>
      </c>
      <c r="F71" s="283" t="str">
        <f>IF(ISERROR(VLOOKUP(B71,'March 27'!$A$5:$M$65536,13,FALSE))," ",VLOOKUP(B71,'March 27'!$A$5:$M$65536,13,FALSE))</f>
        <v xml:space="preserve"> </v>
      </c>
      <c r="G71" s="283">
        <f>SUM(D71:F71)</f>
        <v>62</v>
      </c>
      <c r="H71" s="283" t="str">
        <f>IF(ISERROR(VLOOKUP(B71,'April 3'!$A$5:$M$65536,13,FALSE))," ",VLOOKUP(B71,'April 3'!$A$5:$M$65536,13,FALSE))</f>
        <v xml:space="preserve"> </v>
      </c>
      <c r="I71" s="283">
        <f>IF(ISERROR(VLOOKUP(B71,'April 10'!$A$5:$M$65536,13,FALSE))," ",VLOOKUP(B71,'April 10'!$A$5:$M$65536,13,FALSE))</f>
        <v>68</v>
      </c>
      <c r="J71" s="283" t="str">
        <f>IF(ISERROR(VLOOKUP(B71,'April 17'!$A$5:$M$65536,13,FALSE))," ",VLOOKUP(B71,'April 17'!$A$5:$M$65536,13,FALSE))</f>
        <v xml:space="preserve"> </v>
      </c>
      <c r="K71" s="283" t="str">
        <f>IF(ISERROR(VLOOKUP(B71,'April 24'!$A$5:$M$65536,13,FALSE))," ",VLOOKUP(B71,'April 24'!$A$5:$M$65536,13,FALSE))</f>
        <v xml:space="preserve"> </v>
      </c>
      <c r="L71" s="283">
        <f>SUM(H71:K71,G71)</f>
        <v>130</v>
      </c>
      <c r="M71" s="283" t="str">
        <f>IF(ISERROR(VLOOKUP(B71,'May 1'!$A$5:$M$65536,13,FALSE))," ",VLOOKUP(B71,'May 1'!$A$5:$M$65536,13,FALSE))</f>
        <v xml:space="preserve"> </v>
      </c>
      <c r="N71" s="283" t="str">
        <f>IF(ISERROR(VLOOKUP(B71,'May 8'!$A$5:$M$65490,13,FALSE))," ",VLOOKUP(B71,'May 8'!$A$5:$M$65490,13,FALSE))</f>
        <v xml:space="preserve"> </v>
      </c>
      <c r="O71" s="283" t="str">
        <f>IF(ISERROR(VLOOKUP(B71,'May 15'!$A$5:$M$65494,13,FALSE))," ",VLOOKUP(B71,'May 15'!$A$5:$M$65494,13,FALSE))</f>
        <v xml:space="preserve"> </v>
      </c>
      <c r="P71" s="283" t="str">
        <f>IF(ISERROR(VLOOKUP(B71,'May 22'!$A$5:$M$65439,13,FALSE))," ",VLOOKUP(B71,'May 22'!$A$5:$M$65439,13,FALSE))</f>
        <v xml:space="preserve"> </v>
      </c>
      <c r="Q71" s="284" t="str">
        <f>IF(ISERROR(VLOOKUP(B71,'May 29'!$A$5:$M$65474,13,FALSE))," ",VLOOKUP(B71,'May 29'!$A$5:$M$65474,13,FALSE))</f>
        <v xml:space="preserve"> </v>
      </c>
      <c r="R71" s="283">
        <f>SUM(M71:Q71,L71)</f>
        <v>130</v>
      </c>
      <c r="S71" s="284" t="str">
        <f>IF(ISERROR(VLOOKUP(B71,'June 5'!$A$5:$M$65428,13,FALSE))," ",VLOOKUP(B71,'June 5'!$A$5:$M$65428,13,FALSE))</f>
        <v xml:space="preserve"> </v>
      </c>
      <c r="T71" s="283" t="str">
        <f>IF(ISERROR(VLOOKUP(B71,'June 12'!$A$5:$M$65435,13,FALSE))," ",VLOOKUP(B71,'June 12'!$A$5:$M$65435,13,FALSE))</f>
        <v xml:space="preserve"> </v>
      </c>
      <c r="U71" s="283" t="str">
        <f>IF(ISERROR(VLOOKUP(B71,'June 19'!$A$5:$M$65437,13,FALSE))," ",VLOOKUP(B71,'June 19'!$A$5:$M$65437,13,FALSE))</f>
        <v xml:space="preserve"> </v>
      </c>
      <c r="V71" s="283">
        <f>SUM(S71:U71,R71)</f>
        <v>130</v>
      </c>
    </row>
    <row r="72" spans="1:22" ht="18.75" customHeight="1" thickBot="1" x14ac:dyDescent="0.3">
      <c r="A72" s="292">
        <v>70</v>
      </c>
      <c r="B72" s="293">
        <v>100</v>
      </c>
      <c r="C72" s="282" t="str">
        <f>VLOOKUP(B72,Teams!$A:$B,2,FALSE)</f>
        <v>Ben Burns &amp; Ian Nash</v>
      </c>
      <c r="D72" s="283"/>
      <c r="E72" s="283"/>
      <c r="F72" s="283"/>
      <c r="G72" s="283"/>
      <c r="H72" s="283"/>
      <c r="I72" s="283"/>
      <c r="J72" s="283"/>
      <c r="K72" s="283"/>
      <c r="L72" s="283"/>
      <c r="M72" s="283"/>
      <c r="N72" s="283"/>
      <c r="O72" s="283"/>
      <c r="P72" s="283"/>
      <c r="Q72" s="284">
        <f>IF(ISERROR(VLOOKUP(B72,'May 29'!$A$5:$M$65474,13,FALSE))," ",VLOOKUP(B72,'May 29'!$A$5:$M$65474,13,FALSE))</f>
        <v>111.92</v>
      </c>
      <c r="R72" s="283">
        <f>SUM(M72:Q72,L72)</f>
        <v>111.92</v>
      </c>
      <c r="S72" s="284" t="str">
        <f>IF(ISERROR(VLOOKUP(B72,'June 5'!$A$5:$M$65428,13,FALSE))," ",VLOOKUP(B72,'June 5'!$A$5:$M$65428,13,FALSE))</f>
        <v xml:space="preserve"> </v>
      </c>
      <c r="T72" s="283" t="str">
        <f>IF(ISERROR(VLOOKUP(B72,'June 12'!$A$5:$M$65435,13,FALSE))," ",VLOOKUP(B72,'June 12'!$A$5:$M$65435,13,FALSE))</f>
        <v xml:space="preserve"> </v>
      </c>
      <c r="U72" s="283" t="str">
        <f>IF(ISERROR(VLOOKUP(B72,'June 19'!$A$5:$M$65437,13,FALSE))," ",VLOOKUP(B72,'June 19'!$A$5:$M$65437,13,FALSE))</f>
        <v xml:space="preserve"> </v>
      </c>
      <c r="V72" s="283">
        <f>SUM(S72:U72,R72)</f>
        <v>111.92</v>
      </c>
    </row>
    <row r="73" spans="1:22" ht="18.75" customHeight="1" thickBot="1" x14ac:dyDescent="0.3">
      <c r="A73" s="280">
        <v>71</v>
      </c>
      <c r="B73" s="281">
        <v>93</v>
      </c>
      <c r="C73" s="282" t="str">
        <f>VLOOKUP(B73,Teams!$A:$B,2,FALSE)</f>
        <v>Cord &amp; Ethan Rawls</v>
      </c>
      <c r="D73" s="283"/>
      <c r="E73" s="283"/>
      <c r="F73" s="283"/>
      <c r="G73" s="283">
        <f>SUM(D73:F73)</f>
        <v>0</v>
      </c>
      <c r="H73" s="283"/>
      <c r="I73" s="283" t="str">
        <f>IF(ISERROR(VLOOKUP(B73,'April 10'!$A$5:$M$65536,13,FALSE))," ",VLOOKUP(B73,'April 10'!$A$5:$M$65536,13,FALSE))</f>
        <v xml:space="preserve"> </v>
      </c>
      <c r="J73" s="283"/>
      <c r="K73" s="283"/>
      <c r="L73" s="283">
        <f>SUM(H73:K73,G73)</f>
        <v>0</v>
      </c>
      <c r="M73" s="283"/>
      <c r="N73" s="283">
        <f>IF(ISERROR(VLOOKUP(B73,'May 8'!$A$5:$M$65490,13,FALSE))," ",VLOOKUP(B73,'May 8'!$A$5:$M$65490,13,FALSE))</f>
        <v>52</v>
      </c>
      <c r="O73" s="283" t="str">
        <f>IF(ISERROR(VLOOKUP(B73,'May 15'!$A$5:$M$65494,13,FALSE))," ",VLOOKUP(B73,'May 15'!$A$5:$M$65494,13,FALSE))</f>
        <v xml:space="preserve"> </v>
      </c>
      <c r="P73" s="283">
        <f>IF(ISERROR(VLOOKUP(B73,'May 22'!$A$5:$M$65439,13,FALSE))," ",VLOOKUP(B73,'May 22'!$A$5:$M$65439,13,FALSE))</f>
        <v>58</v>
      </c>
      <c r="Q73" s="284" t="str">
        <f>IF(ISERROR(VLOOKUP(B73,'May 29'!$A$5:$M$65474,13,FALSE))," ",VLOOKUP(B73,'May 29'!$A$5:$M$65474,13,FALSE))</f>
        <v xml:space="preserve"> </v>
      </c>
      <c r="R73" s="283">
        <f>SUM(M73:Q73,L73)</f>
        <v>110</v>
      </c>
      <c r="S73" s="284" t="str">
        <f>IF(ISERROR(VLOOKUP(B73,'June 5'!$A$5:$M$65428,13,FALSE))," ",VLOOKUP(B73,'June 5'!$A$5:$M$65428,13,FALSE))</f>
        <v xml:space="preserve"> </v>
      </c>
      <c r="T73" s="283" t="str">
        <f>IF(ISERROR(VLOOKUP(B73,'June 12'!$A$5:$M$65435,13,FALSE))," ",VLOOKUP(B73,'June 12'!$A$5:$M$65435,13,FALSE))</f>
        <v xml:space="preserve"> </v>
      </c>
      <c r="U73" s="283" t="str">
        <f>IF(ISERROR(VLOOKUP(B73,'June 19'!$A$5:$M$65437,13,FALSE))," ",VLOOKUP(B73,'June 19'!$A$5:$M$65437,13,FALSE))</f>
        <v xml:space="preserve"> </v>
      </c>
      <c r="V73" s="283">
        <f>SUM(S73:U73,R73)</f>
        <v>110</v>
      </c>
    </row>
    <row r="74" spans="1:22" ht="18.75" customHeight="1" thickBot="1" x14ac:dyDescent="0.3">
      <c r="A74" s="292">
        <v>72</v>
      </c>
      <c r="B74" s="293">
        <v>60</v>
      </c>
      <c r="C74" s="282" t="str">
        <f>VLOOKUP(B74,Teams!$A:$B,2,FALSE)</f>
        <v>Craig Teafatiller &amp; Ken Massey</v>
      </c>
      <c r="D74" s="283">
        <f>IF(ISERROR(VLOOKUP(B74,'March 13'!$A$5:$M$65536,13,FALSE))," ",VLOOKUP(B74,'March 13'!$A$5:$M$65536,13,FALSE))</f>
        <v>106.03999999999999</v>
      </c>
      <c r="E74" s="283" t="str">
        <f>IF(ISERROR(VLOOKUP(B74,'March 20'!$A$5:$M$65536,13,FALSE))," ",VLOOKUP(B74,'March 20'!$A$5:$M$65536,13,FALSE))</f>
        <v xml:space="preserve"> </v>
      </c>
      <c r="F74" s="283" t="str">
        <f>IF(ISERROR(VLOOKUP(B74,'March 27'!$A$5:$M$65536,13,FALSE))," ",VLOOKUP(B74,'March 27'!$A$5:$M$65536,13,FALSE))</f>
        <v xml:space="preserve"> </v>
      </c>
      <c r="G74" s="283">
        <f>SUM(D74:F74)</f>
        <v>106.03999999999999</v>
      </c>
      <c r="H74" s="283" t="str">
        <f>IF(ISERROR(VLOOKUP(B74,'April 3'!$A$5:$M$65536,13,FALSE))," ",VLOOKUP(B74,'April 3'!$A$5:$M$65536,13,FALSE))</f>
        <v xml:space="preserve"> </v>
      </c>
      <c r="I74" s="283" t="str">
        <f>IF(ISERROR(VLOOKUP(B74,'April 10'!$A$5:$M$65536,13,FALSE))," ",VLOOKUP(B74,'April 10'!$A$5:$M$65536,13,FALSE))</f>
        <v xml:space="preserve"> </v>
      </c>
      <c r="J74" s="283" t="str">
        <f>IF(ISERROR(VLOOKUP(B74,'April 17'!$A$5:$M$65536,13,FALSE))," ",VLOOKUP(B74,'April 17'!$A$5:$M$65536,13,FALSE))</f>
        <v xml:space="preserve"> </v>
      </c>
      <c r="K74" s="283" t="str">
        <f>IF(ISERROR(VLOOKUP(B74,'April 24'!$A$5:$M$65536,13,FALSE))," ",VLOOKUP(B74,'April 24'!$A$5:$M$65536,13,FALSE))</f>
        <v xml:space="preserve"> </v>
      </c>
      <c r="L74" s="283">
        <f>SUM(H74:K74,G74)</f>
        <v>106.03999999999999</v>
      </c>
      <c r="M74" s="283" t="str">
        <f>IF(ISERROR(VLOOKUP(B74,'May 1'!$A$5:$M$65536,13,FALSE))," ",VLOOKUP(B74,'May 1'!$A$5:$M$65536,13,FALSE))</f>
        <v xml:space="preserve"> </v>
      </c>
      <c r="N74" s="283" t="str">
        <f>IF(ISERROR(VLOOKUP(B74,'May 8'!$A$5:$M$65490,13,FALSE))," ",VLOOKUP(B74,'May 8'!$A$5:$M$65490,13,FALSE))</f>
        <v xml:space="preserve"> </v>
      </c>
      <c r="O74" s="283" t="str">
        <f>IF(ISERROR(VLOOKUP(B74,'May 15'!$A$5:$M$65494,13,FALSE))," ",VLOOKUP(B74,'May 15'!$A$5:$M$65494,13,FALSE))</f>
        <v xml:space="preserve"> </v>
      </c>
      <c r="P74" s="283" t="str">
        <f>IF(ISERROR(VLOOKUP(B74,'May 22'!$A$5:$M$65439,13,FALSE))," ",VLOOKUP(B74,'May 22'!$A$5:$M$65439,13,FALSE))</f>
        <v xml:space="preserve"> </v>
      </c>
      <c r="Q74" s="284" t="str">
        <f>IF(ISERROR(VLOOKUP(B74,'May 29'!$A$5:$M$65474,13,FALSE))," ",VLOOKUP(B74,'May 29'!$A$5:$M$65474,13,FALSE))</f>
        <v xml:space="preserve"> </v>
      </c>
      <c r="R74" s="283">
        <f>SUM(M74:Q74,L74)</f>
        <v>106.03999999999999</v>
      </c>
      <c r="S74" s="284" t="str">
        <f>IF(ISERROR(VLOOKUP(B74,'June 5'!$A$5:$M$65428,13,FALSE))," ",VLOOKUP(B74,'June 5'!$A$5:$M$65428,13,FALSE))</f>
        <v xml:space="preserve"> </v>
      </c>
      <c r="T74" s="283" t="str">
        <f>IF(ISERROR(VLOOKUP(B74,'June 12'!$A$5:$M$65435,13,FALSE))," ",VLOOKUP(B74,'June 12'!$A$5:$M$65435,13,FALSE))</f>
        <v xml:space="preserve"> </v>
      </c>
      <c r="U74" s="283" t="str">
        <f>IF(ISERROR(VLOOKUP(B74,'June 19'!$A$5:$M$65437,13,FALSE))," ",VLOOKUP(B74,'June 19'!$A$5:$M$65437,13,FALSE))</f>
        <v xml:space="preserve"> </v>
      </c>
      <c r="V74" s="283">
        <f>SUM(S74:U74,R74)</f>
        <v>106.03999999999999</v>
      </c>
    </row>
    <row r="75" spans="1:22" ht="18.75" customHeight="1" thickBot="1" x14ac:dyDescent="0.3">
      <c r="A75" s="292">
        <v>73</v>
      </c>
      <c r="B75" s="281">
        <v>43</v>
      </c>
      <c r="C75" s="282" t="str">
        <f>VLOOKUP(B75,Teams!$A:$B,2,FALSE)</f>
        <v>Hunter Muncrief &amp; Ty Moorhead</v>
      </c>
      <c r="D75" s="283">
        <f>IF(ISERROR(VLOOKUP(B75,'March 13'!$A$5:$M$65536,13,FALSE))," ",VLOOKUP(B75,'March 13'!$A$5:$M$65536,13,FALSE))</f>
        <v>103.46000000000001</v>
      </c>
      <c r="E75" s="283" t="str">
        <f>IF(ISERROR(VLOOKUP(B75,'March 20'!$A$5:$M$65536,13,FALSE))," ",VLOOKUP(B75,'March 20'!$A$5:$M$65536,13,FALSE))</f>
        <v xml:space="preserve"> </v>
      </c>
      <c r="F75" s="283" t="str">
        <f>IF(ISERROR(VLOOKUP(B75,'March 27'!$A$5:$M$65536,13,FALSE))," ",VLOOKUP(B75,'March 27'!$A$5:$M$65536,13,FALSE))</f>
        <v xml:space="preserve"> </v>
      </c>
      <c r="G75" s="283">
        <f>SUM(D75:F75)</f>
        <v>103.46000000000001</v>
      </c>
      <c r="H75" s="283" t="str">
        <f>IF(ISERROR(VLOOKUP(B75,'April 3'!$A$5:$M$65536,13,FALSE))," ",VLOOKUP(B75,'April 3'!$A$5:$M$65536,13,FALSE))</f>
        <v xml:space="preserve"> </v>
      </c>
      <c r="I75" s="283" t="str">
        <f>IF(ISERROR(VLOOKUP(B75,'April 10'!$A$5:$M$65536,13,FALSE))," ",VLOOKUP(B75,'April 10'!$A$5:$M$65536,13,FALSE))</f>
        <v xml:space="preserve"> </v>
      </c>
      <c r="J75" s="283" t="str">
        <f>IF(ISERROR(VLOOKUP(B75,'April 17'!$A$5:$M$65536,13,FALSE))," ",VLOOKUP(B75,'April 17'!$A$5:$M$65536,13,FALSE))</f>
        <v xml:space="preserve"> </v>
      </c>
      <c r="K75" s="283" t="str">
        <f>IF(ISERROR(VLOOKUP(B75,'April 24'!$A$5:$M$65536,13,FALSE))," ",VLOOKUP(B75,'April 24'!$A$5:$M$65536,13,FALSE))</f>
        <v xml:space="preserve"> </v>
      </c>
      <c r="L75" s="283">
        <f>SUM(H75:K75,G75)</f>
        <v>103.46000000000001</v>
      </c>
      <c r="M75" s="283" t="str">
        <f>IF(ISERROR(VLOOKUP(B75,'May 1'!$A$5:$M$65536,13,FALSE))," ",VLOOKUP(B75,'May 1'!$A$5:$M$65536,13,FALSE))</f>
        <v xml:space="preserve"> </v>
      </c>
      <c r="N75" s="283" t="str">
        <f>IF(ISERROR(VLOOKUP(B75,'May 8'!$A$5:$M$65490,13,FALSE))," ",VLOOKUP(B75,'May 8'!$A$5:$M$65490,13,FALSE))</f>
        <v xml:space="preserve"> </v>
      </c>
      <c r="O75" s="283" t="str">
        <f>IF(ISERROR(VLOOKUP(B75,'May 15'!$A$5:$M$65494,13,FALSE))," ",VLOOKUP(B75,'May 15'!$A$5:$M$65494,13,FALSE))</f>
        <v xml:space="preserve"> </v>
      </c>
      <c r="P75" s="283" t="str">
        <f>IF(ISERROR(VLOOKUP(B75,'May 22'!$A$5:$M$65439,13,FALSE))," ",VLOOKUP(B75,'May 22'!$A$5:$M$65439,13,FALSE))</f>
        <v xml:space="preserve"> </v>
      </c>
      <c r="Q75" s="284" t="str">
        <f>IF(ISERROR(VLOOKUP(B75,'May 29'!$A$5:$M$65474,13,FALSE))," ",VLOOKUP(B75,'May 29'!$A$5:$M$65474,13,FALSE))</f>
        <v xml:space="preserve"> </v>
      </c>
      <c r="R75" s="283">
        <f>SUM(M75:Q75,L75)</f>
        <v>103.46000000000001</v>
      </c>
      <c r="S75" s="284" t="str">
        <f>IF(ISERROR(VLOOKUP(B75,'June 5'!$A$5:$M$65428,13,FALSE))," ",VLOOKUP(B75,'June 5'!$A$5:$M$65428,13,FALSE))</f>
        <v xml:space="preserve"> </v>
      </c>
      <c r="T75" s="283" t="str">
        <f>IF(ISERROR(VLOOKUP(B75,'June 12'!$A$5:$M$65435,13,FALSE))," ",VLOOKUP(B75,'June 12'!$A$5:$M$65435,13,FALSE))</f>
        <v xml:space="preserve"> </v>
      </c>
      <c r="U75" s="283" t="str">
        <f>IF(ISERROR(VLOOKUP(B75,'June 19'!$A$5:$M$65437,13,FALSE))," ",VLOOKUP(B75,'June 19'!$A$5:$M$65437,13,FALSE))</f>
        <v xml:space="preserve"> </v>
      </c>
      <c r="V75" s="283">
        <f>SUM(S75:U75,R75)</f>
        <v>103.46000000000001</v>
      </c>
    </row>
    <row r="76" spans="1:22" ht="18.75" customHeight="1" thickBot="1" x14ac:dyDescent="0.3">
      <c r="A76" s="280">
        <v>74</v>
      </c>
      <c r="B76" s="281">
        <v>79</v>
      </c>
      <c r="C76" s="282" t="str">
        <f>VLOOKUP(B76,Teams!$A:$B,2,FALSE)</f>
        <v>Mike &amp; Jack Williams</v>
      </c>
      <c r="D76" s="283" t="str">
        <f>IF(ISERROR(VLOOKUP(B76,'March 13'!$A$5:$M$65536,13,FALSE))," ",VLOOKUP(B76,'March 13'!$A$5:$M$65536,13,FALSE))</f>
        <v xml:space="preserve"> </v>
      </c>
      <c r="E76" s="283" t="str">
        <f>IF(ISERROR(VLOOKUP(B76,'March 20'!$A$5:$M$65536,13,FALSE))," ",VLOOKUP(B76,'March 20'!$A$5:$M$65536,13,FALSE))</f>
        <v xml:space="preserve"> </v>
      </c>
      <c r="F76" s="283">
        <f>IF(ISERROR(VLOOKUP(B76,'March 27'!$A$5:$M$65536,13,FALSE))," ",VLOOKUP(B76,'March 27'!$A$5:$M$65536,13,FALSE))</f>
        <v>96.02</v>
      </c>
      <c r="G76" s="283">
        <f>SUM(D76:F76)</f>
        <v>96.02</v>
      </c>
      <c r="H76" s="283" t="str">
        <f>IF(ISERROR(VLOOKUP(B76,'April 3'!$A$5:$M$65536,13,FALSE))," ",VLOOKUP(B76,'April 3'!$A$5:$M$65536,13,FALSE))</f>
        <v xml:space="preserve"> </v>
      </c>
      <c r="I76" s="283" t="str">
        <f>IF(ISERROR(VLOOKUP(B76,'April 10'!$A$5:$M$65536,13,FALSE))," ",VLOOKUP(B76,'April 10'!$A$5:$M$65536,13,FALSE))</f>
        <v xml:space="preserve"> </v>
      </c>
      <c r="J76" s="283" t="str">
        <f>IF(ISERROR(VLOOKUP(B76,'April 17'!$A$5:$M$65536,13,FALSE))," ",VLOOKUP(B76,'April 17'!$A$5:$M$65536,13,FALSE))</f>
        <v xml:space="preserve"> </v>
      </c>
      <c r="K76" s="283" t="str">
        <f>IF(ISERROR(VLOOKUP(B76,'April 24'!$A$5:$M$65536,13,FALSE))," ",VLOOKUP(B76,'April 24'!$A$5:$M$65536,13,FALSE))</f>
        <v xml:space="preserve"> </v>
      </c>
      <c r="L76" s="283">
        <f>SUM(H76:K76,G76)</f>
        <v>96.02</v>
      </c>
      <c r="M76" s="283" t="str">
        <f>IF(ISERROR(VLOOKUP(B76,'May 1'!$A$5:$M$65536,13,FALSE))," ",VLOOKUP(B76,'May 1'!$A$5:$M$65536,13,FALSE))</f>
        <v xml:space="preserve"> </v>
      </c>
      <c r="N76" s="283" t="str">
        <f>IF(ISERROR(VLOOKUP(B76,'May 8'!$A$5:$M$65490,13,FALSE))," ",VLOOKUP(B76,'May 8'!$A$5:$M$65490,13,FALSE))</f>
        <v xml:space="preserve"> </v>
      </c>
      <c r="O76" s="283" t="str">
        <f>IF(ISERROR(VLOOKUP(B76,'May 15'!$A$5:$M$65494,13,FALSE))," ",VLOOKUP(B76,'May 15'!$A$5:$M$65494,13,FALSE))</f>
        <v xml:space="preserve"> </v>
      </c>
      <c r="P76" s="283" t="str">
        <f>IF(ISERROR(VLOOKUP(B76,'May 22'!$A$5:$M$65439,13,FALSE))," ",VLOOKUP(B76,'May 22'!$A$5:$M$65439,13,FALSE))</f>
        <v xml:space="preserve"> </v>
      </c>
      <c r="Q76" s="284" t="str">
        <f>IF(ISERROR(VLOOKUP(B76,'May 29'!$A$5:$M$65474,13,FALSE))," ",VLOOKUP(B76,'May 29'!$A$5:$M$65474,13,FALSE))</f>
        <v xml:space="preserve"> </v>
      </c>
      <c r="R76" s="283">
        <f>SUM(M76:Q76,L76)</f>
        <v>96.02</v>
      </c>
      <c r="S76" s="284" t="str">
        <f>IF(ISERROR(VLOOKUP(B76,'June 5'!$A$5:$M$65428,13,FALSE))," ",VLOOKUP(B76,'June 5'!$A$5:$M$65428,13,FALSE))</f>
        <v xml:space="preserve"> </v>
      </c>
      <c r="T76" s="283" t="str">
        <f>IF(ISERROR(VLOOKUP(B76,'June 12'!$A$5:$M$65435,13,FALSE))," ",VLOOKUP(B76,'June 12'!$A$5:$M$65435,13,FALSE))</f>
        <v xml:space="preserve"> </v>
      </c>
      <c r="U76" s="283" t="str">
        <f>IF(ISERROR(VLOOKUP(B76,'June 19'!$A$5:$M$65437,13,FALSE))," ",VLOOKUP(B76,'June 19'!$A$5:$M$65437,13,FALSE))</f>
        <v xml:space="preserve"> </v>
      </c>
      <c r="V76" s="283">
        <f>SUM(S76:U76,R76)</f>
        <v>96.02</v>
      </c>
    </row>
    <row r="77" spans="1:22" ht="18.75" customHeight="1" thickBot="1" x14ac:dyDescent="0.3">
      <c r="A77" s="292">
        <v>75</v>
      </c>
      <c r="B77" s="281">
        <v>91</v>
      </c>
      <c r="C77" s="282" t="str">
        <f>VLOOKUP(B77,Teams!$A:$B,2,FALSE)</f>
        <v>Charley Parker &amp; Ronny</v>
      </c>
      <c r="D77" s="283"/>
      <c r="E77" s="283"/>
      <c r="F77" s="283"/>
      <c r="G77" s="283">
        <f>SUM(D77:F77)</f>
        <v>0</v>
      </c>
      <c r="H77" s="283" t="str">
        <f>IF(ISERROR(VLOOKUP(B77,'April 3'!$A$5:$M$65536,13,FALSE))," ",VLOOKUP(B77,'April 3'!$A$5:$M$65536,13,FALSE))</f>
        <v xml:space="preserve"> </v>
      </c>
      <c r="I77" s="283" t="str">
        <f>IF(ISERROR(VLOOKUP(B77,'April 10'!$A$5:$M$65536,13,FALSE))," ",VLOOKUP(B77,'April 10'!$A$5:$M$65536,13,FALSE))</f>
        <v xml:space="preserve"> </v>
      </c>
      <c r="J77" s="283"/>
      <c r="K77" s="283"/>
      <c r="L77" s="283">
        <f>SUM(H77:K77,G77)</f>
        <v>0</v>
      </c>
      <c r="M77" s="283">
        <f>IF(ISERROR(VLOOKUP(B77,'May 1'!$A$5:$M$65536,13,FALSE))," ",VLOOKUP(B77,'May 1'!$A$5:$M$65536,13,FALSE))</f>
        <v>94.91</v>
      </c>
      <c r="N77" s="283" t="str">
        <f>IF(ISERROR(VLOOKUP(B77,'May 8'!$A$5:$M$65490,13,FALSE))," ",VLOOKUP(B77,'May 8'!$A$5:$M$65490,13,FALSE))</f>
        <v xml:space="preserve"> </v>
      </c>
      <c r="O77" s="283" t="str">
        <f>IF(ISERROR(VLOOKUP(B77,'May 15'!$A$5:$M$65494,13,FALSE))," ",VLOOKUP(B77,'May 15'!$A$5:$M$65494,13,FALSE))</f>
        <v xml:space="preserve"> </v>
      </c>
      <c r="P77" s="283" t="str">
        <f>IF(ISERROR(VLOOKUP(B77,'May 22'!$A$5:$M$65439,13,FALSE))," ",VLOOKUP(B77,'May 22'!$A$5:$M$65439,13,FALSE))</f>
        <v xml:space="preserve"> </v>
      </c>
      <c r="Q77" s="284" t="str">
        <f>IF(ISERROR(VLOOKUP(B77,'May 29'!$A$5:$M$65474,13,FALSE))," ",VLOOKUP(B77,'May 29'!$A$5:$M$65474,13,FALSE))</f>
        <v xml:space="preserve"> </v>
      </c>
      <c r="R77" s="283">
        <f>SUM(M77:Q77,L77)</f>
        <v>94.91</v>
      </c>
      <c r="S77" s="284" t="str">
        <f>IF(ISERROR(VLOOKUP(B77,'June 5'!$A$5:$M$65428,13,FALSE))," ",VLOOKUP(B77,'June 5'!$A$5:$M$65428,13,FALSE))</f>
        <v xml:space="preserve"> </v>
      </c>
      <c r="T77" s="283" t="str">
        <f>IF(ISERROR(VLOOKUP(B77,'June 12'!$A$5:$M$65435,13,FALSE))," ",VLOOKUP(B77,'June 12'!$A$5:$M$65435,13,FALSE))</f>
        <v xml:space="preserve"> </v>
      </c>
      <c r="U77" s="283" t="str">
        <f>IF(ISERROR(VLOOKUP(B77,'June 19'!$A$5:$M$65437,13,FALSE))," ",VLOOKUP(B77,'June 19'!$A$5:$M$65437,13,FALSE))</f>
        <v xml:space="preserve"> </v>
      </c>
      <c r="V77" s="283">
        <f>SUM(S77:U77,R77)</f>
        <v>94.91</v>
      </c>
    </row>
    <row r="78" spans="1:22" ht="18.75" customHeight="1" thickBot="1" x14ac:dyDescent="0.3">
      <c r="A78" s="292">
        <v>76</v>
      </c>
      <c r="B78" s="281">
        <v>90</v>
      </c>
      <c r="C78" s="282" t="str">
        <f>VLOOKUP(B78,Teams!$A:$B,2,FALSE)</f>
        <v>Brent Primrose</v>
      </c>
      <c r="D78" s="283"/>
      <c r="E78" s="283"/>
      <c r="F78" s="283"/>
      <c r="G78" s="283"/>
      <c r="H78" s="283"/>
      <c r="I78" s="283"/>
      <c r="J78" s="283">
        <f>IF(ISERROR(VLOOKUP(B78,'April 17'!$A$5:$M$65536,13,FALSE))," ",VLOOKUP(B78,'April 17'!$A$5:$M$65536,13,FALSE))</f>
        <v>94.19</v>
      </c>
      <c r="K78" s="283" t="str">
        <f>IF(ISERROR(VLOOKUP(B78,'April 24'!$A$5:$M$65536,13,FALSE))," ",VLOOKUP(B78,'April 24'!$A$5:$M$65536,13,FALSE))</f>
        <v xml:space="preserve"> </v>
      </c>
      <c r="L78" s="283">
        <f>SUM(H78:K78,G78)</f>
        <v>94.19</v>
      </c>
      <c r="M78" s="283" t="str">
        <f>IF(ISERROR(VLOOKUP(B78,'May 1'!$A$5:$M$65536,13,FALSE))," ",VLOOKUP(B78,'May 1'!$A$5:$M$65536,13,FALSE))</f>
        <v xml:space="preserve"> </v>
      </c>
      <c r="N78" s="283" t="str">
        <f>IF(ISERROR(VLOOKUP(B78,'May 8'!$A$5:$M$65490,13,FALSE))," ",VLOOKUP(B78,'May 8'!$A$5:$M$65490,13,FALSE))</f>
        <v xml:space="preserve"> </v>
      </c>
      <c r="O78" s="283" t="str">
        <f>IF(ISERROR(VLOOKUP(B78,'May 15'!$A$5:$M$65494,13,FALSE))," ",VLOOKUP(B78,'May 15'!$A$5:$M$65494,13,FALSE))</f>
        <v xml:space="preserve"> </v>
      </c>
      <c r="P78" s="283" t="str">
        <f>IF(ISERROR(VLOOKUP(B78,'May 22'!$A$5:$M$65439,13,FALSE))," ",VLOOKUP(B78,'May 22'!$A$5:$M$65439,13,FALSE))</f>
        <v xml:space="preserve"> </v>
      </c>
      <c r="Q78" s="284" t="str">
        <f>IF(ISERROR(VLOOKUP(B78,'May 29'!$A$5:$M$65474,13,FALSE))," ",VLOOKUP(B78,'May 29'!$A$5:$M$65474,13,FALSE))</f>
        <v xml:space="preserve"> </v>
      </c>
      <c r="R78" s="283">
        <f>SUM(M78:Q78,L78)</f>
        <v>94.19</v>
      </c>
      <c r="S78" s="284" t="str">
        <f>IF(ISERROR(VLOOKUP(B78,'June 5'!$A$5:$M$65428,13,FALSE))," ",VLOOKUP(B78,'June 5'!$A$5:$M$65428,13,FALSE))</f>
        <v xml:space="preserve"> </v>
      </c>
      <c r="T78" s="283" t="str">
        <f>IF(ISERROR(VLOOKUP(B78,'June 12'!$A$5:$M$65435,13,FALSE))," ",VLOOKUP(B78,'June 12'!$A$5:$M$65435,13,FALSE))</f>
        <v xml:space="preserve"> </v>
      </c>
      <c r="U78" s="283" t="str">
        <f>IF(ISERROR(VLOOKUP(B78,'June 19'!$A$5:$M$65437,13,FALSE))," ",VLOOKUP(B78,'June 19'!$A$5:$M$65437,13,FALSE))</f>
        <v xml:space="preserve"> </v>
      </c>
      <c r="V78" s="283">
        <f>SUM(S78:U78,R78)</f>
        <v>94.19</v>
      </c>
    </row>
    <row r="79" spans="1:22" ht="18.75" customHeight="1" thickBot="1" x14ac:dyDescent="0.3">
      <c r="A79" s="280">
        <v>77</v>
      </c>
      <c r="B79" s="293">
        <v>59</v>
      </c>
      <c r="C79" s="282" t="str">
        <f>VLOOKUP(B79,Teams!$A:$B,2,FALSE)</f>
        <v>Danny Cross &amp; Steve Dillard &amp; Lacey Cross</v>
      </c>
      <c r="D79" s="283">
        <f>IF(ISERROR(VLOOKUP(B79,'March 13'!$A$5:$M$65536,13,FALSE))," ",VLOOKUP(B79,'March 13'!$A$5:$M$65536,13,FALSE))</f>
        <v>85.97</v>
      </c>
      <c r="E79" s="283" t="str">
        <f>IF(ISERROR(VLOOKUP(B79,'March 20'!$A$5:$M$65536,13,FALSE))," ",VLOOKUP(B79,'March 20'!$A$5:$M$65536,13,FALSE))</f>
        <v xml:space="preserve"> </v>
      </c>
      <c r="F79" s="283" t="str">
        <f>IF(ISERROR(VLOOKUP(B79,'March 27'!$A$5:$M$65536,13,FALSE))," ",VLOOKUP(B79,'March 27'!$A$5:$M$65536,13,FALSE))</f>
        <v xml:space="preserve"> </v>
      </c>
      <c r="G79" s="283">
        <f>SUM(D79:F79)</f>
        <v>85.97</v>
      </c>
      <c r="H79" s="283" t="str">
        <f>IF(ISERROR(VLOOKUP(B79,'April 3'!$A$5:$M$65536,13,FALSE))," ",VLOOKUP(B79,'April 3'!$A$5:$M$65536,13,FALSE))</f>
        <v xml:space="preserve"> </v>
      </c>
      <c r="I79" s="283" t="str">
        <f>IF(ISERROR(VLOOKUP(B79,'April 10'!$A$5:$M$65536,13,FALSE))," ",VLOOKUP(B79,'April 10'!$A$5:$M$65536,13,FALSE))</f>
        <v xml:space="preserve"> </v>
      </c>
      <c r="J79" s="283" t="str">
        <f>IF(ISERROR(VLOOKUP(B79,'April 17'!$A$5:$M$65536,13,FALSE))," ",VLOOKUP(B79,'April 17'!$A$5:$M$65536,13,FALSE))</f>
        <v xml:space="preserve"> </v>
      </c>
      <c r="K79" s="283" t="str">
        <f>IF(ISERROR(VLOOKUP(B79,'April 24'!$A$5:$M$65536,13,FALSE))," ",VLOOKUP(B79,'April 24'!$A$5:$M$65536,13,FALSE))</f>
        <v xml:space="preserve"> </v>
      </c>
      <c r="L79" s="283">
        <f>SUM(H79:K79,G79)</f>
        <v>85.97</v>
      </c>
      <c r="M79" s="283" t="str">
        <f>IF(ISERROR(VLOOKUP(B79,'May 1'!$A$5:$M$65536,13,FALSE))," ",VLOOKUP(B79,'May 1'!$A$5:$M$65536,13,FALSE))</f>
        <v xml:space="preserve"> </v>
      </c>
      <c r="N79" s="283" t="str">
        <f>IF(ISERROR(VLOOKUP(B79,'May 8'!$A$5:$M$65490,13,FALSE))," ",VLOOKUP(B79,'May 8'!$A$5:$M$65490,13,FALSE))</f>
        <v xml:space="preserve"> </v>
      </c>
      <c r="O79" s="283" t="str">
        <f>IF(ISERROR(VLOOKUP(B79,'May 15'!$A$5:$M$65494,13,FALSE))," ",VLOOKUP(B79,'May 15'!$A$5:$M$65494,13,FALSE))</f>
        <v xml:space="preserve"> </v>
      </c>
      <c r="P79" s="283" t="str">
        <f>IF(ISERROR(VLOOKUP(B79,'May 22'!$A$5:$M$65439,13,FALSE))," ",VLOOKUP(B79,'May 22'!$A$5:$M$65439,13,FALSE))</f>
        <v xml:space="preserve"> </v>
      </c>
      <c r="Q79" s="284" t="str">
        <f>IF(ISERROR(VLOOKUP(B79,'May 29'!$A$5:$M$65474,13,FALSE))," ",VLOOKUP(B79,'May 29'!$A$5:$M$65474,13,FALSE))</f>
        <v xml:space="preserve"> </v>
      </c>
      <c r="R79" s="283">
        <f>SUM(M79:Q79,L79)</f>
        <v>85.97</v>
      </c>
      <c r="S79" s="284" t="str">
        <f>IF(ISERROR(VLOOKUP(B79,'June 5'!$A$5:$M$65428,13,FALSE))," ",VLOOKUP(B79,'June 5'!$A$5:$M$65428,13,FALSE))</f>
        <v xml:space="preserve"> </v>
      </c>
      <c r="T79" s="283" t="str">
        <f>IF(ISERROR(VLOOKUP(B79,'June 12'!$A$5:$M$65435,13,FALSE))," ",VLOOKUP(B79,'June 12'!$A$5:$M$65435,13,FALSE))</f>
        <v xml:space="preserve"> </v>
      </c>
      <c r="U79" s="283" t="str">
        <f>IF(ISERROR(VLOOKUP(B79,'June 19'!$A$5:$M$65437,13,FALSE))," ",VLOOKUP(B79,'June 19'!$A$5:$M$65437,13,FALSE))</f>
        <v xml:space="preserve"> </v>
      </c>
      <c r="V79" s="283">
        <f>SUM(S79:U79,R79)</f>
        <v>85.97</v>
      </c>
    </row>
    <row r="80" spans="1:22" ht="18.75" customHeight="1" thickBot="1" x14ac:dyDescent="0.3">
      <c r="A80" s="292">
        <v>78</v>
      </c>
      <c r="B80" s="281">
        <v>102</v>
      </c>
      <c r="C80" s="282" t="str">
        <f>VLOOKUP(B80,Teams!$A:$B,2,FALSE)</f>
        <v>Cody &amp; Helena Barchenger</v>
      </c>
      <c r="D80" s="283"/>
      <c r="E80" s="283"/>
      <c r="F80" s="283"/>
      <c r="G80" s="283"/>
      <c r="H80" s="283"/>
      <c r="I80" s="283"/>
      <c r="J80" s="283"/>
      <c r="K80" s="283"/>
      <c r="L80" s="283"/>
      <c r="M80" s="283"/>
      <c r="N80" s="283"/>
      <c r="O80" s="283"/>
      <c r="P80" s="283"/>
      <c r="Q80" s="284" t="str">
        <f>IF(ISERROR(VLOOKUP(B80,'May 29'!$A$5:$M$65474,13,FALSE))," ",VLOOKUP(B80,'May 29'!$A$5:$M$65474,13,FALSE))</f>
        <v xml:space="preserve"> </v>
      </c>
      <c r="R80" s="283"/>
      <c r="S80" s="284">
        <f>IF(ISERROR(VLOOKUP(B80,'June 5'!$A$5:$M$65428,13,FALSE))," ",VLOOKUP(B80,'June 5'!$A$5:$M$65428,13,FALSE))</f>
        <v>83.06</v>
      </c>
      <c r="T80" s="283" t="str">
        <f>IF(ISERROR(VLOOKUP(B80,'June 12'!$A$5:$M$65435,13,FALSE))," ",VLOOKUP(B80,'June 12'!$A$5:$M$65435,13,FALSE))</f>
        <v xml:space="preserve"> </v>
      </c>
      <c r="U80" s="283" t="str">
        <f>IF(ISERROR(VLOOKUP(B80,'June 19'!$A$5:$M$65437,13,FALSE))," ",VLOOKUP(B80,'June 19'!$A$5:$M$65437,13,FALSE))</f>
        <v xml:space="preserve"> </v>
      </c>
      <c r="V80" s="283">
        <f>SUM(S80:U80,R80)</f>
        <v>83.06</v>
      </c>
    </row>
    <row r="81" spans="1:22" ht="18.75" customHeight="1" thickBot="1" x14ac:dyDescent="0.3">
      <c r="A81" s="292">
        <v>79</v>
      </c>
      <c r="B81" s="293">
        <v>21</v>
      </c>
      <c r="C81" s="282" t="str">
        <f>VLOOKUP(B81,Teams!$A:$B,2,FALSE)</f>
        <v>Don Dale &amp; Darren Taylor</v>
      </c>
      <c r="D81" s="283">
        <f>IF(ISERROR(VLOOKUP(B81,'March 13'!$A$5:$M$65536,13,FALSE))," ",VLOOKUP(B81,'March 13'!$A$5:$M$65536,13,FALSE))</f>
        <v>76</v>
      </c>
      <c r="E81" s="283" t="str">
        <f>IF(ISERROR(VLOOKUP(B81,'March 20'!$A$5:$M$65536,13,FALSE))," ",VLOOKUP(B81,'March 20'!$A$5:$M$65536,13,FALSE))</f>
        <v xml:space="preserve"> </v>
      </c>
      <c r="F81" s="283" t="str">
        <f>IF(ISERROR(VLOOKUP(B81,'March 27'!$A$5:$M$65536,13,FALSE))," ",VLOOKUP(B81,'March 27'!$A$5:$M$65536,13,FALSE))</f>
        <v xml:space="preserve"> </v>
      </c>
      <c r="G81" s="283">
        <f>SUM(D81:F81)</f>
        <v>76</v>
      </c>
      <c r="H81" s="283" t="str">
        <f>IF(ISERROR(VLOOKUP(B81,'April 3'!$A$5:$M$65536,13,FALSE))," ",VLOOKUP(B81,'April 3'!$A$5:$M$65536,13,FALSE))</f>
        <v xml:space="preserve"> </v>
      </c>
      <c r="I81" s="283" t="str">
        <f>IF(ISERROR(VLOOKUP(B81,'April 10'!$A$5:$M$65536,13,FALSE))," ",VLOOKUP(B81,'April 10'!$A$5:$M$65536,13,FALSE))</f>
        <v xml:space="preserve"> </v>
      </c>
      <c r="J81" s="283" t="str">
        <f>IF(ISERROR(VLOOKUP(B81,'April 17'!$A$5:$M$65536,13,FALSE))," ",VLOOKUP(B81,'April 17'!$A$5:$M$65536,13,FALSE))</f>
        <v xml:space="preserve"> </v>
      </c>
      <c r="K81" s="283" t="str">
        <f>IF(ISERROR(VLOOKUP(B81,'April 24'!$A$5:$M$65536,13,FALSE))," ",VLOOKUP(B81,'April 24'!$A$5:$M$65536,13,FALSE))</f>
        <v xml:space="preserve"> </v>
      </c>
      <c r="L81" s="283">
        <f>SUM(H81:K81,G81)</f>
        <v>76</v>
      </c>
      <c r="M81" s="283" t="str">
        <f>IF(ISERROR(VLOOKUP(B81,'May 1'!$A$5:$M$65536,13,FALSE))," ",VLOOKUP(B81,'May 1'!$A$5:$M$65536,13,FALSE))</f>
        <v xml:space="preserve"> </v>
      </c>
      <c r="N81" s="283" t="str">
        <f>IF(ISERROR(VLOOKUP(B81,'May 8'!$A$5:$M$65490,13,FALSE))," ",VLOOKUP(B81,'May 8'!$A$5:$M$65490,13,FALSE))</f>
        <v xml:space="preserve"> </v>
      </c>
      <c r="O81" s="283" t="str">
        <f>IF(ISERROR(VLOOKUP(B81,'May 15'!$A$5:$M$65494,13,FALSE))," ",VLOOKUP(B81,'May 15'!$A$5:$M$65494,13,FALSE))</f>
        <v xml:space="preserve"> </v>
      </c>
      <c r="P81" s="283" t="str">
        <f>IF(ISERROR(VLOOKUP(B81,'May 22'!$A$5:$M$65439,13,FALSE))," ",VLOOKUP(B81,'May 22'!$A$5:$M$65439,13,FALSE))</f>
        <v xml:space="preserve"> </v>
      </c>
      <c r="Q81" s="284" t="str">
        <f>IF(ISERROR(VLOOKUP(B81,'May 29'!$A$5:$M$65474,13,FALSE))," ",VLOOKUP(B81,'May 29'!$A$5:$M$65474,13,FALSE))</f>
        <v xml:space="preserve"> </v>
      </c>
      <c r="R81" s="283">
        <f>SUM(M81:Q81,L81)</f>
        <v>76</v>
      </c>
      <c r="S81" s="284" t="str">
        <f>IF(ISERROR(VLOOKUP(B81,'June 5'!$A$5:$M$65428,13,FALSE))," ",VLOOKUP(B81,'June 5'!$A$5:$M$65428,13,FALSE))</f>
        <v xml:space="preserve"> </v>
      </c>
      <c r="T81" s="283" t="str">
        <f>IF(ISERROR(VLOOKUP(B81,'June 12'!$A$5:$M$65435,13,FALSE))," ",VLOOKUP(B81,'June 12'!$A$5:$M$65435,13,FALSE))</f>
        <v xml:space="preserve"> </v>
      </c>
      <c r="U81" s="283" t="str">
        <f>IF(ISERROR(VLOOKUP(B81,'June 19'!$A$5:$M$65437,13,FALSE))," ",VLOOKUP(B81,'June 19'!$A$5:$M$65437,13,FALSE))</f>
        <v xml:space="preserve"> </v>
      </c>
      <c r="V81" s="283">
        <f>SUM(S81:U81,R81)</f>
        <v>76</v>
      </c>
    </row>
    <row r="82" spans="1:22" ht="18.75" customHeight="1" thickBot="1" x14ac:dyDescent="0.3">
      <c r="A82" s="280">
        <v>80</v>
      </c>
      <c r="B82" s="281">
        <v>40</v>
      </c>
      <c r="C82" s="282" t="str">
        <f>VLOOKUP(B82,Teams!$A:$B,2,FALSE)</f>
        <v>Keith  &amp; Chuck Cole</v>
      </c>
      <c r="D82" s="283">
        <f>IF(ISERROR(VLOOKUP(B82,'March 13'!$A$5:$M$65536,13,FALSE))," ",VLOOKUP(B82,'March 13'!$A$5:$M$65536,13,FALSE))</f>
        <v>76</v>
      </c>
      <c r="E82" s="283" t="str">
        <f>IF(ISERROR(VLOOKUP(B82,'March 20'!$A$5:$M$65536,13,FALSE))," ",VLOOKUP(B82,'March 20'!$A$5:$M$65536,13,FALSE))</f>
        <v xml:space="preserve"> </v>
      </c>
      <c r="F82" s="283" t="str">
        <f>IF(ISERROR(VLOOKUP(B82,'March 27'!$A$5:$M$65536,13,FALSE))," ",VLOOKUP(B82,'March 27'!$A$5:$M$65536,13,FALSE))</f>
        <v xml:space="preserve"> </v>
      </c>
      <c r="G82" s="283">
        <f>SUM(D82:F82)</f>
        <v>76</v>
      </c>
      <c r="H82" s="283" t="str">
        <f>IF(ISERROR(VLOOKUP(B82,'April 3'!$A$5:$M$65536,13,FALSE))," ",VLOOKUP(B82,'April 3'!$A$5:$M$65536,13,FALSE))</f>
        <v xml:space="preserve"> </v>
      </c>
      <c r="I82" s="283" t="str">
        <f>IF(ISERROR(VLOOKUP(B82,'April 10'!$A$5:$M$65536,13,FALSE))," ",VLOOKUP(B82,'April 10'!$A$5:$M$65536,13,FALSE))</f>
        <v xml:space="preserve"> </v>
      </c>
      <c r="J82" s="283" t="str">
        <f>IF(ISERROR(VLOOKUP(B82,'April 17'!$A$5:$M$65536,13,FALSE))," ",VLOOKUP(B82,'April 17'!$A$5:$M$65536,13,FALSE))</f>
        <v xml:space="preserve"> </v>
      </c>
      <c r="K82" s="283" t="str">
        <f>IF(ISERROR(VLOOKUP(B82,'April 24'!$A$5:$M$65536,13,FALSE))," ",VLOOKUP(B82,'April 24'!$A$5:$M$65536,13,FALSE))</f>
        <v xml:space="preserve"> </v>
      </c>
      <c r="L82" s="283">
        <f>SUM(H82:K82,G82)</f>
        <v>76</v>
      </c>
      <c r="M82" s="283" t="str">
        <f>IF(ISERROR(VLOOKUP(B82,'May 1'!$A$5:$M$65536,13,FALSE))," ",VLOOKUP(B82,'May 1'!$A$5:$M$65536,13,FALSE))</f>
        <v xml:space="preserve"> </v>
      </c>
      <c r="N82" s="283" t="str">
        <f>IF(ISERROR(VLOOKUP(B82,'May 8'!$A$5:$M$65490,13,FALSE))," ",VLOOKUP(B82,'May 8'!$A$5:$M$65490,13,FALSE))</f>
        <v xml:space="preserve"> </v>
      </c>
      <c r="O82" s="283" t="str">
        <f>IF(ISERROR(VLOOKUP(B82,'May 15'!$A$5:$M$65494,13,FALSE))," ",VLOOKUP(B82,'May 15'!$A$5:$M$65494,13,FALSE))</f>
        <v xml:space="preserve"> </v>
      </c>
      <c r="P82" s="283" t="str">
        <f>IF(ISERROR(VLOOKUP(B82,'May 22'!$A$5:$M$65439,13,FALSE))," ",VLOOKUP(B82,'May 22'!$A$5:$M$65439,13,FALSE))</f>
        <v xml:space="preserve"> </v>
      </c>
      <c r="Q82" s="284" t="str">
        <f>IF(ISERROR(VLOOKUP(B82,'May 29'!$A$5:$M$65474,13,FALSE))," ",VLOOKUP(B82,'May 29'!$A$5:$M$65474,13,FALSE))</f>
        <v xml:space="preserve"> </v>
      </c>
      <c r="R82" s="283">
        <f>SUM(M82:Q82,L82)</f>
        <v>76</v>
      </c>
      <c r="S82" s="284" t="str">
        <f>IF(ISERROR(VLOOKUP(B82,'June 5'!$A$5:$M$65428,13,FALSE))," ",VLOOKUP(B82,'June 5'!$A$5:$M$65428,13,FALSE))</f>
        <v xml:space="preserve"> </v>
      </c>
      <c r="T82" s="283" t="str">
        <f>IF(ISERROR(VLOOKUP(B82,'June 12'!$A$5:$M$65435,13,FALSE))," ",VLOOKUP(B82,'June 12'!$A$5:$M$65435,13,FALSE))</f>
        <v xml:space="preserve"> </v>
      </c>
      <c r="U82" s="283" t="str">
        <f>IF(ISERROR(VLOOKUP(B82,'June 19'!$A$5:$M$65437,13,FALSE))," ",VLOOKUP(B82,'June 19'!$A$5:$M$65437,13,FALSE))</f>
        <v xml:space="preserve"> </v>
      </c>
      <c r="V82" s="283">
        <f>SUM(S82:U82,R82)</f>
        <v>76</v>
      </c>
    </row>
    <row r="83" spans="1:22" ht="18.75" customHeight="1" thickBot="1" x14ac:dyDescent="0.3">
      <c r="A83" s="292">
        <v>81</v>
      </c>
      <c r="B83" s="281">
        <v>62</v>
      </c>
      <c r="C83" s="282" t="str">
        <f>VLOOKUP(B83,Teams!$A:$B,2,FALSE)</f>
        <v>Jake Teafatiller &amp; Hunter Hollis</v>
      </c>
      <c r="D83" s="283">
        <f>IF(ISERROR(VLOOKUP(B83,'March 13'!$A$5:$M$65536,13,FALSE))," ",VLOOKUP(B83,'March 13'!$A$5:$M$65536,13,FALSE))</f>
        <v>76</v>
      </c>
      <c r="E83" s="283" t="str">
        <f>IF(ISERROR(VLOOKUP(B83,'March 20'!$A$5:$M$65536,13,FALSE))," ",VLOOKUP(B83,'March 20'!$A$5:$M$65536,13,FALSE))</f>
        <v xml:space="preserve"> </v>
      </c>
      <c r="F83" s="283" t="str">
        <f>IF(ISERROR(VLOOKUP(B83,'March 27'!$A$5:$M$65536,13,FALSE))," ",VLOOKUP(B83,'March 27'!$A$5:$M$65536,13,FALSE))</f>
        <v xml:space="preserve"> </v>
      </c>
      <c r="G83" s="283">
        <f>SUM(D83:F83)</f>
        <v>76</v>
      </c>
      <c r="H83" s="283" t="str">
        <f>IF(ISERROR(VLOOKUP(B83,'April 3'!$A$5:$M$65536,13,FALSE))," ",VLOOKUP(B83,'April 3'!$A$5:$M$65536,13,FALSE))</f>
        <v xml:space="preserve"> </v>
      </c>
      <c r="I83" s="283" t="str">
        <f>IF(ISERROR(VLOOKUP(B83,'April 10'!$A$5:$M$65536,13,FALSE))," ",VLOOKUP(B83,'April 10'!$A$5:$M$65536,13,FALSE))</f>
        <v xml:space="preserve"> </v>
      </c>
      <c r="J83" s="283" t="str">
        <f>IF(ISERROR(VLOOKUP(B83,'April 17'!$A$5:$M$65536,13,FALSE))," ",VLOOKUP(B83,'April 17'!$A$5:$M$65536,13,FALSE))</f>
        <v xml:space="preserve"> </v>
      </c>
      <c r="K83" s="283" t="str">
        <f>IF(ISERROR(VLOOKUP(B83,'April 24'!$A$5:$M$65536,13,FALSE))," ",VLOOKUP(B83,'April 24'!$A$5:$M$65536,13,FALSE))</f>
        <v xml:space="preserve"> </v>
      </c>
      <c r="L83" s="283">
        <f>SUM(H83:K83,G83)</f>
        <v>76</v>
      </c>
      <c r="M83" s="283" t="str">
        <f>IF(ISERROR(VLOOKUP(B83,'May 1'!$A$5:$M$65536,13,FALSE))," ",VLOOKUP(B83,'May 1'!$A$5:$M$65536,13,FALSE))</f>
        <v xml:space="preserve"> </v>
      </c>
      <c r="N83" s="283" t="str">
        <f>IF(ISERROR(VLOOKUP(B83,'May 8'!$A$5:$M$65490,13,FALSE))," ",VLOOKUP(B83,'May 8'!$A$5:$M$65490,13,FALSE))</f>
        <v xml:space="preserve"> </v>
      </c>
      <c r="O83" s="283" t="str">
        <f>IF(ISERROR(VLOOKUP(B83,'May 15'!$A$5:$M$65494,13,FALSE))," ",VLOOKUP(B83,'May 15'!$A$5:$M$65494,13,FALSE))</f>
        <v xml:space="preserve"> </v>
      </c>
      <c r="P83" s="283" t="str">
        <f>IF(ISERROR(VLOOKUP(B83,'May 22'!$A$5:$M$65439,13,FALSE))," ",VLOOKUP(B83,'May 22'!$A$5:$M$65439,13,FALSE))</f>
        <v xml:space="preserve"> </v>
      </c>
      <c r="Q83" s="284" t="str">
        <f>IF(ISERROR(VLOOKUP(B83,'May 29'!$A$5:$M$65474,13,FALSE))," ",VLOOKUP(B83,'May 29'!$A$5:$M$65474,13,FALSE))</f>
        <v xml:space="preserve"> </v>
      </c>
      <c r="R83" s="283">
        <f>SUM(M83:Q83,L83)</f>
        <v>76</v>
      </c>
      <c r="S83" s="284" t="str">
        <f>IF(ISERROR(VLOOKUP(B83,'June 5'!$A$5:$M$65428,13,FALSE))," ",VLOOKUP(B83,'June 5'!$A$5:$M$65428,13,FALSE))</f>
        <v xml:space="preserve"> </v>
      </c>
      <c r="T83" s="283" t="str">
        <f>IF(ISERROR(VLOOKUP(B83,'June 12'!$A$5:$M$65435,13,FALSE))," ",VLOOKUP(B83,'June 12'!$A$5:$M$65435,13,FALSE))</f>
        <v xml:space="preserve"> </v>
      </c>
      <c r="U83" s="283" t="str">
        <f>IF(ISERROR(VLOOKUP(B83,'June 19'!$A$5:$M$65437,13,FALSE))," ",VLOOKUP(B83,'June 19'!$A$5:$M$65437,13,FALSE))</f>
        <v xml:space="preserve"> </v>
      </c>
      <c r="V83" s="283">
        <f>SUM(S83:U83,R83)</f>
        <v>76</v>
      </c>
    </row>
    <row r="84" spans="1:22" ht="18.75" customHeight="1" thickBot="1" x14ac:dyDescent="0.3">
      <c r="A84" s="292">
        <v>82</v>
      </c>
      <c r="B84" s="281">
        <v>66</v>
      </c>
      <c r="C84" s="282" t="str">
        <f>VLOOKUP(B84,Teams!$A:$B,2,FALSE)</f>
        <v>Billy Fitt &amp; Kevin Rawson</v>
      </c>
      <c r="D84" s="283">
        <f>IF(ISERROR(VLOOKUP(B84,'March 13'!$A$5:$M$65536,13,FALSE))," ",VLOOKUP(B84,'March 13'!$A$5:$M$65536,13,FALSE))</f>
        <v>76</v>
      </c>
      <c r="E84" s="283" t="str">
        <f>IF(ISERROR(VLOOKUP(B84,'March 20'!$A$5:$M$65536,13,FALSE))," ",VLOOKUP(B84,'March 20'!$A$5:$M$65536,13,FALSE))</f>
        <v xml:space="preserve"> </v>
      </c>
      <c r="F84" s="283" t="str">
        <f>IF(ISERROR(VLOOKUP(B84,'March 27'!$A$5:$M$65536,13,FALSE))," ",VLOOKUP(B84,'March 27'!$A$5:$M$65536,13,FALSE))</f>
        <v xml:space="preserve"> </v>
      </c>
      <c r="G84" s="283">
        <f>SUM(D84:F84)</f>
        <v>76</v>
      </c>
      <c r="H84" s="283" t="str">
        <f>IF(ISERROR(VLOOKUP(B84,'April 3'!$A$5:$M$65536,13,FALSE))," ",VLOOKUP(B84,'April 3'!$A$5:$M$65536,13,FALSE))</f>
        <v xml:space="preserve"> </v>
      </c>
      <c r="I84" s="283" t="str">
        <f>IF(ISERROR(VLOOKUP(B84,'April 10'!$A$5:$M$65536,13,FALSE))," ",VLOOKUP(B84,'April 10'!$A$5:$M$65536,13,FALSE))</f>
        <v xml:space="preserve"> </v>
      </c>
      <c r="J84" s="283" t="str">
        <f>IF(ISERROR(VLOOKUP(B84,'April 17'!$A$5:$M$65536,13,FALSE))," ",VLOOKUP(B84,'April 17'!$A$5:$M$65536,13,FALSE))</f>
        <v xml:space="preserve"> </v>
      </c>
      <c r="K84" s="283" t="str">
        <f>IF(ISERROR(VLOOKUP(B84,'April 24'!$A$5:$M$65536,13,FALSE))," ",VLOOKUP(B84,'April 24'!$A$5:$M$65536,13,FALSE))</f>
        <v xml:space="preserve"> </v>
      </c>
      <c r="L84" s="283">
        <f>SUM(H84:K84,G84)</f>
        <v>76</v>
      </c>
      <c r="M84" s="283" t="str">
        <f>IF(ISERROR(VLOOKUP(B84,'May 1'!$A$5:$M$65536,13,FALSE))," ",VLOOKUP(B84,'May 1'!$A$5:$M$65536,13,FALSE))</f>
        <v xml:space="preserve"> </v>
      </c>
      <c r="N84" s="283" t="str">
        <f>IF(ISERROR(VLOOKUP(B84,'May 8'!$A$5:$M$65490,13,FALSE))," ",VLOOKUP(B84,'May 8'!$A$5:$M$65490,13,FALSE))</f>
        <v xml:space="preserve"> </v>
      </c>
      <c r="O84" s="283" t="str">
        <f>IF(ISERROR(VLOOKUP(B84,'May 15'!$A$5:$M$65494,13,FALSE))," ",VLOOKUP(B84,'May 15'!$A$5:$M$65494,13,FALSE))</f>
        <v xml:space="preserve"> </v>
      </c>
      <c r="P84" s="283" t="str">
        <f>IF(ISERROR(VLOOKUP(B84,'May 22'!$A$5:$M$65439,13,FALSE))," ",VLOOKUP(B84,'May 22'!$A$5:$M$65439,13,FALSE))</f>
        <v xml:space="preserve"> </v>
      </c>
      <c r="Q84" s="284" t="str">
        <f>IF(ISERROR(VLOOKUP(B84,'May 29'!$A$5:$M$65474,13,FALSE))," ",VLOOKUP(B84,'May 29'!$A$5:$M$65474,13,FALSE))</f>
        <v xml:space="preserve"> </v>
      </c>
      <c r="R84" s="283">
        <f>SUM(M84:Q84,L84)</f>
        <v>76</v>
      </c>
      <c r="S84" s="284" t="str">
        <f>IF(ISERROR(VLOOKUP(B84,'June 5'!$A$5:$M$65428,13,FALSE))," ",VLOOKUP(B84,'June 5'!$A$5:$M$65428,13,FALSE))</f>
        <v xml:space="preserve"> </v>
      </c>
      <c r="T84" s="283" t="str">
        <f>IF(ISERROR(VLOOKUP(B84,'June 12'!$A$5:$M$65435,13,FALSE))," ",VLOOKUP(B84,'June 12'!$A$5:$M$65435,13,FALSE))</f>
        <v xml:space="preserve"> </v>
      </c>
      <c r="U84" s="283" t="str">
        <f>IF(ISERROR(VLOOKUP(B84,'June 19'!$A$5:$M$65437,13,FALSE))," ",VLOOKUP(B84,'June 19'!$A$5:$M$65437,13,FALSE))</f>
        <v xml:space="preserve"> </v>
      </c>
      <c r="V84" s="283">
        <f>SUM(S84:U84,R84)</f>
        <v>76</v>
      </c>
    </row>
    <row r="85" spans="1:22" ht="18.75" customHeight="1" thickBot="1" x14ac:dyDescent="0.3">
      <c r="A85" s="280">
        <v>83</v>
      </c>
      <c r="B85" s="293">
        <v>67</v>
      </c>
      <c r="C85" s="282" t="str">
        <f>VLOOKUP(B85,Teams!$A:$B,2,FALSE)</f>
        <v>Jody Herrington &amp; Jared Dean</v>
      </c>
      <c r="D85" s="283">
        <f>IF(ISERROR(VLOOKUP(B85,'March 13'!$A$5:$M$65536,13,FALSE))," ",VLOOKUP(B85,'March 13'!$A$5:$M$65536,13,FALSE))</f>
        <v>76</v>
      </c>
      <c r="E85" s="283" t="str">
        <f>IF(ISERROR(VLOOKUP(B85,'March 20'!$A$5:$M$65536,13,FALSE))," ",VLOOKUP(B85,'March 20'!$A$5:$M$65536,13,FALSE))</f>
        <v xml:space="preserve"> </v>
      </c>
      <c r="F85" s="283" t="str">
        <f>IF(ISERROR(VLOOKUP(B85,'March 27'!$A$5:$M$65536,13,FALSE))," ",VLOOKUP(B85,'March 27'!$A$5:$M$65536,13,FALSE))</f>
        <v xml:space="preserve"> </v>
      </c>
      <c r="G85" s="283">
        <f>SUM(D85:F85)</f>
        <v>76</v>
      </c>
      <c r="H85" s="283" t="str">
        <f>IF(ISERROR(VLOOKUP(B85,'April 3'!$A$5:$M$65536,13,FALSE))," ",VLOOKUP(B85,'April 3'!$A$5:$M$65536,13,FALSE))</f>
        <v xml:space="preserve"> </v>
      </c>
      <c r="I85" s="283" t="str">
        <f>IF(ISERROR(VLOOKUP(B85,'April 10'!$A$5:$M$65536,13,FALSE))," ",VLOOKUP(B85,'April 10'!$A$5:$M$65536,13,FALSE))</f>
        <v xml:space="preserve"> </v>
      </c>
      <c r="J85" s="283" t="str">
        <f>IF(ISERROR(VLOOKUP(B85,'April 17'!$A$5:$M$65536,13,FALSE))," ",VLOOKUP(B85,'April 17'!$A$5:$M$65536,13,FALSE))</f>
        <v xml:space="preserve"> </v>
      </c>
      <c r="K85" s="283" t="str">
        <f>IF(ISERROR(VLOOKUP(B85,'April 24'!$A$5:$M$65536,13,FALSE))," ",VLOOKUP(B85,'April 24'!$A$5:$M$65536,13,FALSE))</f>
        <v xml:space="preserve"> </v>
      </c>
      <c r="L85" s="283">
        <f>SUM(H85:K85,G85)</f>
        <v>76</v>
      </c>
      <c r="M85" s="283" t="str">
        <f>IF(ISERROR(VLOOKUP(B85,'May 1'!$A$5:$M$65536,13,FALSE))," ",VLOOKUP(B85,'May 1'!$A$5:$M$65536,13,FALSE))</f>
        <v xml:space="preserve"> </v>
      </c>
      <c r="N85" s="283" t="str">
        <f>IF(ISERROR(VLOOKUP(B85,'May 8'!$A$5:$M$65490,13,FALSE))," ",VLOOKUP(B85,'May 8'!$A$5:$M$65490,13,FALSE))</f>
        <v xml:space="preserve"> </v>
      </c>
      <c r="O85" s="283" t="str">
        <f>IF(ISERROR(VLOOKUP(B85,'May 15'!$A$5:$M$65494,13,FALSE))," ",VLOOKUP(B85,'May 15'!$A$5:$M$65494,13,FALSE))</f>
        <v xml:space="preserve"> </v>
      </c>
      <c r="P85" s="283" t="str">
        <f>IF(ISERROR(VLOOKUP(B85,'May 22'!$A$5:$M$65439,13,FALSE))," ",VLOOKUP(B85,'May 22'!$A$5:$M$65439,13,FALSE))</f>
        <v xml:space="preserve"> </v>
      </c>
      <c r="Q85" s="284" t="str">
        <f>IF(ISERROR(VLOOKUP(B85,'May 29'!$A$5:$M$65474,13,FALSE))," ",VLOOKUP(B85,'May 29'!$A$5:$M$65474,13,FALSE))</f>
        <v xml:space="preserve"> </v>
      </c>
      <c r="R85" s="283">
        <f>SUM(M85:Q85,L85)</f>
        <v>76</v>
      </c>
      <c r="S85" s="284" t="str">
        <f>IF(ISERROR(VLOOKUP(B85,'June 5'!$A$5:$M$65428,13,FALSE))," ",VLOOKUP(B85,'June 5'!$A$5:$M$65428,13,FALSE))</f>
        <v xml:space="preserve"> </v>
      </c>
      <c r="T85" s="283" t="str">
        <f>IF(ISERROR(VLOOKUP(B85,'June 12'!$A$5:$M$65435,13,FALSE))," ",VLOOKUP(B85,'June 12'!$A$5:$M$65435,13,FALSE))</f>
        <v xml:space="preserve"> </v>
      </c>
      <c r="U85" s="283" t="str">
        <f>IF(ISERROR(VLOOKUP(B85,'June 19'!$A$5:$M$65437,13,FALSE))," ",VLOOKUP(B85,'June 19'!$A$5:$M$65437,13,FALSE))</f>
        <v xml:space="preserve"> </v>
      </c>
      <c r="V85" s="283">
        <f>SUM(S85:U85,R85)</f>
        <v>76</v>
      </c>
    </row>
    <row r="86" spans="1:22" ht="18.75" customHeight="1" thickBot="1" x14ac:dyDescent="0.3">
      <c r="A86" s="292">
        <v>84</v>
      </c>
      <c r="B86" s="293">
        <v>98</v>
      </c>
      <c r="C86" s="282" t="str">
        <f>VLOOKUP(B86,Teams!$A:$B,2,FALSE)</f>
        <v>Rich &amp; Addie Richardson</v>
      </c>
      <c r="D86" s="283"/>
      <c r="E86" s="283"/>
      <c r="F86" s="283"/>
      <c r="G86" s="283">
        <f>SUM(D86:F86)</f>
        <v>0</v>
      </c>
      <c r="H86" s="283"/>
      <c r="I86" s="283" t="str">
        <f>IF(ISERROR(VLOOKUP(B86,'April 10'!$A$5:$M$65536,13,FALSE))," ",VLOOKUP(B86,'April 10'!$A$5:$M$65536,13,FALSE))</f>
        <v xml:space="preserve"> </v>
      </c>
      <c r="J86" s="283"/>
      <c r="K86" s="283"/>
      <c r="L86" s="283">
        <f>SUM(H86:K86,G86)</f>
        <v>0</v>
      </c>
      <c r="M86" s="283"/>
      <c r="N86" s="283" t="str">
        <f>IF(ISERROR(VLOOKUP(#REF!,'May 8'!$A$5:$M$65490,13,FALSE))," ",VLOOKUP(#REF!,'May 8'!$A$5:$M$65490,13,FALSE))</f>
        <v xml:space="preserve"> </v>
      </c>
      <c r="O86" s="283" t="str">
        <f>IF(ISERROR(VLOOKUP(B86,'May 15'!$A$5:$M$65494,13,FALSE))," ",VLOOKUP(B86,'May 15'!$A$5:$M$65494,13,FALSE))</f>
        <v xml:space="preserve"> </v>
      </c>
      <c r="P86" s="283">
        <f>IF(ISERROR(VLOOKUP(B86,'May 22'!$A$5:$M$65439,13,FALSE))," ",VLOOKUP(B86,'May 22'!$A$5:$M$65439,13,FALSE))</f>
        <v>69.39</v>
      </c>
      <c r="Q86" s="284" t="str">
        <f>IF(ISERROR(VLOOKUP(B86,'May 29'!$A$5:$M$65474,13,FALSE))," ",VLOOKUP(B86,'May 29'!$A$5:$M$65474,13,FALSE))</f>
        <v xml:space="preserve"> </v>
      </c>
      <c r="R86" s="283">
        <f>SUM(M86:Q86,L86)</f>
        <v>69.39</v>
      </c>
      <c r="S86" s="284" t="str">
        <f>IF(ISERROR(VLOOKUP(B86,'June 5'!$A$5:$M$65428,13,FALSE))," ",VLOOKUP(B86,'June 5'!$A$5:$M$65428,13,FALSE))</f>
        <v xml:space="preserve"> </v>
      </c>
      <c r="T86" s="283" t="str">
        <f>IF(ISERROR(VLOOKUP(B86,'June 12'!$A$5:$M$65435,13,FALSE))," ",VLOOKUP(B86,'June 12'!$A$5:$M$65435,13,FALSE))</f>
        <v xml:space="preserve"> </v>
      </c>
      <c r="U86" s="283" t="str">
        <f>IF(ISERROR(VLOOKUP(B86,'June 19'!$A$5:$M$65437,13,FALSE))," ",VLOOKUP(B86,'June 19'!$A$5:$M$65437,13,FALSE))</f>
        <v xml:space="preserve"> </v>
      </c>
      <c r="V86" s="283">
        <f>SUM(S86:U86,R86)</f>
        <v>69.39</v>
      </c>
    </row>
    <row r="87" spans="1:22" ht="18.75" customHeight="1" thickBot="1" x14ac:dyDescent="0.3">
      <c r="A87" s="292">
        <v>85</v>
      </c>
      <c r="B87" s="281">
        <v>88</v>
      </c>
      <c r="C87" s="282" t="str">
        <f>VLOOKUP(B87,Teams!$A:$B,2,FALSE)</f>
        <v>Micah Hightower &amp; Randy Runnels</v>
      </c>
      <c r="D87" s="283"/>
      <c r="E87" s="283"/>
      <c r="F87" s="283"/>
      <c r="G87" s="283">
        <f>SUM(D87:F87)</f>
        <v>0</v>
      </c>
      <c r="H87" s="283" t="str">
        <f>IF(ISERROR(VLOOKUP(B87,'April 3'!$A$5:$M$65536,13,FALSE))," ",VLOOKUP(B87,'April 3'!$A$5:$M$65536,13,FALSE))</f>
        <v xml:space="preserve"> </v>
      </c>
      <c r="I87" s="283">
        <f>IF(ISERROR(VLOOKUP(B87,'April 10'!$A$5:$M$65536,13,FALSE))," ",VLOOKUP(B87,'April 10'!$A$5:$M$65536,13,FALSE))</f>
        <v>68</v>
      </c>
      <c r="J87" s="283" t="str">
        <f>IF(ISERROR(VLOOKUP(B87,'April 17'!$A$5:$M$65536,13,FALSE))," ",VLOOKUP(B87,'April 17'!$A$5:$M$65536,13,FALSE))</f>
        <v xml:space="preserve"> </v>
      </c>
      <c r="K87" s="283" t="str">
        <f>IF(ISERROR(VLOOKUP(B87,'April 24'!$A$5:$M$65536,13,FALSE))," ",VLOOKUP(B87,'April 24'!$A$5:$M$65536,13,FALSE))</f>
        <v xml:space="preserve"> </v>
      </c>
      <c r="L87" s="283">
        <f>SUM(H87:K87,G87)</f>
        <v>68</v>
      </c>
      <c r="M87" s="283" t="str">
        <f>IF(ISERROR(VLOOKUP(B87,'May 1'!$A$5:$M$65536,13,FALSE))," ",VLOOKUP(B87,'May 1'!$A$5:$M$65536,13,FALSE))</f>
        <v xml:space="preserve"> </v>
      </c>
      <c r="N87" s="283" t="str">
        <f>IF(ISERROR(VLOOKUP(B87,'May 8'!$A$5:$M$65490,13,FALSE))," ",VLOOKUP(B87,'May 8'!$A$5:$M$65490,13,FALSE))</f>
        <v xml:space="preserve"> </v>
      </c>
      <c r="O87" s="283" t="str">
        <f>IF(ISERROR(VLOOKUP(B87,'May 15'!$A$5:$M$65494,13,FALSE))," ",VLOOKUP(B87,'May 15'!$A$5:$M$65494,13,FALSE))</f>
        <v xml:space="preserve"> </v>
      </c>
      <c r="P87" s="283" t="str">
        <f>IF(ISERROR(VLOOKUP(B87,'May 22'!$A$5:$M$65439,13,FALSE))," ",VLOOKUP(B87,'May 22'!$A$5:$M$65439,13,FALSE))</f>
        <v xml:space="preserve"> </v>
      </c>
      <c r="Q87" s="284" t="str">
        <f>IF(ISERROR(VLOOKUP(B87,'May 29'!$A$5:$M$65474,13,FALSE))," ",VLOOKUP(B87,'May 29'!$A$5:$M$65474,13,FALSE))</f>
        <v xml:space="preserve"> </v>
      </c>
      <c r="R87" s="283">
        <f>SUM(M87:Q87,L87)</f>
        <v>68</v>
      </c>
      <c r="S87" s="284" t="str">
        <f>IF(ISERROR(VLOOKUP(B87,'June 5'!$A$5:$M$65428,13,FALSE))," ",VLOOKUP(B87,'June 5'!$A$5:$M$65428,13,FALSE))</f>
        <v xml:space="preserve"> </v>
      </c>
      <c r="T87" s="283" t="str">
        <f>IF(ISERROR(VLOOKUP(B87,'June 12'!$A$5:$M$65435,13,FALSE))," ",VLOOKUP(B87,'June 12'!$A$5:$M$65435,13,FALSE))</f>
        <v xml:space="preserve"> </v>
      </c>
      <c r="U87" s="283" t="str">
        <f>IF(ISERROR(VLOOKUP(B87,'June 19'!$A$5:$M$65437,13,FALSE))," ",VLOOKUP(B87,'June 19'!$A$5:$M$65437,13,FALSE))</f>
        <v xml:space="preserve"> </v>
      </c>
      <c r="V87" s="283">
        <f>SUM(S87:U87,R87)</f>
        <v>68</v>
      </c>
    </row>
    <row r="88" spans="1:22" ht="18.75" customHeight="1" thickBot="1" x14ac:dyDescent="0.3">
      <c r="A88" s="280">
        <v>86</v>
      </c>
      <c r="B88" s="281">
        <v>92</v>
      </c>
      <c r="C88" s="282" t="str">
        <f>VLOOKUP(B88,Teams!$A:$B,2,FALSE)</f>
        <v>Raymond Anselmo &amp; Bubba Anselmo</v>
      </c>
      <c r="D88" s="283"/>
      <c r="E88" s="283"/>
      <c r="F88" s="283"/>
      <c r="G88" s="283">
        <f>SUM(D88:F88)</f>
        <v>0</v>
      </c>
      <c r="H88" s="283"/>
      <c r="I88" s="283" t="str">
        <f>IF(ISERROR(VLOOKUP(B88,'April 10'!$A$5:$M$65536,13,FALSE))," ",VLOOKUP(B88,'April 10'!$A$5:$M$65536,13,FALSE))</f>
        <v xml:space="preserve"> </v>
      </c>
      <c r="J88" s="283"/>
      <c r="K88" s="283"/>
      <c r="L88" s="283">
        <f>SUM(H88:K88,G88)</f>
        <v>0</v>
      </c>
      <c r="M88" s="283">
        <f>IF(ISERROR(VLOOKUP(B88,'May 1'!$A$5:$M$65536,13,FALSE))," ",VLOOKUP(B88,'May 1'!$A$5:$M$65536,13,FALSE))</f>
        <v>62</v>
      </c>
      <c r="N88" s="283" t="str">
        <f>IF(ISERROR(VLOOKUP(B88,'May 8'!$A$5:$M$65490,13,FALSE))," ",VLOOKUP(B88,'May 8'!$A$5:$M$65490,13,FALSE))</f>
        <v xml:space="preserve"> </v>
      </c>
      <c r="O88" s="283" t="str">
        <f>IF(ISERROR(VLOOKUP(B88,'May 15'!$A$5:$M$65494,13,FALSE))," ",VLOOKUP(B88,'May 15'!$A$5:$M$65494,13,FALSE))</f>
        <v xml:space="preserve"> </v>
      </c>
      <c r="P88" s="283" t="str">
        <f>IF(ISERROR(VLOOKUP(B88,'May 22'!$A$5:$M$65439,13,FALSE))," ",VLOOKUP(B88,'May 22'!$A$5:$M$65439,13,FALSE))</f>
        <v xml:space="preserve"> </v>
      </c>
      <c r="Q88" s="284" t="str">
        <f>IF(ISERROR(VLOOKUP(B88,'May 29'!$A$5:$M$65474,13,FALSE))," ",VLOOKUP(B88,'May 29'!$A$5:$M$65474,13,FALSE))</f>
        <v xml:space="preserve"> </v>
      </c>
      <c r="R88" s="283">
        <f>SUM(M88:Q88,L88)</f>
        <v>62</v>
      </c>
      <c r="S88" s="284" t="str">
        <f>IF(ISERROR(VLOOKUP(B88,'June 5'!$A$5:$M$65428,13,FALSE))," ",VLOOKUP(B88,'June 5'!$A$5:$M$65428,13,FALSE))</f>
        <v xml:space="preserve"> </v>
      </c>
      <c r="T88" s="283" t="str">
        <f>IF(ISERROR(VLOOKUP(B88,'June 12'!$A$5:$M$65435,13,FALSE))," ",VLOOKUP(B88,'June 12'!$A$5:$M$65435,13,FALSE))</f>
        <v xml:space="preserve"> </v>
      </c>
      <c r="U88" s="283" t="str">
        <f>IF(ISERROR(VLOOKUP(B88,'June 19'!$A$5:$M$65437,13,FALSE))," ",VLOOKUP(B88,'June 19'!$A$5:$M$65437,13,FALSE))</f>
        <v xml:space="preserve"> </v>
      </c>
      <c r="V88" s="283">
        <f>SUM(S88:U88,R88)</f>
        <v>62</v>
      </c>
    </row>
    <row r="89" spans="1:22" ht="18.75" customHeight="1" thickBot="1" x14ac:dyDescent="0.3">
      <c r="A89" s="292">
        <v>87</v>
      </c>
      <c r="B89" s="281">
        <v>75</v>
      </c>
      <c r="C89" s="282" t="str">
        <f>VLOOKUP(B89,Teams!$A:$B,2,FALSE)</f>
        <v>River &amp; Bailey Lee</v>
      </c>
      <c r="D89" s="283" t="str">
        <f>IF(ISERROR(VLOOKUP(B89,'March 13'!$A$5:$M$65536,13,FALSE))," ",VLOOKUP(B89,'March 13'!$A$5:$M$65536,13,FALSE))</f>
        <v xml:space="preserve"> </v>
      </c>
      <c r="E89" s="283">
        <f>IF(ISERROR(VLOOKUP(B89,'March 20'!$A$5:$M$65536,13,FALSE))," ",VLOOKUP(B89,'March 20'!$A$5:$M$65536,13,FALSE))</f>
        <v>62</v>
      </c>
      <c r="F89" s="283" t="str">
        <f>IF(ISERROR(VLOOKUP(B89,'March 27'!$A$5:$M$65536,13,FALSE))," ",VLOOKUP(B89,'March 27'!$A$5:$M$65536,13,FALSE))</f>
        <v xml:space="preserve"> </v>
      </c>
      <c r="G89" s="283">
        <f>SUM(D89:F89)</f>
        <v>62</v>
      </c>
      <c r="H89" s="283" t="str">
        <f>IF(ISERROR(VLOOKUP(B89,'April 3'!$A$5:$M$65536,13,FALSE))," ",VLOOKUP(B89,'April 3'!$A$5:$M$65536,13,FALSE))</f>
        <v xml:space="preserve"> </v>
      </c>
      <c r="I89" s="283" t="str">
        <f>IF(ISERROR(VLOOKUP(B89,'April 10'!$A$5:$M$65536,13,FALSE))," ",VLOOKUP(B89,'April 10'!$A$5:$M$65536,13,FALSE))</f>
        <v xml:space="preserve"> </v>
      </c>
      <c r="J89" s="283" t="str">
        <f>IF(ISERROR(VLOOKUP(B89,'April 17'!$A$5:$M$65536,13,FALSE))," ",VLOOKUP(B89,'April 17'!$A$5:$M$65536,13,FALSE))</f>
        <v xml:space="preserve"> </v>
      </c>
      <c r="K89" s="283" t="str">
        <f>IF(ISERROR(VLOOKUP(B89,'April 24'!$A$5:$M$65536,13,FALSE))," ",VLOOKUP(B89,'April 24'!$A$5:$M$65536,13,FALSE))</f>
        <v xml:space="preserve"> </v>
      </c>
      <c r="L89" s="283">
        <f>SUM(H89:K89,G89)</f>
        <v>62</v>
      </c>
      <c r="M89" s="283" t="str">
        <f>IF(ISERROR(VLOOKUP(B89,'May 1'!$A$5:$M$65536,13,FALSE))," ",VLOOKUP(B89,'May 1'!$A$5:$M$65536,13,FALSE))</f>
        <v xml:space="preserve"> </v>
      </c>
      <c r="N89" s="283" t="str">
        <f>IF(ISERROR(VLOOKUP(B89,'May 8'!$A$5:$M$65490,13,FALSE))," ",VLOOKUP(B89,'May 8'!$A$5:$M$65490,13,FALSE))</f>
        <v xml:space="preserve"> </v>
      </c>
      <c r="O89" s="283" t="str">
        <f>IF(ISERROR(VLOOKUP(B89,'May 15'!$A$5:$M$65494,13,FALSE))," ",VLOOKUP(B89,'May 15'!$A$5:$M$65494,13,FALSE))</f>
        <v xml:space="preserve"> </v>
      </c>
      <c r="P89" s="283" t="str">
        <f>IF(ISERROR(VLOOKUP(B89,'May 22'!$A$5:$M$65439,13,FALSE))," ",VLOOKUP(B89,'May 22'!$A$5:$M$65439,13,FALSE))</f>
        <v xml:space="preserve"> </v>
      </c>
      <c r="Q89" s="284" t="str">
        <f>IF(ISERROR(VLOOKUP(B89,'May 29'!$A$5:$M$65474,13,FALSE))," ",VLOOKUP(B89,'May 29'!$A$5:$M$65474,13,FALSE))</f>
        <v xml:space="preserve"> </v>
      </c>
      <c r="R89" s="283">
        <f>SUM(M89:Q89,L89)</f>
        <v>62</v>
      </c>
      <c r="S89" s="284" t="str">
        <f>IF(ISERROR(VLOOKUP(B89,'June 5'!$A$5:$M$65428,13,FALSE))," ",VLOOKUP(B89,'June 5'!$A$5:$M$65428,13,FALSE))</f>
        <v xml:space="preserve"> </v>
      </c>
      <c r="T89" s="283" t="str">
        <f>IF(ISERROR(VLOOKUP(B89,'June 12'!$A$5:$M$65435,13,FALSE))," ",VLOOKUP(B89,'June 12'!$A$5:$M$65435,13,FALSE))</f>
        <v xml:space="preserve"> </v>
      </c>
      <c r="U89" s="283" t="str">
        <f>IF(ISERROR(VLOOKUP(B89,'June 19'!$A$5:$M$65437,13,FALSE))," ",VLOOKUP(B89,'June 19'!$A$5:$M$65437,13,FALSE))</f>
        <v xml:space="preserve"> </v>
      </c>
      <c r="V89" s="283">
        <f>SUM(S89:U89,R89)</f>
        <v>62</v>
      </c>
    </row>
    <row r="90" spans="1:22" ht="18.75" customHeight="1" thickBot="1" x14ac:dyDescent="0.3">
      <c r="A90" s="292">
        <v>88</v>
      </c>
      <c r="B90" s="281">
        <v>76</v>
      </c>
      <c r="C90" s="282" t="str">
        <f>VLOOKUP(B90,Teams!$A:$B,2,FALSE)</f>
        <v>Travis Moore &amp; Heath McMurray</v>
      </c>
      <c r="D90" s="283" t="str">
        <f>IF(ISERROR(VLOOKUP(B90,'March 13'!$A$5:$M$65536,13,FALSE))," ",VLOOKUP(B90,'March 13'!$A$5:$M$65536,13,FALSE))</f>
        <v xml:space="preserve"> </v>
      </c>
      <c r="E90" s="283">
        <f>IF(ISERROR(VLOOKUP(B90,'March 20'!$A$5:$M$65536,13,FALSE))," ",VLOOKUP(B90,'March 20'!$A$5:$M$65536,13,FALSE))</f>
        <v>62</v>
      </c>
      <c r="F90" s="283" t="str">
        <f>IF(ISERROR(VLOOKUP(B90,'March 27'!$A$5:$M$65536,13,FALSE))," ",VLOOKUP(B90,'March 27'!$A$5:$M$65536,13,FALSE))</f>
        <v xml:space="preserve"> </v>
      </c>
      <c r="G90" s="283">
        <f>SUM(D90:F90)</f>
        <v>62</v>
      </c>
      <c r="H90" s="283" t="str">
        <f>IF(ISERROR(VLOOKUP(B90,'April 3'!$A$5:$M$65536,13,FALSE))," ",VLOOKUP(B90,'April 3'!$A$5:$M$65536,13,FALSE))</f>
        <v xml:space="preserve"> </v>
      </c>
      <c r="I90" s="283" t="str">
        <f>IF(ISERROR(VLOOKUP(B90,'April 10'!$A$5:$M$65536,13,FALSE))," ",VLOOKUP(B90,'April 10'!$A$5:$M$65536,13,FALSE))</f>
        <v xml:space="preserve"> </v>
      </c>
      <c r="J90" s="283" t="str">
        <f>IF(ISERROR(VLOOKUP(B90,'April 17'!$A$5:$M$65536,13,FALSE))," ",VLOOKUP(B90,'April 17'!$A$5:$M$65536,13,FALSE))</f>
        <v xml:space="preserve"> </v>
      </c>
      <c r="K90" s="283" t="str">
        <f>IF(ISERROR(VLOOKUP(B90,'April 24'!$A$5:$M$65536,13,FALSE))," ",VLOOKUP(B90,'April 24'!$A$5:$M$65536,13,FALSE))</f>
        <v xml:space="preserve"> </v>
      </c>
      <c r="L90" s="283">
        <f>SUM(H90:K90,G90)</f>
        <v>62</v>
      </c>
      <c r="M90" s="283" t="str">
        <f>IF(ISERROR(VLOOKUP(B90,'May 1'!$A$5:$M$65536,13,FALSE))," ",VLOOKUP(B90,'May 1'!$A$5:$M$65536,13,FALSE))</f>
        <v xml:space="preserve"> </v>
      </c>
      <c r="N90" s="283" t="str">
        <f>IF(ISERROR(VLOOKUP(B90,'May 8'!$A$5:$M$65490,13,FALSE))," ",VLOOKUP(B90,'May 8'!$A$5:$M$65490,13,FALSE))</f>
        <v xml:space="preserve"> </v>
      </c>
      <c r="O90" s="283" t="str">
        <f>IF(ISERROR(VLOOKUP(B90,'May 15'!$A$5:$M$65494,13,FALSE))," ",VLOOKUP(B90,'May 15'!$A$5:$M$65494,13,FALSE))</f>
        <v xml:space="preserve"> </v>
      </c>
      <c r="P90" s="283" t="str">
        <f>IF(ISERROR(VLOOKUP(B90,'May 22'!$A$5:$M$65439,13,FALSE))," ",VLOOKUP(B90,'May 22'!$A$5:$M$65439,13,FALSE))</f>
        <v xml:space="preserve"> </v>
      </c>
      <c r="Q90" s="284" t="str">
        <f>IF(ISERROR(VLOOKUP(B90,'May 29'!$A$5:$M$65474,13,FALSE))," ",VLOOKUP(B90,'May 29'!$A$5:$M$65474,13,FALSE))</f>
        <v xml:space="preserve"> </v>
      </c>
      <c r="R90" s="283">
        <f>SUM(M90:Q90,L90)</f>
        <v>62</v>
      </c>
      <c r="S90" s="284" t="str">
        <f>IF(ISERROR(VLOOKUP(B90,'June 5'!$A$5:$M$65428,13,FALSE))," ",VLOOKUP(B90,'June 5'!$A$5:$M$65428,13,FALSE))</f>
        <v xml:space="preserve"> </v>
      </c>
      <c r="T90" s="283" t="str">
        <f>IF(ISERROR(VLOOKUP(B90,'June 12'!$A$5:$M$65435,13,FALSE))," ",VLOOKUP(B90,'June 12'!$A$5:$M$65435,13,FALSE))</f>
        <v xml:space="preserve"> </v>
      </c>
      <c r="U90" s="283" t="str">
        <f>IF(ISERROR(VLOOKUP(B90,'June 19'!$A$5:$M$65437,13,FALSE))," ",VLOOKUP(B90,'June 19'!$A$5:$M$65437,13,FALSE))</f>
        <v xml:space="preserve"> </v>
      </c>
      <c r="V90" s="283">
        <f>SUM(S90:U90,R90)</f>
        <v>62</v>
      </c>
    </row>
    <row r="91" spans="1:22" ht="18.75" customHeight="1" thickBot="1" x14ac:dyDescent="0.3">
      <c r="A91" s="280">
        <v>89</v>
      </c>
      <c r="B91" s="293">
        <v>101</v>
      </c>
      <c r="C91" s="282" t="str">
        <f>VLOOKUP(B91,Teams!$A:$B,2,FALSE)</f>
        <v>Richard &amp; Kayla Tubbs</v>
      </c>
      <c r="D91" s="283"/>
      <c r="E91" s="283"/>
      <c r="F91" s="283"/>
      <c r="G91" s="283"/>
      <c r="H91" s="283"/>
      <c r="I91" s="283"/>
      <c r="J91" s="283"/>
      <c r="K91" s="283"/>
      <c r="L91" s="283"/>
      <c r="M91" s="283"/>
      <c r="N91" s="283"/>
      <c r="O91" s="283"/>
      <c r="P91" s="283"/>
      <c r="Q91" s="284">
        <f>IF(ISERROR(VLOOKUP(B91,'May 29'!$A$5:$M$65474,13,FALSE))," ",VLOOKUP(B91,'May 29'!$A$5:$M$65474,13,FALSE))</f>
        <v>62</v>
      </c>
      <c r="R91" s="283">
        <f>SUM(M91:Q91,L91)</f>
        <v>62</v>
      </c>
      <c r="S91" s="284" t="str">
        <f>IF(ISERROR(VLOOKUP(B91,'June 5'!$A$5:$M$65428,13,FALSE))," ",VLOOKUP(B91,'June 5'!$A$5:$M$65428,13,FALSE))</f>
        <v xml:space="preserve"> </v>
      </c>
      <c r="T91" s="283" t="str">
        <f>IF(ISERROR(VLOOKUP(B91,'June 12'!$A$5:$M$65435,13,FALSE))," ",VLOOKUP(B91,'June 12'!$A$5:$M$65435,13,FALSE))</f>
        <v xml:space="preserve"> </v>
      </c>
      <c r="U91" s="283" t="str">
        <f>IF(ISERROR(VLOOKUP(B91,'June 19'!$A$5:$M$65437,13,FALSE))," ",VLOOKUP(B91,'June 19'!$A$5:$M$65437,13,FALSE))</f>
        <v xml:space="preserve"> </v>
      </c>
      <c r="V91" s="283">
        <f>SUM(S91:U91,R91)</f>
        <v>62</v>
      </c>
    </row>
    <row r="92" spans="1:22" ht="18.75" customHeight="1" thickBot="1" x14ac:dyDescent="0.3">
      <c r="A92" s="292">
        <v>90</v>
      </c>
      <c r="B92" s="281">
        <v>103</v>
      </c>
      <c r="C92" s="282" t="str">
        <f>VLOOKUP(B92,Teams!$A:$B,2,FALSE)</f>
        <v xml:space="preserve">Conner Canada </v>
      </c>
      <c r="D92" s="283"/>
      <c r="E92" s="283"/>
      <c r="F92" s="283"/>
      <c r="G92" s="283"/>
      <c r="H92" s="283"/>
      <c r="I92" s="283"/>
      <c r="J92" s="283"/>
      <c r="K92" s="283"/>
      <c r="L92" s="283"/>
      <c r="M92" s="283"/>
      <c r="N92" s="283"/>
      <c r="O92" s="283"/>
      <c r="P92" s="283"/>
      <c r="Q92" s="284"/>
      <c r="R92" s="283"/>
      <c r="S92" s="284" t="str">
        <f>IF(ISERROR(VLOOKUP(B92,'June 5'!$A$5:$M$65428,13,FALSE))," ",VLOOKUP(B92,'June 5'!$A$5:$M$65428,13,FALSE))</f>
        <v xml:space="preserve"> </v>
      </c>
      <c r="T92" s="283">
        <f>IF(ISERROR(VLOOKUP(B92,'June 12'!$A$5:$M$65435,13,FALSE))," ",VLOOKUP(B92,'June 12'!$A$5:$M$65435,13,FALSE))</f>
        <v>60</v>
      </c>
      <c r="U92" s="283" t="str">
        <f>IF(ISERROR(VLOOKUP(B92,'June 19'!$A$5:$M$65437,13,FALSE))," ",VLOOKUP(B92,'June 19'!$A$5:$M$65437,13,FALSE))</f>
        <v xml:space="preserve"> </v>
      </c>
      <c r="V92" s="283">
        <f>SUM(S92:U92,R92)</f>
        <v>60</v>
      </c>
    </row>
    <row r="93" spans="1:22" ht="18.75" customHeight="1" thickBot="1" x14ac:dyDescent="0.3">
      <c r="A93" s="292">
        <v>91</v>
      </c>
      <c r="B93" s="281">
        <v>104</v>
      </c>
      <c r="C93" s="282" t="str">
        <f>VLOOKUP(B93,Teams!$A:$B,2,FALSE)</f>
        <v>Clint &amp; Cade Lipham</v>
      </c>
      <c r="D93" s="283"/>
      <c r="E93" s="283"/>
      <c r="F93" s="283"/>
      <c r="G93" s="283"/>
      <c r="H93" s="283"/>
      <c r="I93" s="283"/>
      <c r="J93" s="283"/>
      <c r="K93" s="283"/>
      <c r="L93" s="283"/>
      <c r="M93" s="283"/>
      <c r="N93" s="283"/>
      <c r="O93" s="283"/>
      <c r="P93" s="283"/>
      <c r="Q93" s="284"/>
      <c r="R93" s="283"/>
      <c r="S93" s="284"/>
      <c r="T93" s="283">
        <f>IF(ISERROR(VLOOKUP(B93,'June 12'!$A$5:$M$65435,13,FALSE))," ",VLOOKUP(B93,'June 12'!$A$5:$M$65435,13,FALSE))</f>
        <v>60</v>
      </c>
      <c r="U93" s="283" t="str">
        <f>IF(ISERROR(VLOOKUP(B93,'June 19'!$A$5:$M$65437,13,FALSE))," ",VLOOKUP(B93,'June 19'!$A$5:$M$65437,13,FALSE))</f>
        <v xml:space="preserve"> </v>
      </c>
      <c r="V93" s="283">
        <f>SUM(S93:U93,R93)</f>
        <v>60</v>
      </c>
    </row>
    <row r="94" spans="1:22" ht="18.75" customHeight="1" thickBot="1" x14ac:dyDescent="0.3">
      <c r="A94" s="280">
        <v>92</v>
      </c>
      <c r="B94" s="293">
        <v>96</v>
      </c>
      <c r="C94" s="282" t="str">
        <f>VLOOKUP(B94,Teams!$A:$B,2,FALSE)</f>
        <v>Chad Reynolds</v>
      </c>
      <c r="D94" s="283"/>
      <c r="E94" s="283"/>
      <c r="F94" s="283"/>
      <c r="G94" s="283">
        <f>SUM(D94:F94)</f>
        <v>0</v>
      </c>
      <c r="H94" s="283"/>
      <c r="I94" s="283" t="str">
        <f>IF(ISERROR(VLOOKUP(B94,'April 10'!$A$5:$M$65536,13,FALSE))," ",VLOOKUP(B94,'April 10'!$A$5:$M$65536,13,FALSE))</f>
        <v xml:space="preserve"> </v>
      </c>
      <c r="J94" s="283"/>
      <c r="K94" s="283"/>
      <c r="L94" s="283">
        <f>SUM(H94:K94,G94)</f>
        <v>0</v>
      </c>
      <c r="M94" s="283"/>
      <c r="N94" s="283" t="str">
        <f>IF(ISERROR(VLOOKUP(#REF!,'May 8'!$A$5:$M$65490,13,FALSE))," ",VLOOKUP(#REF!,'May 8'!$A$5:$M$65490,13,FALSE))</f>
        <v xml:space="preserve"> </v>
      </c>
      <c r="O94" s="283" t="str">
        <f>IF(ISERROR(VLOOKUP(B94,'May 15'!$A$5:$M$65494,13,FALSE))," ",VLOOKUP(B94,'May 15'!$A$5:$M$65494,13,FALSE))</f>
        <v xml:space="preserve"> </v>
      </c>
      <c r="P94" s="283">
        <f>IF(ISERROR(VLOOKUP(B94,'May 22'!$A$5:$M$65439,13,FALSE))," ",VLOOKUP(B94,'May 22'!$A$5:$M$65439,13,FALSE))</f>
        <v>58</v>
      </c>
      <c r="Q94" s="283" t="str">
        <f>IF(ISERROR(VLOOKUP(B94,'May 29'!$A$5:$M$65474,13,FALSE))," ",VLOOKUP(B94,'May 29'!$A$5:$M$65474,13,FALSE))</f>
        <v xml:space="preserve"> </v>
      </c>
      <c r="R94" s="283">
        <f>SUM(M94:Q94,L94)</f>
        <v>58</v>
      </c>
      <c r="S94" s="284" t="str">
        <f>IF(ISERROR(VLOOKUP(B94,'June 5'!$A$5:$M$65428,13,FALSE))," ",VLOOKUP(B94,'June 5'!$A$5:$M$65428,13,FALSE))</f>
        <v xml:space="preserve"> </v>
      </c>
      <c r="T94" s="283" t="str">
        <f>IF(ISERROR(VLOOKUP(B94,'June 12'!$A$5:$M$65435,13,FALSE))," ",VLOOKUP(B94,'June 12'!$A$5:$M$65435,13,FALSE))</f>
        <v xml:space="preserve"> </v>
      </c>
      <c r="U94" s="283" t="str">
        <f>IF(ISERROR(VLOOKUP(B94,'June 19'!$A$5:$M$65437,13,FALSE))," ",VLOOKUP(B94,'June 19'!$A$5:$M$65437,13,FALSE))</f>
        <v xml:space="preserve"> </v>
      </c>
      <c r="V94" s="283">
        <f>SUM(S94:U94,R94)</f>
        <v>58</v>
      </c>
    </row>
    <row r="95" spans="1:22" ht="18.75" customHeight="1" thickBot="1" x14ac:dyDescent="0.3">
      <c r="A95" s="292">
        <v>93</v>
      </c>
      <c r="B95" s="293">
        <v>94</v>
      </c>
      <c r="C95" s="282" t="str">
        <f>VLOOKUP(B95,Teams!$A:$B,2,FALSE)</f>
        <v>Austin Pyle &amp; Tyler Pyle</v>
      </c>
      <c r="D95" s="283"/>
      <c r="E95" s="283"/>
      <c r="F95" s="283"/>
      <c r="G95" s="283">
        <f>SUM(D95:F95)</f>
        <v>0</v>
      </c>
      <c r="H95" s="283"/>
      <c r="I95" s="283" t="str">
        <f>IF(ISERROR(VLOOKUP(B95,'April 10'!$A$5:$M$65536,13,FALSE))," ",VLOOKUP(B95,'April 10'!$A$5:$M$65536,13,FALSE))</f>
        <v xml:space="preserve"> </v>
      </c>
      <c r="J95" s="283"/>
      <c r="K95" s="283"/>
      <c r="L95" s="283">
        <f>SUM(H95:K95,G95)</f>
        <v>0</v>
      </c>
      <c r="M95" s="283"/>
      <c r="N95" s="283" t="str">
        <f>IF(ISERROR(VLOOKUP(#REF!,'May 8'!$A$5:$M$65490,13,FALSE))," ",VLOOKUP(#REF!,'May 8'!$A$5:$M$65490,13,FALSE))</f>
        <v xml:space="preserve"> </v>
      </c>
      <c r="O95" s="283" t="str">
        <f>IF(ISERROR(VLOOKUP(B95,'May 15'!$A$5:$M$65494,13,FALSE))," ",VLOOKUP(B95,'May 15'!$A$5:$M$65494,13,FALSE))</f>
        <v xml:space="preserve"> </v>
      </c>
      <c r="P95" s="283" t="str">
        <f>IF(ISERROR(VLOOKUP(B95,'May 22'!$A$5:$M$65439,13,FALSE))," ",VLOOKUP(B95,'May 22'!$A$5:$M$65439,13,FALSE))</f>
        <v xml:space="preserve"> </v>
      </c>
      <c r="Q95" s="283" t="str">
        <f>IF(ISERROR(VLOOKUP(B95,'May 29'!$A$5:$M$65474,13,FALSE))," ",VLOOKUP(B95,'May 29'!$A$5:$M$65474,13,FALSE))</f>
        <v xml:space="preserve"> </v>
      </c>
      <c r="R95" s="283">
        <f>SUM(M95:Q95,L95)</f>
        <v>0</v>
      </c>
      <c r="S95" s="283" t="str">
        <f>IF(ISERROR(VLOOKUP(B95,'June 5'!$A$5:$M$65428,13,FALSE))," ",VLOOKUP(B95,'June 5'!$A$5:$M$65428,13,FALSE))</f>
        <v xml:space="preserve"> </v>
      </c>
      <c r="T95" s="283" t="str">
        <f>IF(ISERROR(VLOOKUP(B95,'June 12'!$A$5:$M$65435,13,FALSE))," ",VLOOKUP(B95,'June 12'!$A$5:$M$65435,13,FALSE))</f>
        <v xml:space="preserve"> </v>
      </c>
      <c r="U95" s="283" t="str">
        <f>IF(ISERROR(VLOOKUP(B95,'June 19'!$A$5:$M$65437,13,FALSE))," ",VLOOKUP(B95,'June 19'!$A$5:$M$65437,13,FALSE))</f>
        <v xml:space="preserve"> </v>
      </c>
      <c r="V95" s="283">
        <f>SUM(S95:U95,R95)</f>
        <v>0</v>
      </c>
    </row>
    <row r="96" spans="1:22" ht="18.75" customHeight="1" thickBot="1" x14ac:dyDescent="0.3">
      <c r="A96" s="292">
        <v>94</v>
      </c>
      <c r="B96" s="293">
        <v>105</v>
      </c>
      <c r="C96" s="282" t="str">
        <f>VLOOKUP(B96,Teams!$A:$B,2,FALSE)</f>
        <v>Benjamin &amp; Leo Hickman</v>
      </c>
      <c r="D96" s="283"/>
      <c r="E96" s="283"/>
      <c r="F96" s="283"/>
      <c r="G96" s="283"/>
      <c r="H96" s="283"/>
      <c r="I96" s="283"/>
      <c r="J96" s="283"/>
      <c r="K96" s="283"/>
      <c r="L96" s="283"/>
      <c r="M96" s="283"/>
      <c r="N96" s="283"/>
      <c r="O96" s="283"/>
      <c r="P96" s="283"/>
      <c r="Q96" s="283"/>
      <c r="R96" s="283"/>
      <c r="S96" s="283"/>
      <c r="T96" s="283"/>
      <c r="U96" s="283">
        <f>IF(ISERROR(VLOOKUP(B96,'June 19'!$A$5:$M$65437,13,FALSE))," ",VLOOKUP(B96,'June 19'!$A$5:$M$65437,13,FALSE))</f>
        <v>67.45</v>
      </c>
      <c r="V96" s="283"/>
    </row>
    <row r="97" spans="1:22" ht="18.75" customHeight="1" thickBot="1" x14ac:dyDescent="0.3">
      <c r="A97" s="47"/>
      <c r="B97" s="50"/>
      <c r="C97" s="84"/>
      <c r="D97" s="49"/>
      <c r="E97" s="49"/>
      <c r="F97" s="49"/>
      <c r="G97" s="259"/>
      <c r="H97" s="49"/>
      <c r="I97" s="49"/>
      <c r="J97" s="49"/>
      <c r="K97" s="49"/>
      <c r="L97" s="259"/>
      <c r="M97" s="49"/>
      <c r="N97" s="49"/>
      <c r="O97" s="49"/>
      <c r="P97" s="49"/>
      <c r="Q97" s="49"/>
      <c r="R97" s="259"/>
      <c r="S97" s="49"/>
      <c r="T97" s="49"/>
      <c r="U97" s="49"/>
      <c r="V97" s="259"/>
    </row>
    <row r="98" spans="1:22" ht="18.75" customHeight="1" thickBot="1" x14ac:dyDescent="0.3">
      <c r="A98" s="47"/>
      <c r="B98" s="50"/>
      <c r="C98" s="84"/>
      <c r="D98" s="49"/>
      <c r="E98" s="49"/>
      <c r="F98" s="49"/>
      <c r="G98" s="259"/>
      <c r="H98" s="49"/>
      <c r="I98" s="49"/>
      <c r="J98" s="49"/>
      <c r="K98" s="49"/>
      <c r="L98" s="259"/>
      <c r="M98" s="49"/>
      <c r="N98" s="49"/>
      <c r="O98" s="49"/>
      <c r="P98" s="49"/>
      <c r="Q98" s="49"/>
      <c r="R98" s="259"/>
      <c r="S98" s="49"/>
      <c r="T98" s="49"/>
      <c r="U98" s="49"/>
      <c r="V98" s="259"/>
    </row>
    <row r="99" spans="1:22" ht="18.75" customHeight="1" thickBot="1" x14ac:dyDescent="0.3">
      <c r="A99" s="47"/>
      <c r="B99" s="50"/>
      <c r="C99" s="84"/>
      <c r="D99" s="49"/>
      <c r="E99" s="49"/>
      <c r="F99" s="49"/>
      <c r="G99" s="259"/>
      <c r="H99" s="49"/>
      <c r="I99" s="49"/>
      <c r="J99" s="49"/>
      <c r="K99" s="49"/>
      <c r="L99" s="259"/>
      <c r="M99" s="49"/>
      <c r="N99" s="49"/>
      <c r="O99" s="49"/>
      <c r="P99" s="49"/>
      <c r="Q99" s="49"/>
      <c r="R99" s="259"/>
      <c r="S99" s="49"/>
      <c r="T99" s="49"/>
      <c r="U99" s="49"/>
      <c r="V99" s="259"/>
    </row>
    <row r="100" spans="1:22" ht="18.75" customHeight="1" thickBot="1" x14ac:dyDescent="0.3">
      <c r="A100" s="47"/>
      <c r="B100" s="48"/>
      <c r="C100" s="84"/>
      <c r="D100" s="49"/>
      <c r="E100" s="49"/>
      <c r="F100" s="49"/>
      <c r="G100" s="259"/>
      <c r="H100" s="49"/>
      <c r="I100" s="49"/>
      <c r="J100" s="49"/>
      <c r="K100" s="49"/>
      <c r="L100" s="259"/>
      <c r="M100" s="49"/>
      <c r="N100" s="49"/>
      <c r="O100" s="49"/>
      <c r="P100" s="49"/>
      <c r="Q100" s="49"/>
      <c r="R100" s="259"/>
      <c r="S100" s="49"/>
      <c r="T100" s="49"/>
      <c r="U100" s="49"/>
      <c r="V100" s="259"/>
    </row>
    <row r="101" spans="1:22" ht="18.75" customHeight="1" thickBot="1" x14ac:dyDescent="0.3">
      <c r="A101" s="47"/>
      <c r="B101" s="48"/>
      <c r="C101" s="84"/>
      <c r="D101" s="49"/>
      <c r="E101" s="49"/>
      <c r="F101" s="49"/>
      <c r="G101" s="259"/>
      <c r="H101" s="49"/>
      <c r="I101" s="49"/>
      <c r="J101" s="49"/>
      <c r="K101" s="49"/>
      <c r="L101" s="259"/>
      <c r="M101" s="49"/>
      <c r="N101" s="49"/>
      <c r="O101" s="49"/>
      <c r="P101" s="49"/>
      <c r="Q101" s="49"/>
      <c r="R101" s="259"/>
      <c r="S101" s="49"/>
      <c r="T101" s="49"/>
      <c r="U101" s="49"/>
      <c r="V101" s="259"/>
    </row>
    <row r="102" spans="1:22" ht="18.75" customHeight="1" thickBot="1" x14ac:dyDescent="0.3">
      <c r="A102" s="47"/>
      <c r="B102" s="48"/>
      <c r="C102" s="84"/>
      <c r="D102" s="49"/>
      <c r="E102" s="49"/>
      <c r="F102" s="49"/>
      <c r="G102" s="259"/>
      <c r="H102" s="49"/>
      <c r="I102" s="49"/>
      <c r="J102" s="49"/>
      <c r="K102" s="49"/>
      <c r="L102" s="259"/>
      <c r="M102" s="49"/>
      <c r="N102" s="49"/>
      <c r="O102" s="49"/>
      <c r="P102" s="49"/>
      <c r="Q102" s="49"/>
      <c r="R102" s="259"/>
      <c r="S102" s="49"/>
      <c r="T102" s="49"/>
      <c r="U102" s="49"/>
      <c r="V102" s="259"/>
    </row>
    <row r="103" spans="1:22" ht="18.75" customHeight="1" thickBot="1" x14ac:dyDescent="0.3">
      <c r="A103" s="47"/>
      <c r="B103" s="50"/>
      <c r="C103" s="84"/>
      <c r="D103" s="49"/>
      <c r="E103" s="49"/>
      <c r="F103" s="49"/>
      <c r="G103" s="259"/>
      <c r="H103" s="49"/>
      <c r="I103" s="49"/>
      <c r="J103" s="49"/>
      <c r="K103" s="49"/>
      <c r="L103" s="259"/>
      <c r="M103" s="49"/>
      <c r="N103" s="49"/>
      <c r="O103" s="49"/>
      <c r="P103" s="49"/>
      <c r="Q103" s="49"/>
      <c r="R103" s="259"/>
      <c r="S103" s="49"/>
      <c r="T103" s="49"/>
      <c r="U103" s="49"/>
      <c r="V103" s="259"/>
    </row>
    <row r="104" spans="1:22" ht="18.75" customHeight="1" thickBot="1" x14ac:dyDescent="0.3">
      <c r="A104" s="47"/>
      <c r="B104" s="50"/>
      <c r="C104" s="84"/>
      <c r="D104" s="49"/>
      <c r="E104" s="49"/>
      <c r="F104" s="49"/>
      <c r="G104" s="259"/>
      <c r="H104" s="49"/>
      <c r="I104" s="49"/>
      <c r="J104" s="49"/>
      <c r="K104" s="49"/>
      <c r="L104" s="259"/>
      <c r="M104" s="49"/>
      <c r="N104" s="49"/>
      <c r="O104" s="49"/>
      <c r="P104" s="49"/>
      <c r="Q104" s="49"/>
      <c r="R104" s="259"/>
      <c r="S104" s="49"/>
      <c r="T104" s="49"/>
      <c r="U104" s="49"/>
      <c r="V104" s="259"/>
    </row>
    <row r="105" spans="1:22" ht="18.75" customHeight="1" thickBot="1" x14ac:dyDescent="0.3">
      <c r="A105" s="47"/>
      <c r="B105" s="50"/>
      <c r="C105" s="84"/>
      <c r="D105" s="49"/>
      <c r="E105" s="49"/>
      <c r="F105" s="49"/>
      <c r="G105" s="259"/>
      <c r="H105" s="49"/>
      <c r="I105" s="49"/>
      <c r="J105" s="49"/>
      <c r="K105" s="49"/>
      <c r="L105" s="259"/>
      <c r="M105" s="49"/>
      <c r="N105" s="49"/>
      <c r="O105" s="49"/>
      <c r="P105" s="49"/>
      <c r="Q105" s="49"/>
      <c r="R105" s="259"/>
      <c r="S105" s="49"/>
      <c r="T105" s="49"/>
      <c r="U105" s="49"/>
      <c r="V105" s="259"/>
    </row>
    <row r="106" spans="1:22" ht="18.75" customHeight="1" thickBot="1" x14ac:dyDescent="0.3">
      <c r="A106" s="47"/>
      <c r="B106" s="50"/>
      <c r="C106" s="84"/>
      <c r="D106" s="49"/>
      <c r="E106" s="49"/>
      <c r="F106" s="49"/>
      <c r="G106" s="259"/>
      <c r="H106" s="49"/>
      <c r="I106" s="49"/>
      <c r="J106" s="49"/>
      <c r="K106" s="49"/>
      <c r="L106" s="259"/>
      <c r="M106" s="49"/>
      <c r="N106" s="49"/>
      <c r="O106" s="49"/>
      <c r="P106" s="49"/>
      <c r="Q106" s="49"/>
      <c r="R106" s="259"/>
      <c r="S106" s="49"/>
      <c r="T106" s="49"/>
      <c r="U106" s="49"/>
      <c r="V106" s="259"/>
    </row>
    <row r="107" spans="1:22" ht="18.75" customHeight="1" thickBot="1" x14ac:dyDescent="0.3">
      <c r="A107" s="47"/>
      <c r="B107" s="50"/>
      <c r="C107" s="84"/>
      <c r="D107" s="49"/>
      <c r="E107" s="49"/>
      <c r="F107" s="49"/>
      <c r="G107" s="259"/>
      <c r="H107" s="49"/>
      <c r="I107" s="49"/>
      <c r="J107" s="49"/>
      <c r="K107" s="49"/>
      <c r="L107" s="259"/>
      <c r="M107" s="49"/>
      <c r="N107" s="49"/>
      <c r="O107" s="49"/>
      <c r="P107" s="49"/>
      <c r="Q107" s="49"/>
      <c r="R107" s="259"/>
      <c r="S107" s="49"/>
      <c r="T107" s="49"/>
      <c r="U107" s="49"/>
      <c r="V107" s="259"/>
    </row>
    <row r="108" spans="1:22" ht="18.75" customHeight="1" x14ac:dyDescent="0.25">
      <c r="A108" s="47"/>
    </row>
    <row r="109" spans="1:22" ht="18.75" customHeight="1" x14ac:dyDescent="0.25">
      <c r="A109" s="47"/>
    </row>
    <row r="110" spans="1:22" ht="18.75" customHeight="1" x14ac:dyDescent="0.25">
      <c r="A110" s="47"/>
    </row>
    <row r="111" spans="1:22" ht="18.75" customHeight="1" x14ac:dyDescent="0.25">
      <c r="A111" s="47"/>
    </row>
    <row r="112" spans="1:22" ht="18.75" customHeight="1" x14ac:dyDescent="0.25">
      <c r="A112" s="47"/>
    </row>
    <row r="113" spans="1:1" ht="18.75" customHeight="1" x14ac:dyDescent="0.25">
      <c r="A113" s="47"/>
    </row>
    <row r="114" spans="1:1" ht="18.75" customHeight="1" x14ac:dyDescent="0.25">
      <c r="A114" s="47"/>
    </row>
  </sheetData>
  <sortState xmlns:xlrd2="http://schemas.microsoft.com/office/spreadsheetml/2017/richdata2" ref="A3:X96">
    <sortCondition descending="1" ref="V3:V96"/>
  </sortState>
  <phoneticPr fontId="16" type="noConversion"/>
  <pageMargins left="0.25" right="0.25" top="0.75" bottom="0.75" header="0.3" footer="0.3"/>
  <pageSetup scale="56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DE76C-600D-4606-A57E-AF0C5018B4D6}">
  <dimension ref="A1"/>
  <sheetViews>
    <sheetView workbookViewId="0">
      <selection activeCell="AH1" sqref="AH1:AH65536"/>
    </sheetView>
  </sheetViews>
  <sheetFormatPr defaultRowHeight="12.75" x14ac:dyDescent="0.2"/>
  <cols>
    <col min="4" max="21" width="0" hidden="1" customWidth="1"/>
    <col min="32" max="32" width="0" hidden="1" customWidth="1"/>
  </cols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B6C2B-2388-48AA-8431-F61B1BBBA1FB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05C13-92E3-4181-998B-83EF12EB475B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F8675-1DBB-4CD6-941B-5F14A56E9FAB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90A8F-B2A0-4D9D-ADDC-981AF146863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D144F-C04A-4B93-A1B0-ED3A10F19835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97F3A-D300-4F0F-8182-98B326E04A88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20FD0-33F2-424F-84D0-678624CBA78B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519D2-8536-4336-B55D-23EEE23EDB92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ADC27-E7BB-495E-A1CA-3B810A490626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B3C94-A3C0-4DE7-94AA-7C4BD6EBC503}">
  <dimension ref="A1:U78"/>
  <sheetViews>
    <sheetView zoomScale="125" zoomScaleNormal="125" zoomScaleSheetLayoutView="105" workbookViewId="0">
      <pane xSplit="2" topLeftCell="C1" activePane="topRight" state="frozen"/>
      <selection pane="topRight" activeCell="A2" sqref="A2"/>
    </sheetView>
  </sheetViews>
  <sheetFormatPr defaultRowHeight="15" customHeight="1" x14ac:dyDescent="0.2"/>
  <cols>
    <col min="2" max="2" width="60.7109375" style="15" customWidth="1"/>
    <col min="3" max="4" width="16.85546875" style="15" customWidth="1"/>
    <col min="5" max="6" width="16.85546875" style="17" customWidth="1"/>
    <col min="7" max="7" width="16.85546875" style="15" customWidth="1"/>
    <col min="8" max="16" width="16.85546875" customWidth="1"/>
    <col min="17" max="17" width="16.85546875" style="5" customWidth="1"/>
    <col min="18" max="18" width="19.85546875" customWidth="1"/>
    <col min="21" max="21" width="9.140625" style="107"/>
  </cols>
  <sheetData>
    <row r="1" spans="1:18" ht="24" customHeight="1" thickBot="1" x14ac:dyDescent="0.3">
      <c r="A1" s="87" t="s">
        <v>0</v>
      </c>
      <c r="B1" s="87" t="s">
        <v>1</v>
      </c>
      <c r="C1" s="106">
        <v>45729</v>
      </c>
      <c r="D1" s="106">
        <f t="shared" ref="D1:Q1" si="0">+C1+7</f>
        <v>45736</v>
      </c>
      <c r="E1" s="106">
        <f t="shared" si="0"/>
        <v>45743</v>
      </c>
      <c r="F1" s="106">
        <f t="shared" si="0"/>
        <v>45750</v>
      </c>
      <c r="G1" s="106">
        <f t="shared" si="0"/>
        <v>45757</v>
      </c>
      <c r="H1" s="106">
        <f t="shared" si="0"/>
        <v>45764</v>
      </c>
      <c r="I1" s="106">
        <f t="shared" si="0"/>
        <v>45771</v>
      </c>
      <c r="J1" s="106">
        <f t="shared" si="0"/>
        <v>45778</v>
      </c>
      <c r="K1" s="106">
        <f t="shared" si="0"/>
        <v>45785</v>
      </c>
      <c r="L1" s="106">
        <f t="shared" si="0"/>
        <v>45792</v>
      </c>
      <c r="M1" s="106">
        <f t="shared" si="0"/>
        <v>45799</v>
      </c>
      <c r="N1" s="106">
        <f t="shared" si="0"/>
        <v>45806</v>
      </c>
      <c r="O1" s="106">
        <f t="shared" si="0"/>
        <v>45813</v>
      </c>
      <c r="P1" s="106">
        <f t="shared" si="0"/>
        <v>45820</v>
      </c>
      <c r="Q1" s="106">
        <f t="shared" si="0"/>
        <v>45827</v>
      </c>
      <c r="R1" s="106" t="s">
        <v>35</v>
      </c>
    </row>
    <row r="2" spans="1:18" ht="24" customHeight="1" thickBot="1" x14ac:dyDescent="0.3">
      <c r="A2" s="108">
        <v>11</v>
      </c>
      <c r="B2" s="84" t="str">
        <f>VLOOKUP(A2,Teams!$A:$B,2,FALSE)</f>
        <v>David Dykes / Greg Mchann &amp; James Dykes</v>
      </c>
      <c r="C2" s="151">
        <f>IF(ISERROR(VLOOKUP(A2,'March 13'!$A$5:$M$65536,3,FALSE))," ",VLOOKUP(A2,'March 13'!$A$5:$M$65536,3,FALSE))</f>
        <v>1</v>
      </c>
      <c r="D2" s="151">
        <f>IF(ISERROR(VLOOKUP(A2,'March 20'!$A$5:$M$65536,3,FALSE))," ",VLOOKUP(A2,'March 20'!$A$5:$M$65536,3,FALSE))</f>
        <v>1</v>
      </c>
      <c r="E2" s="151">
        <f>IF(ISERROR(VLOOKUP(A2,'March 27'!$A$5:$M$65536,3,FALSE))," ",VLOOKUP(A2,'March 27'!$A$5:$M$65536,3,FALSE))</f>
        <v>1</v>
      </c>
      <c r="F2" s="151">
        <f>IF(ISERROR(VLOOKUP(A2,'April 3'!$A$5:$M$65536,3,FALSE))," ",VLOOKUP(A2,'April 3'!$A$5:$M$65536,3,FALSE))</f>
        <v>1</v>
      </c>
      <c r="G2" s="151">
        <f>IF(ISERROR(VLOOKUP(A2,'April 10'!$A$5:$M$65536,3,FALSE))," ",VLOOKUP(A2,'April 10'!$A$5:$M$65536,3,FALSE))</f>
        <v>1</v>
      </c>
      <c r="H2" s="151">
        <f>IF(ISERROR(VLOOKUP(A2,'April 17'!$A$5:$M$65536,3,FALSE))," ",VLOOKUP(A2,'April 17'!$A$5:$M$65536,3,FALSE))</f>
        <v>1</v>
      </c>
      <c r="I2" s="151">
        <f>IF(ISERROR(VLOOKUP(A2,'April 24'!$A$5:$M$65536,3,FALSE))," ",VLOOKUP(A2,'April 24'!$A$5:$M$65536,3,FALSE))</f>
        <v>1</v>
      </c>
      <c r="J2" s="152">
        <f>IF(ISERROR(VLOOKUP(A2,'May 1'!$A$5:$M$65536,3,FALSE))," ",VLOOKUP(A2,'May 1'!$A$5:$M$65536,3,FALSE))</f>
        <v>1</v>
      </c>
      <c r="K2" s="152">
        <f>IF(ISERROR(VLOOKUP(A2,'May 8'!$A$5:$M$65490,3,FALSE))," ",VLOOKUP(A2,'May 8'!$A$5:$M$65490,3,FALSE))</f>
        <v>1</v>
      </c>
      <c r="L2" s="152">
        <f>IF(ISERROR(VLOOKUP(A2,'May 15'!$A$5:$M$65494,3,FALSE))," ",VLOOKUP(A2,'May 15'!$A$5:$M$65494,3,FALSE))</f>
        <v>1</v>
      </c>
      <c r="M2" s="152">
        <f>IF(ISERROR(VLOOKUP(A2,'May 22'!$A$5:$M$65439,3,FALSE))," ",VLOOKUP(A2,'May 22'!$A$5:$M$65439,3,FALSE))</f>
        <v>1</v>
      </c>
      <c r="N2" s="152">
        <f>IF(ISERROR(VLOOKUP(A2,'May 29'!$A$5:$M$65474,3,FALSE))," ",VLOOKUP(A2,'May 29'!$A$5:$M$65474,3,FALSE))</f>
        <v>1</v>
      </c>
      <c r="O2" s="152">
        <f>IF(ISERROR(VLOOKUP(A2,'June 5'!$A$5:$M$65428,3,FALSE))," ",VLOOKUP(A2,'June 5'!$A$5:$M$65428,3,FALSE))</f>
        <v>1</v>
      </c>
      <c r="P2" s="152">
        <f>IF(ISERROR(VLOOKUP(A2,'June 12'!$A$5:$M$65435,3,FALSE))," ",VLOOKUP(A2,'June 12'!$A$5:$M$65435,3,FALSE))</f>
        <v>1</v>
      </c>
      <c r="Q2" s="152">
        <f>IF(ISERROR(VLOOKUP(A2,'June 19'!$A$5:$M$65437,3,FALSE))," ",VLOOKUP(A2,'June 19'!$A$5:$M$65437,3,FALSE))</f>
        <v>1</v>
      </c>
      <c r="R2" s="152">
        <f t="shared" ref="R2:R33" si="1">SUM(C2:Q2)</f>
        <v>15</v>
      </c>
    </row>
    <row r="3" spans="1:18" ht="24" customHeight="1" thickBot="1" x14ac:dyDescent="0.3">
      <c r="A3" s="108">
        <v>12</v>
      </c>
      <c r="B3" s="84" t="str">
        <f>VLOOKUP(A3,Teams!$A:$B,2,FALSE)</f>
        <v>Randy &amp; Casey Hanna</v>
      </c>
      <c r="C3" s="151">
        <f>IF(ISERROR(VLOOKUP(A3,'March 13'!$A$5:$M$65536,3,FALSE))," ",VLOOKUP(A3,'March 13'!$A$5:$M$65536,3,FALSE))</f>
        <v>1</v>
      </c>
      <c r="D3" s="151">
        <f>IF(ISERROR(VLOOKUP(A3,'March 20'!$A$5:$M$65536,3,FALSE))," ",VLOOKUP(A3,'March 20'!$A$5:$M$65536,3,FALSE))</f>
        <v>1</v>
      </c>
      <c r="E3" s="151">
        <f>IF(ISERROR(VLOOKUP(A3,'March 27'!$A$5:$M$65536,3,FALSE))," ",VLOOKUP(A3,'March 27'!$A$5:$M$65536,3,FALSE))</f>
        <v>1</v>
      </c>
      <c r="F3" s="151">
        <f>IF(ISERROR(VLOOKUP(A3,'April 3'!$A$5:$M$65536,3,FALSE))," ",VLOOKUP(A3,'April 3'!$A$5:$M$65536,3,FALSE))</f>
        <v>1</v>
      </c>
      <c r="G3" s="151">
        <f>IF(ISERROR(VLOOKUP(A3,'April 10'!$A$5:$M$65536,3,FALSE))," ",VLOOKUP(A3,'April 10'!$A$5:$M$65536,3,FALSE))</f>
        <v>1</v>
      </c>
      <c r="H3" s="151">
        <f>IF(ISERROR(VLOOKUP(A3,'April 17'!$A$5:$M$65536,3,FALSE))," ",VLOOKUP(A3,'April 17'!$A$5:$M$65536,3,FALSE))</f>
        <v>1</v>
      </c>
      <c r="I3" s="151">
        <f>IF(ISERROR(VLOOKUP(A3,'April 24'!$A$5:$M$65536,3,FALSE))," ",VLOOKUP(A3,'April 24'!$A$5:$M$65536,3,FALSE))</f>
        <v>1</v>
      </c>
      <c r="J3" s="152">
        <f>IF(ISERROR(VLOOKUP(A3,'May 1'!$A$5:$M$65536,3,FALSE))," ",VLOOKUP(A3,'May 1'!$A$5:$M$65536,3,FALSE))</f>
        <v>1</v>
      </c>
      <c r="K3" s="152">
        <f>IF(ISERROR(VLOOKUP(A3,'May 8'!$A$5:$M$65490,3,FALSE))," ",VLOOKUP(A3,'May 8'!$A$5:$M$65490,3,FALSE))</f>
        <v>1</v>
      </c>
      <c r="L3" s="152">
        <f>IF(ISERROR(VLOOKUP(A3,'May 15'!$A$5:$M$65494,3,FALSE))," ",VLOOKUP(A3,'May 15'!$A$5:$M$65494,3,FALSE))</f>
        <v>1</v>
      </c>
      <c r="M3" s="152">
        <f>IF(ISERROR(VLOOKUP(A3,'May 22'!$A$5:$M$65439,3,FALSE))," ",VLOOKUP(A3,'May 22'!$A$5:$M$65439,3,FALSE))</f>
        <v>1</v>
      </c>
      <c r="N3" s="152">
        <f>IF(ISERROR(VLOOKUP(A3,'May 29'!$A$5:$M$65474,3,FALSE))," ",VLOOKUP(A3,'May 29'!$A$5:$M$65474,3,FALSE))</f>
        <v>1</v>
      </c>
      <c r="O3" s="152">
        <f>IF(ISERROR(VLOOKUP(A3,'June 5'!$A$5:$M$65428,3,FALSE))," ",VLOOKUP(A3,'June 5'!$A$5:$M$65428,3,FALSE))</f>
        <v>1</v>
      </c>
      <c r="P3" s="152">
        <f>IF(ISERROR(VLOOKUP(A3,'June 12'!$A$5:$M$65435,3,FALSE))," ",VLOOKUP(A3,'June 12'!$A$5:$M$65435,3,FALSE))</f>
        <v>1</v>
      </c>
      <c r="Q3" s="152">
        <f>IF(ISERROR(VLOOKUP(A3,'June 19'!$A$5:$M$65437,3,FALSE))," ",VLOOKUP(A3,'June 19'!$A$5:$M$65437,3,FALSE))</f>
        <v>1</v>
      </c>
      <c r="R3" s="152">
        <f t="shared" si="1"/>
        <v>15</v>
      </c>
    </row>
    <row r="4" spans="1:18" ht="24" customHeight="1" thickBot="1" x14ac:dyDescent="0.3">
      <c r="A4" s="108">
        <v>13</v>
      </c>
      <c r="B4" s="84" t="str">
        <f>VLOOKUP(A4,Teams!$A:$B,2,FALSE)</f>
        <v>Derrick &amp; Wesley Shoffitt &amp; Willie Wooten</v>
      </c>
      <c r="C4" s="151">
        <f>IF(ISERROR(VLOOKUP(A4,'March 13'!$A$5:$M$65536,3,FALSE))," ",VLOOKUP(A4,'March 13'!$A$5:$M$65536,3,FALSE))</f>
        <v>1</v>
      </c>
      <c r="D4" s="151">
        <f>IF(ISERROR(VLOOKUP(A4,'March 20'!$A$5:$M$65536,3,FALSE))," ",VLOOKUP(A4,'March 20'!$A$5:$M$65536,3,FALSE))</f>
        <v>1</v>
      </c>
      <c r="E4" s="151">
        <f>IF(ISERROR(VLOOKUP(A4,'March 27'!$A$5:$M$65536,3,FALSE))," ",VLOOKUP(A4,'March 27'!$A$5:$M$65536,3,FALSE))</f>
        <v>1</v>
      </c>
      <c r="F4" s="151">
        <f>IF(ISERROR(VLOOKUP(A4,'April 3'!$A$5:$M$65536,3,FALSE))," ",VLOOKUP(A4,'April 3'!$A$5:$M$65536,3,FALSE))</f>
        <v>1</v>
      </c>
      <c r="G4" s="151">
        <f>IF(ISERROR(VLOOKUP(A4,'April 10'!$A$5:$M$65536,3,FALSE))," ",VLOOKUP(A4,'April 10'!$A$5:$M$65536,3,FALSE))</f>
        <v>1</v>
      </c>
      <c r="H4" s="151">
        <f>IF(ISERROR(VLOOKUP(A4,'April 17'!$A$5:$M$65536,3,FALSE))," ",VLOOKUP(A4,'April 17'!$A$5:$M$65536,3,FALSE))</f>
        <v>1</v>
      </c>
      <c r="I4" s="151">
        <f>IF(ISERROR(VLOOKUP(A4,'April 24'!$A$5:$M$65536,3,FALSE))," ",VLOOKUP(A4,'April 24'!$A$5:$M$65536,3,FALSE))</f>
        <v>1</v>
      </c>
      <c r="J4" s="152">
        <f>IF(ISERROR(VLOOKUP(A4,'May 1'!$A$5:$M$65536,3,FALSE))," ",VLOOKUP(A4,'May 1'!$A$5:$M$65536,3,FALSE))</f>
        <v>1</v>
      </c>
      <c r="K4" s="152">
        <f>IF(ISERROR(VLOOKUP(A4,'May 8'!$A$5:$M$65490,3,FALSE))," ",VLOOKUP(A4,'May 8'!$A$5:$M$65490,3,FALSE))</f>
        <v>1</v>
      </c>
      <c r="L4" s="152">
        <f>IF(ISERROR(VLOOKUP(A4,'May 15'!$A$5:$M$65494,3,FALSE))," ",VLOOKUP(A4,'May 15'!$A$5:$M$65494,3,FALSE))</f>
        <v>1</v>
      </c>
      <c r="M4" s="152">
        <f>IF(ISERROR(VLOOKUP(A4,'May 22'!$A$5:$M$65439,3,FALSE))," ",VLOOKUP(A4,'May 22'!$A$5:$M$65439,3,FALSE))</f>
        <v>1</v>
      </c>
      <c r="N4" s="152">
        <f>IF(ISERROR(VLOOKUP(A4,'May 29'!$A$5:$M$65474,3,FALSE))," ",VLOOKUP(A4,'May 29'!$A$5:$M$65474,3,FALSE))</f>
        <v>1</v>
      </c>
      <c r="O4" s="152">
        <f>IF(ISERROR(VLOOKUP(A4,'June 5'!$A$5:$M$65428,3,FALSE))," ",VLOOKUP(A4,'June 5'!$A$5:$M$65428,3,FALSE))</f>
        <v>1</v>
      </c>
      <c r="P4" s="152">
        <f>IF(ISERROR(VLOOKUP(A4,'June 12'!$A$5:$M$65435,3,FALSE))," ",VLOOKUP(A4,'June 12'!$A$5:$M$65435,3,FALSE))</f>
        <v>1</v>
      </c>
      <c r="Q4" s="152">
        <f>IF(ISERROR(VLOOKUP(A4,'June 19'!$A$5:$M$65437,3,FALSE))," ",VLOOKUP(A4,'June 19'!$A$5:$M$65437,3,FALSE))</f>
        <v>1</v>
      </c>
      <c r="R4" s="152">
        <f t="shared" si="1"/>
        <v>15</v>
      </c>
    </row>
    <row r="5" spans="1:18" ht="24" customHeight="1" thickBot="1" x14ac:dyDescent="0.3">
      <c r="A5" s="108">
        <v>14</v>
      </c>
      <c r="B5" s="84" t="str">
        <f>VLOOKUP(A5,Teams!$A:$B,2,FALSE)</f>
        <v>Paul Howard &amp; Steve Farr &amp; Emmy Howard</v>
      </c>
      <c r="C5" s="151">
        <f>IF(ISERROR(VLOOKUP(A5,'March 13'!$A$5:$M$65536,3,FALSE))," ",VLOOKUP(A5,'March 13'!$A$5:$M$65536,3,FALSE))</f>
        <v>1</v>
      </c>
      <c r="D5" s="151" t="str">
        <f>IF(ISERROR(VLOOKUP(A5,'March 20'!$A$5:$M$65536,3,FALSE))," ",VLOOKUP(A5,'March 20'!$A$5:$M$65536,3,FALSE))</f>
        <v xml:space="preserve"> </v>
      </c>
      <c r="E5" s="151">
        <f>IF(ISERROR(VLOOKUP(A5,'March 27'!$A$5:$M$65536,3,FALSE))," ",VLOOKUP(A5,'March 27'!$A$5:$M$65536,3,FALSE))</f>
        <v>1</v>
      </c>
      <c r="F5" s="151" t="str">
        <f>IF(ISERROR(VLOOKUP(A5,'April 3'!$A$5:$M$65536,3,FALSE))," ",VLOOKUP(A5,'April 3'!$A$5:$M$65536,3,FALSE))</f>
        <v xml:space="preserve"> </v>
      </c>
      <c r="G5" s="151">
        <f>IF(ISERROR(VLOOKUP(A5,'April 10'!$A$5:$M$65536,3,FALSE))," ",VLOOKUP(A5,'April 10'!$A$5:$M$65536,3,FALSE))</f>
        <v>1</v>
      </c>
      <c r="H5" s="151" t="str">
        <f>IF(ISERROR(VLOOKUP(A5,'April 17'!$A$5:$M$65536,3,FALSE))," ",VLOOKUP(A5,'April 17'!$A$5:$M$65536,3,FALSE))</f>
        <v xml:space="preserve"> </v>
      </c>
      <c r="I5" s="151">
        <f>IF(ISERROR(VLOOKUP(A5,'April 24'!$A$5:$M$65536,3,FALSE))," ",VLOOKUP(A5,'April 24'!$A$5:$M$65536,3,FALSE))</f>
        <v>1</v>
      </c>
      <c r="J5" s="152">
        <f>IF(ISERROR(VLOOKUP(A5,'May 1'!$A$5:$M$65536,3,FALSE))," ",VLOOKUP(A5,'May 1'!$A$5:$M$65536,3,FALSE))</f>
        <v>1</v>
      </c>
      <c r="K5" s="152">
        <f>IF(ISERROR(VLOOKUP(A5,'May 8'!$A$5:$M$65490,3,FALSE))," ",VLOOKUP(A5,'May 8'!$A$5:$M$65490,3,FALSE))</f>
        <v>1</v>
      </c>
      <c r="L5" s="152">
        <f>IF(ISERROR(VLOOKUP(A5,'May 15'!$A$5:$M$65494,3,FALSE))," ",VLOOKUP(A5,'May 15'!$A$5:$M$65494,3,FALSE))</f>
        <v>1</v>
      </c>
      <c r="M5" s="152">
        <f>IF(ISERROR(VLOOKUP(A5,'May 22'!$A$5:$M$65439,3,FALSE))," ",VLOOKUP(A5,'May 22'!$A$5:$M$65439,3,FALSE))</f>
        <v>1</v>
      </c>
      <c r="N5" s="152">
        <f>IF(ISERROR(VLOOKUP(A5,'May 29'!$A$5:$M$65474,3,FALSE))," ",VLOOKUP(A5,'May 29'!$A$5:$M$65474,3,FALSE))</f>
        <v>1</v>
      </c>
      <c r="O5" s="152">
        <f>IF(ISERROR(VLOOKUP(A5,'June 5'!$A$5:$M$65428,3,FALSE))," ",VLOOKUP(A5,'June 5'!$A$5:$M$65428,3,FALSE))</f>
        <v>1</v>
      </c>
      <c r="P5" s="152">
        <f>IF(ISERROR(VLOOKUP(A5,'June 12'!$A$5:$M$65435,3,FALSE))," ",VLOOKUP(A5,'June 12'!$A$5:$M$65435,3,FALSE))</f>
        <v>1</v>
      </c>
      <c r="Q5" s="152">
        <f>IF(ISERROR(VLOOKUP(A5,'June 19'!$A$5:$M$65437,3,FALSE))," ",VLOOKUP(A5,'June 19'!$A$5:$M$65437,3,FALSE))</f>
        <v>1</v>
      </c>
      <c r="R5" s="152">
        <f t="shared" si="1"/>
        <v>12</v>
      </c>
    </row>
    <row r="6" spans="1:18" ht="24" customHeight="1" thickBot="1" x14ac:dyDescent="0.3">
      <c r="A6" s="108">
        <v>15</v>
      </c>
      <c r="B6" s="84" t="str">
        <f>VLOOKUP(A6,Teams!$A:$B,2,FALSE)</f>
        <v>Johnny Due &amp; William Flournoy Dennis Oats</v>
      </c>
      <c r="C6" s="151">
        <f>IF(ISERROR(VLOOKUP(A6,'March 13'!$A$5:$M$65536,3,FALSE))," ",VLOOKUP(A6,'March 13'!$A$5:$M$65536,3,FALSE))</f>
        <v>1</v>
      </c>
      <c r="D6" s="151">
        <f>IF(ISERROR(VLOOKUP(A6,'March 20'!$A$5:$M$65536,3,FALSE))," ",VLOOKUP(A6,'March 20'!$A$5:$M$65536,3,FALSE))</f>
        <v>1</v>
      </c>
      <c r="E6" s="151">
        <f>IF(ISERROR(VLOOKUP(A6,'March 27'!$A$5:$M$65536,3,FALSE))," ",VLOOKUP(A6,'March 27'!$A$5:$M$65536,3,FALSE))</f>
        <v>1</v>
      </c>
      <c r="F6" s="151">
        <f>IF(ISERROR(VLOOKUP(A6,'April 3'!$A$5:$M$65536,3,FALSE))," ",VLOOKUP(A6,'April 3'!$A$5:$M$65536,3,FALSE))</f>
        <v>1</v>
      </c>
      <c r="G6" s="151">
        <f>IF(ISERROR(VLOOKUP(A6,'April 10'!$A$5:$M$65536,3,FALSE))," ",VLOOKUP(A6,'April 10'!$A$5:$M$65536,3,FALSE))</f>
        <v>1</v>
      </c>
      <c r="H6" s="151">
        <f>IF(ISERROR(VLOOKUP(A6,'April 17'!$A$5:$M$65536,3,FALSE))," ",VLOOKUP(A6,'April 17'!$A$5:$M$65536,3,FALSE))</f>
        <v>1</v>
      </c>
      <c r="I6" s="151">
        <f>IF(ISERROR(VLOOKUP(A6,'April 24'!$A$5:$M$65536,3,FALSE))," ",VLOOKUP(A6,'April 24'!$A$5:$M$65536,3,FALSE))</f>
        <v>1</v>
      </c>
      <c r="J6" s="152">
        <f>IF(ISERROR(VLOOKUP(A6,'May 1'!$A$5:$M$65536,3,FALSE))," ",VLOOKUP(A6,'May 1'!$A$5:$M$65536,3,FALSE))</f>
        <v>1</v>
      </c>
      <c r="K6" s="152">
        <f>IF(ISERROR(VLOOKUP(A6,'May 8'!$A$5:$M$65490,3,FALSE))," ",VLOOKUP(A6,'May 8'!$A$5:$M$65490,3,FALSE))</f>
        <v>1</v>
      </c>
      <c r="L6" s="152">
        <f>IF(ISERROR(VLOOKUP(A6,'May 15'!$A$5:$M$65494,3,FALSE))," ",VLOOKUP(A6,'May 15'!$A$5:$M$65494,3,FALSE))</f>
        <v>1</v>
      </c>
      <c r="M6" s="152">
        <f>IF(ISERROR(VLOOKUP(A6,'May 22'!$A$5:$M$65439,3,FALSE))," ",VLOOKUP(A6,'May 22'!$A$5:$M$65439,3,FALSE))</f>
        <v>1</v>
      </c>
      <c r="N6" s="152">
        <f>IF(ISERROR(VLOOKUP(A6,'May 29'!$A$5:$M$65474,3,FALSE))," ",VLOOKUP(A6,'May 29'!$A$5:$M$65474,3,FALSE))</f>
        <v>1</v>
      </c>
      <c r="O6" s="152">
        <f>IF(ISERROR(VLOOKUP(A6,'June 5'!$A$5:$M$65428,3,FALSE))," ",VLOOKUP(A6,'June 5'!$A$5:$M$65428,3,FALSE))</f>
        <v>1</v>
      </c>
      <c r="P6" s="152">
        <f>IF(ISERROR(VLOOKUP(A6,'June 12'!$A$5:$M$65435,3,FALSE))," ",VLOOKUP(A6,'June 12'!$A$5:$M$65435,3,FALSE))</f>
        <v>1</v>
      </c>
      <c r="Q6" s="152">
        <f>IF(ISERROR(VLOOKUP(A6,'June 19'!$A$5:$M$65437,3,FALSE))," ",VLOOKUP(A6,'June 19'!$A$5:$M$65437,3,FALSE))</f>
        <v>1</v>
      </c>
      <c r="R6" s="152">
        <f t="shared" si="1"/>
        <v>15</v>
      </c>
    </row>
    <row r="7" spans="1:18" ht="24" customHeight="1" thickBot="1" x14ac:dyDescent="0.3">
      <c r="A7" s="108">
        <v>16</v>
      </c>
      <c r="B7" s="84" t="str">
        <f>VLOOKUP(A7,Teams!$A:$B,2,FALSE)</f>
        <v>Nick Massey &amp; Ricky Carlton &amp; Conner Hughes</v>
      </c>
      <c r="C7" s="151">
        <f>IF(ISERROR(VLOOKUP(A7,'March 13'!$A$5:$M$65536,3,FALSE))," ",VLOOKUP(A7,'March 13'!$A$5:$M$65536,3,FALSE))</f>
        <v>1</v>
      </c>
      <c r="D7" s="151">
        <f>IF(ISERROR(VLOOKUP(A7,'March 20'!$A$5:$M$65536,3,FALSE))," ",VLOOKUP(A7,'March 20'!$A$5:$M$65536,3,FALSE))</f>
        <v>1</v>
      </c>
      <c r="E7" s="151">
        <f>IF(ISERROR(VLOOKUP(A7,'March 27'!$A$5:$M$65536,3,FALSE))," ",VLOOKUP(A7,'March 27'!$A$5:$M$65536,3,FALSE))</f>
        <v>1</v>
      </c>
      <c r="F7" s="151">
        <f>IF(ISERROR(VLOOKUP(A7,'April 3'!$A$5:$M$65536,3,FALSE))," ",VLOOKUP(A7,'April 3'!$A$5:$M$65536,3,FALSE))</f>
        <v>1</v>
      </c>
      <c r="G7" s="151">
        <f>IF(ISERROR(VLOOKUP(A7,'April 10'!$A$5:$M$65536,3,FALSE))," ",VLOOKUP(A7,'April 10'!$A$5:$M$65536,3,FALSE))</f>
        <v>1</v>
      </c>
      <c r="H7" s="151">
        <f>IF(ISERROR(VLOOKUP(A7,'April 17'!$A$5:$M$65536,3,FALSE))," ",VLOOKUP(A7,'April 17'!$A$5:$M$65536,3,FALSE))</f>
        <v>1</v>
      </c>
      <c r="I7" s="151">
        <f>IF(ISERROR(VLOOKUP(A7,'April 24'!$A$5:$M$65536,3,FALSE))," ",VLOOKUP(A7,'April 24'!$A$5:$M$65536,3,FALSE))</f>
        <v>1</v>
      </c>
      <c r="J7" s="152" t="str">
        <f>IF(ISERROR(VLOOKUP(A7,'May 1'!$A$5:$M$65536,3,FALSE))," ",VLOOKUP(A7,'May 1'!$A$5:$M$65536,3,FALSE))</f>
        <v xml:space="preserve"> </v>
      </c>
      <c r="K7" s="152">
        <f>IF(ISERROR(VLOOKUP(A7,'May 8'!$A$5:$M$65490,3,FALSE))," ",VLOOKUP(A7,'May 8'!$A$5:$M$65490,3,FALSE))</f>
        <v>1</v>
      </c>
      <c r="L7" s="152">
        <f>IF(ISERROR(VLOOKUP(A7,'May 15'!$A$5:$M$65494,3,FALSE))," ",VLOOKUP(A7,'May 15'!$A$5:$M$65494,3,FALSE))</f>
        <v>1</v>
      </c>
      <c r="M7" s="152">
        <f>IF(ISERROR(VLOOKUP(A7,'May 22'!$A$5:$M$65439,3,FALSE))," ",VLOOKUP(A7,'May 22'!$A$5:$M$65439,3,FALSE))</f>
        <v>1</v>
      </c>
      <c r="N7" s="152">
        <f>IF(ISERROR(VLOOKUP(A7,'May 29'!$A$5:$M$65474,3,FALSE))," ",VLOOKUP(A7,'May 29'!$A$5:$M$65474,3,FALSE))</f>
        <v>1</v>
      </c>
      <c r="O7" s="152">
        <f>IF(ISERROR(VLOOKUP(A7,'June 5'!$A$5:$M$65428,3,FALSE))," ",VLOOKUP(A7,'June 5'!$A$5:$M$65428,3,FALSE))</f>
        <v>1</v>
      </c>
      <c r="P7" s="152">
        <f>IF(ISERROR(VLOOKUP(A7,'June 12'!$A$5:$M$65435,3,FALSE))," ",VLOOKUP(A7,'June 12'!$A$5:$M$65435,3,FALSE))</f>
        <v>1</v>
      </c>
      <c r="Q7" s="152">
        <f>IF(ISERROR(VLOOKUP(A7,'June 19'!$A$5:$M$65437,3,FALSE))," ",VLOOKUP(A7,'June 19'!$A$5:$M$65437,3,FALSE))</f>
        <v>1</v>
      </c>
      <c r="R7" s="152">
        <f t="shared" si="1"/>
        <v>14</v>
      </c>
    </row>
    <row r="8" spans="1:18" ht="24" customHeight="1" thickBot="1" x14ac:dyDescent="0.3">
      <c r="A8" s="108">
        <v>17</v>
      </c>
      <c r="B8" s="84" t="str">
        <f>VLOOKUP(A8,Teams!$A:$B,2,FALSE)</f>
        <v>Bryan &amp; Mason McCarty</v>
      </c>
      <c r="C8" s="151">
        <f>IF(ISERROR(VLOOKUP(A8,'March 13'!$A$5:$M$65536,3,FALSE))," ",VLOOKUP(A8,'March 13'!$A$5:$M$65536,3,FALSE))</f>
        <v>1</v>
      </c>
      <c r="D8" s="151" t="str">
        <f>IF(ISERROR(VLOOKUP(A8,'March 20'!$A$5:$M$65536,3,FALSE))," ",VLOOKUP(A8,'March 20'!$A$5:$M$65536,3,FALSE))</f>
        <v xml:space="preserve"> </v>
      </c>
      <c r="E8" s="151" t="str">
        <f>IF(ISERROR(VLOOKUP(A8,'March 27'!$A$5:$M$65536,3,FALSE))," ",VLOOKUP(A8,'March 27'!$A$5:$M$65536,3,FALSE))</f>
        <v xml:space="preserve"> </v>
      </c>
      <c r="F8" s="151" t="str">
        <f>IF(ISERROR(VLOOKUP(A8,'April 3'!$A$5:$M$65536,3,FALSE))," ",VLOOKUP(A8,'April 3'!$A$5:$M$65536,3,FALSE))</f>
        <v xml:space="preserve"> </v>
      </c>
      <c r="G8" s="151">
        <f>IF(ISERROR(VLOOKUP(A8,'April 10'!$A$5:$M$65536,3,FALSE))," ",VLOOKUP(A8,'April 10'!$A$5:$M$65536,3,FALSE))</f>
        <v>1</v>
      </c>
      <c r="H8" s="151" t="str">
        <f>IF(ISERROR(VLOOKUP(A8,'April 17'!$A$5:$M$65536,3,FALSE))," ",VLOOKUP(A8,'April 17'!$A$5:$M$65536,3,FALSE))</f>
        <v xml:space="preserve"> </v>
      </c>
      <c r="I8" s="151" t="str">
        <f>IF(ISERROR(VLOOKUP(A8,'April 24'!$A$5:$M$65536,3,FALSE))," ",VLOOKUP(A8,'April 24'!$A$5:$M$65536,3,FALSE))</f>
        <v xml:space="preserve"> </v>
      </c>
      <c r="J8" s="152" t="str">
        <f>IF(ISERROR(VLOOKUP(A8,'May 1'!$A$5:$M$65536,3,FALSE))," ",VLOOKUP(A8,'May 1'!$A$5:$M$65536,3,FALSE))</f>
        <v xml:space="preserve"> </v>
      </c>
      <c r="K8" s="152" t="str">
        <f>IF(ISERROR(VLOOKUP(A8,'May 8'!$A$5:$M$65490,3,FALSE))," ",VLOOKUP(A8,'May 8'!$A$5:$M$65490,3,FALSE))</f>
        <v xml:space="preserve"> </v>
      </c>
      <c r="L8" s="152">
        <f>IF(ISERROR(VLOOKUP(A8,'May 15'!$A$5:$M$65494,3,FALSE))," ",VLOOKUP(A8,'May 15'!$A$5:$M$65494,3,FALSE))</f>
        <v>1</v>
      </c>
      <c r="M8" s="152">
        <f>IF(ISERROR(VLOOKUP(A8,'May 22'!$A$5:$M$65439,3,FALSE))," ",VLOOKUP(A8,'May 22'!$A$5:$M$65439,3,FALSE))</f>
        <v>1</v>
      </c>
      <c r="N8" s="152">
        <f>IF(ISERROR(VLOOKUP(A8,'May 29'!$A$5:$M$65474,3,FALSE))," ",VLOOKUP(A8,'May 29'!$A$5:$M$65474,3,FALSE))</f>
        <v>1</v>
      </c>
      <c r="O8" s="152">
        <f>IF(ISERROR(VLOOKUP(A8,'June 5'!$A$5:$M$65428,3,FALSE))," ",VLOOKUP(A8,'June 5'!$A$5:$M$65428,3,FALSE))</f>
        <v>1</v>
      </c>
      <c r="P8" s="152">
        <f>IF(ISERROR(VLOOKUP(A8,'June 12'!$A$5:$M$65435,3,FALSE))," ",VLOOKUP(A8,'June 12'!$A$5:$M$65435,3,FALSE))</f>
        <v>1</v>
      </c>
      <c r="Q8" s="152">
        <f>IF(ISERROR(VLOOKUP(A8,'June 19'!$A$5:$M$65437,3,FALSE))," ",VLOOKUP(A8,'June 19'!$A$5:$M$65437,3,FALSE))</f>
        <v>1</v>
      </c>
      <c r="R8" s="152">
        <f t="shared" si="1"/>
        <v>8</v>
      </c>
    </row>
    <row r="9" spans="1:18" ht="24" customHeight="1" thickBot="1" x14ac:dyDescent="0.3">
      <c r="A9" s="108">
        <v>18</v>
      </c>
      <c r="B9" s="84" t="str">
        <f>VLOOKUP(A9,Teams!$A:$B,2,FALSE)</f>
        <v>Ronald Kingsley &amp; Don Rawls &amp; Billy Penick</v>
      </c>
      <c r="C9" s="151">
        <f>IF(ISERROR(VLOOKUP(A9,'March 13'!$A$5:$M$65536,3,FALSE))," ",VLOOKUP(A9,'March 13'!$A$5:$M$65536,3,FALSE))</f>
        <v>1</v>
      </c>
      <c r="D9" s="151">
        <f>IF(ISERROR(VLOOKUP(A9,'March 20'!$A$5:$M$65536,3,FALSE))," ",VLOOKUP(A9,'March 20'!$A$5:$M$65536,3,FALSE))</f>
        <v>1</v>
      </c>
      <c r="E9" s="151">
        <f>IF(ISERROR(VLOOKUP(A9,'March 27'!$A$5:$M$65536,3,FALSE))," ",VLOOKUP(A9,'March 27'!$A$5:$M$65536,3,FALSE))</f>
        <v>1</v>
      </c>
      <c r="F9" s="151">
        <f>IF(ISERROR(VLOOKUP(A9,'April 3'!$A$5:$M$65536,3,FALSE))," ",VLOOKUP(A9,'April 3'!$A$5:$M$65536,3,FALSE))</f>
        <v>1</v>
      </c>
      <c r="G9" s="151">
        <f>IF(ISERROR(VLOOKUP(A9,'April 10'!$A$5:$M$65536,3,FALSE))," ",VLOOKUP(A9,'April 10'!$A$5:$M$65536,3,FALSE))</f>
        <v>1</v>
      </c>
      <c r="H9" s="151">
        <f>IF(ISERROR(VLOOKUP(A9,'April 17'!$A$5:$M$65536,3,FALSE))," ",VLOOKUP(A9,'April 17'!$A$5:$M$65536,3,FALSE))</f>
        <v>1</v>
      </c>
      <c r="I9" s="151">
        <f>IF(ISERROR(VLOOKUP(A9,'April 24'!$A$5:$M$65536,3,FALSE))," ",VLOOKUP(A9,'April 24'!$A$5:$M$65536,3,FALSE))</f>
        <v>1</v>
      </c>
      <c r="J9" s="152">
        <f>IF(ISERROR(VLOOKUP(A9,'May 1'!$A$5:$M$65536,3,FALSE))," ",VLOOKUP(A9,'May 1'!$A$5:$M$65536,3,FALSE))</f>
        <v>1</v>
      </c>
      <c r="K9" s="152">
        <f>IF(ISERROR(VLOOKUP(A9,'May 8'!$A$5:$M$65490,3,FALSE))," ",VLOOKUP(A9,'May 8'!$A$5:$M$65490,3,FALSE))</f>
        <v>1</v>
      </c>
      <c r="L9" s="152">
        <f>IF(ISERROR(VLOOKUP(A9,'May 15'!$A$5:$M$65494,3,FALSE))," ",VLOOKUP(A9,'May 15'!$A$5:$M$65494,3,FALSE))</f>
        <v>1</v>
      </c>
      <c r="M9" s="152">
        <f>IF(ISERROR(VLOOKUP(A9,'May 22'!$A$5:$M$65439,3,FALSE))," ",VLOOKUP(A9,'May 22'!$A$5:$M$65439,3,FALSE))</f>
        <v>1</v>
      </c>
      <c r="N9" s="152">
        <f>IF(ISERROR(VLOOKUP(A9,'May 29'!$A$5:$M$65474,3,FALSE))," ",VLOOKUP(A9,'May 29'!$A$5:$M$65474,3,FALSE))</f>
        <v>1</v>
      </c>
      <c r="O9" s="152">
        <f>IF(ISERROR(VLOOKUP(A9,'June 5'!$A$5:$M$65428,3,FALSE))," ",VLOOKUP(A9,'June 5'!$A$5:$M$65428,3,FALSE))</f>
        <v>1</v>
      </c>
      <c r="P9" s="152">
        <f>IF(ISERROR(VLOOKUP(A9,'June 12'!$A$5:$M$65435,3,FALSE))," ",VLOOKUP(A9,'June 12'!$A$5:$M$65435,3,FALSE))</f>
        <v>1</v>
      </c>
      <c r="Q9" s="152">
        <f>IF(ISERROR(VLOOKUP(A9,'June 19'!$A$5:$M$65437,3,FALSE))," ",VLOOKUP(A9,'June 19'!$A$5:$M$65437,3,FALSE))</f>
        <v>1</v>
      </c>
      <c r="R9" s="152">
        <f t="shared" si="1"/>
        <v>15</v>
      </c>
    </row>
    <row r="10" spans="1:18" ht="24" customHeight="1" thickBot="1" x14ac:dyDescent="0.3">
      <c r="A10" s="108">
        <v>19</v>
      </c>
      <c r="B10" s="84" t="str">
        <f>VLOOKUP(A10,Teams!$A:$B,2,FALSE)</f>
        <v>Keven Ellis &amp; Forrest Griffin &amp; Keith Payne</v>
      </c>
      <c r="C10" s="151">
        <f>IF(ISERROR(VLOOKUP(A10,'March 13'!$A$5:$M$65536,3,FALSE))," ",VLOOKUP(A10,'March 13'!$A$5:$M$65536,3,FALSE))</f>
        <v>1</v>
      </c>
      <c r="D10" s="151">
        <f>IF(ISERROR(VLOOKUP(A10,'March 20'!$A$5:$M$65536,3,FALSE))," ",VLOOKUP(A10,'March 20'!$A$5:$M$65536,3,FALSE))</f>
        <v>1</v>
      </c>
      <c r="E10" s="151" t="str">
        <f>IF(ISERROR(VLOOKUP(A10,'March 27'!$A$5:$M$65536,3,FALSE))," ",VLOOKUP(A10,'March 27'!$A$5:$M$65536,3,FALSE))</f>
        <v xml:space="preserve"> </v>
      </c>
      <c r="F10" s="151">
        <f>IF(ISERROR(VLOOKUP(A10,'April 3'!$A$5:$M$65536,3,FALSE))," ",VLOOKUP(A10,'April 3'!$A$5:$M$65536,3,FALSE))</f>
        <v>1</v>
      </c>
      <c r="G10" s="151" t="str">
        <f>IF(ISERROR(VLOOKUP(A10,'April 10'!$A$5:$M$65536,3,FALSE))," ",VLOOKUP(A10,'April 10'!$A$5:$M$65536,3,FALSE))</f>
        <v xml:space="preserve"> </v>
      </c>
      <c r="H10" s="151">
        <f>IF(ISERROR(VLOOKUP(A10,'April 17'!$A$5:$M$65536,3,FALSE))," ",VLOOKUP(A10,'April 17'!$A$5:$M$65536,3,FALSE))</f>
        <v>1</v>
      </c>
      <c r="I10" s="151">
        <f>IF(ISERROR(VLOOKUP(A10,'April 24'!$A$5:$M$65536,3,FALSE))," ",VLOOKUP(A10,'April 24'!$A$5:$M$65536,3,FALSE))</f>
        <v>1</v>
      </c>
      <c r="J10" s="152">
        <f>IF(ISERROR(VLOOKUP(A10,'May 1'!$A$5:$M$65536,3,FALSE))," ",VLOOKUP(A10,'May 1'!$A$5:$M$65536,3,FALSE))</f>
        <v>1</v>
      </c>
      <c r="K10" s="152">
        <f>IF(ISERROR(VLOOKUP(A10,'May 8'!$A$5:$M$65490,3,FALSE))," ",VLOOKUP(A10,'May 8'!$A$5:$M$65490,3,FALSE))</f>
        <v>1</v>
      </c>
      <c r="L10" s="152">
        <f>IF(ISERROR(VLOOKUP(A10,'May 15'!$A$5:$M$65494,3,FALSE))," ",VLOOKUP(A10,'May 15'!$A$5:$M$65494,3,FALSE))</f>
        <v>1</v>
      </c>
      <c r="M10" s="152" t="str">
        <f>IF(ISERROR(VLOOKUP(A10,'May 22'!$A$5:$M$65439,3,FALSE))," ",VLOOKUP(A10,'May 22'!$A$5:$M$65439,3,FALSE))</f>
        <v xml:space="preserve"> </v>
      </c>
      <c r="N10" s="152">
        <f>IF(ISERROR(VLOOKUP(A10,'May 29'!$A$5:$M$65474,3,FALSE))," ",VLOOKUP(A10,'May 29'!$A$5:$M$65474,3,FALSE))</f>
        <v>1</v>
      </c>
      <c r="O10" s="152" t="str">
        <f>IF(ISERROR(VLOOKUP(A10,'June 5'!$A$5:$M$65428,3,FALSE))," ",VLOOKUP(A10,'June 5'!$A$5:$M$65428,3,FALSE))</f>
        <v xml:space="preserve"> </v>
      </c>
      <c r="P10" s="152">
        <f>IF(ISERROR(VLOOKUP(A10,'June 12'!$A$5:$M$65435,3,FALSE))," ",VLOOKUP(A10,'June 12'!$A$5:$M$65435,3,FALSE))</f>
        <v>1</v>
      </c>
      <c r="Q10" s="152">
        <f>IF(ISERROR(VLOOKUP(A10,'June 19'!$A$5:$M$65437,3,FALSE))," ",VLOOKUP(A10,'June 19'!$A$5:$M$65437,3,FALSE))</f>
        <v>1</v>
      </c>
      <c r="R10" s="152">
        <f t="shared" si="1"/>
        <v>11</v>
      </c>
    </row>
    <row r="11" spans="1:18" ht="24" customHeight="1" thickBot="1" x14ac:dyDescent="0.3">
      <c r="A11" s="108">
        <v>20</v>
      </c>
      <c r="B11" s="84" t="str">
        <f>VLOOKUP(A11,Teams!$A:$B,2,FALSE)</f>
        <v>Markus Mosley &amp; William &amp; Keith Payne</v>
      </c>
      <c r="C11" s="151">
        <f>IF(ISERROR(VLOOKUP(A11,'March 13'!$A$5:$M$65536,3,FALSE))," ",VLOOKUP(A11,'March 13'!$A$5:$M$65536,3,FALSE))</f>
        <v>1</v>
      </c>
      <c r="D11" s="151">
        <f>IF(ISERROR(VLOOKUP(A11,'March 20'!$A$5:$M$65536,3,FALSE))," ",VLOOKUP(A11,'March 20'!$A$5:$M$65536,3,FALSE))</f>
        <v>1</v>
      </c>
      <c r="E11" s="151">
        <f>IF(ISERROR(VLOOKUP(A11,'March 27'!$A$5:$M$65536,3,FALSE))," ",VLOOKUP(A11,'March 27'!$A$5:$M$65536,3,FALSE))</f>
        <v>1</v>
      </c>
      <c r="F11" s="151">
        <f>IF(ISERROR(VLOOKUP(A11,'April 3'!$A$5:$M$65536,3,FALSE))," ",VLOOKUP(A11,'April 3'!$A$5:$M$65536,3,FALSE))</f>
        <v>1</v>
      </c>
      <c r="G11" s="151">
        <f>IF(ISERROR(VLOOKUP(A11,'April 10'!$A$5:$M$65536,3,FALSE))," ",VLOOKUP(A11,'April 10'!$A$5:$M$65536,3,FALSE))</f>
        <v>1</v>
      </c>
      <c r="H11" s="151">
        <f>IF(ISERROR(VLOOKUP(A11,'April 17'!$A$5:$M$65536,3,FALSE))," ",VLOOKUP(A11,'April 17'!$A$5:$M$65536,3,FALSE))</f>
        <v>1</v>
      </c>
      <c r="I11" s="151">
        <f>IF(ISERROR(VLOOKUP(A11,'April 24'!$A$5:$M$65536,3,FALSE))," ",VLOOKUP(A11,'April 24'!$A$5:$M$65536,3,FALSE))</f>
        <v>1</v>
      </c>
      <c r="J11" s="152" t="str">
        <f>IF(ISERROR(VLOOKUP(A11,'May 1'!$A$5:$M$65536,3,FALSE))," ",VLOOKUP(A11,'May 1'!$A$5:$M$65536,3,FALSE))</f>
        <v xml:space="preserve"> </v>
      </c>
      <c r="K11" s="152">
        <f>IF(ISERROR(VLOOKUP(A11,'May 8'!$A$5:$M$65490,3,FALSE))," ",VLOOKUP(A11,'May 8'!$A$5:$M$65490,3,FALSE))</f>
        <v>1</v>
      </c>
      <c r="L11" s="152">
        <f>IF(ISERROR(VLOOKUP(A11,'May 15'!$A$5:$M$65494,3,FALSE))," ",VLOOKUP(A11,'May 15'!$A$5:$M$65494,3,FALSE))</f>
        <v>1</v>
      </c>
      <c r="M11" s="152">
        <f>IF(ISERROR(VLOOKUP(A11,'May 22'!$A$5:$M$65439,3,FALSE))," ",VLOOKUP(A11,'May 22'!$A$5:$M$65439,3,FALSE))</f>
        <v>1</v>
      </c>
      <c r="N11" s="152">
        <f>IF(ISERROR(VLOOKUP(A11,'May 29'!$A$5:$M$65474,3,FALSE))," ",VLOOKUP(A11,'May 29'!$A$5:$M$65474,3,FALSE))</f>
        <v>1</v>
      </c>
      <c r="O11" s="152">
        <f>IF(ISERROR(VLOOKUP(A11,'June 5'!$A$5:$M$65428,3,FALSE))," ",VLOOKUP(A11,'June 5'!$A$5:$M$65428,3,FALSE))</f>
        <v>1</v>
      </c>
      <c r="P11" s="152">
        <f>IF(ISERROR(VLOOKUP(A11,'June 12'!$A$5:$M$65435,3,FALSE))," ",VLOOKUP(A11,'June 12'!$A$5:$M$65435,3,FALSE))</f>
        <v>1</v>
      </c>
      <c r="Q11" s="152">
        <f>IF(ISERROR(VLOOKUP(A11,'June 19'!$A$5:$M$65437,3,FALSE))," ",VLOOKUP(A11,'June 19'!$A$5:$M$65437,3,FALSE))</f>
        <v>1</v>
      </c>
      <c r="R11" s="152">
        <f t="shared" si="1"/>
        <v>14</v>
      </c>
    </row>
    <row r="12" spans="1:18" ht="24" customHeight="1" thickBot="1" x14ac:dyDescent="0.3">
      <c r="A12" s="108">
        <v>21</v>
      </c>
      <c r="B12" s="84" t="str">
        <f>VLOOKUP(A12,Teams!$A:$B,2,FALSE)</f>
        <v>Don Dale &amp; Darren Taylor</v>
      </c>
      <c r="C12" s="151">
        <f>IF(ISERROR(VLOOKUP(A12,'March 13'!$A$5:$M$65536,3,FALSE))," ",VLOOKUP(A12,'March 13'!$A$5:$M$65536,3,FALSE))</f>
        <v>1</v>
      </c>
      <c r="D12" s="151" t="str">
        <f>IF(ISERROR(VLOOKUP(A12,'March 20'!$A$5:$M$65536,3,FALSE))," ",VLOOKUP(A12,'March 20'!$A$5:$M$65536,3,FALSE))</f>
        <v xml:space="preserve"> </v>
      </c>
      <c r="E12" s="151" t="str">
        <f>IF(ISERROR(VLOOKUP(A12,'March 27'!$A$5:$M$65536,3,FALSE))," ",VLOOKUP(A12,'March 27'!$A$5:$M$65536,3,FALSE))</f>
        <v xml:space="preserve"> </v>
      </c>
      <c r="F12" s="151" t="str">
        <f>IF(ISERROR(VLOOKUP(A12,'April 3'!$A$5:$M$65536,3,FALSE))," ",VLOOKUP(A12,'April 3'!$A$5:$M$65536,3,FALSE))</f>
        <v xml:space="preserve"> </v>
      </c>
      <c r="G12" s="151" t="str">
        <f>IF(ISERROR(VLOOKUP(A12,'April 10'!$A$5:$M$65536,3,FALSE))," ",VLOOKUP(A12,'April 10'!$A$5:$M$65536,3,FALSE))</f>
        <v xml:space="preserve"> </v>
      </c>
      <c r="H12" s="151" t="str">
        <f>IF(ISERROR(VLOOKUP(A12,'April 17'!$A$5:$M$65536,3,FALSE))," ",VLOOKUP(A12,'April 17'!$A$5:$M$65536,3,FALSE))</f>
        <v xml:space="preserve"> </v>
      </c>
      <c r="I12" s="151" t="str">
        <f>IF(ISERROR(VLOOKUP(A12,'April 24'!$A$5:$M$65536,3,FALSE))," ",VLOOKUP(A12,'April 24'!$A$5:$M$65536,3,FALSE))</f>
        <v xml:space="preserve"> </v>
      </c>
      <c r="J12" s="152" t="str">
        <f>IF(ISERROR(VLOOKUP(A12,'May 1'!$A$5:$M$65536,3,FALSE))," ",VLOOKUP(A12,'May 1'!$A$5:$M$65536,3,FALSE))</f>
        <v xml:space="preserve"> </v>
      </c>
      <c r="K12" s="152" t="str">
        <f>IF(ISERROR(VLOOKUP(A12,'May 8'!$A$5:$M$65490,3,FALSE))," ",VLOOKUP(A12,'May 8'!$A$5:$M$65490,3,FALSE))</f>
        <v xml:space="preserve"> </v>
      </c>
      <c r="L12" s="152" t="str">
        <f>IF(ISERROR(VLOOKUP(A12,'May 15'!$A$5:$M$65494,3,FALSE))," ",VLOOKUP(A12,'May 15'!$A$5:$M$65494,3,FALSE))</f>
        <v xml:space="preserve"> </v>
      </c>
      <c r="M12" s="152" t="str">
        <f>IF(ISERROR(VLOOKUP(A12,'May 22'!$A$5:$M$65439,3,FALSE))," ",VLOOKUP(A12,'May 22'!$A$5:$M$65439,3,FALSE))</f>
        <v xml:space="preserve"> </v>
      </c>
      <c r="N12" s="152" t="str">
        <f>IF(ISERROR(VLOOKUP(A12,'May 29'!$A$5:$M$65474,3,FALSE))," ",VLOOKUP(A12,'May 29'!$A$5:$M$65474,3,FALSE))</f>
        <v xml:space="preserve"> </v>
      </c>
      <c r="O12" s="152" t="str">
        <f>IF(ISERROR(VLOOKUP(A12,'June 5'!$A$5:$M$65428,3,FALSE))," ",VLOOKUP(A12,'June 5'!$A$5:$M$65428,3,FALSE))</f>
        <v xml:space="preserve"> </v>
      </c>
      <c r="P12" s="152" t="str">
        <f>IF(ISERROR(VLOOKUP(A12,'June 12'!$A$5:$M$65435,3,FALSE))," ",VLOOKUP(A12,'June 12'!$A$5:$M$65435,3,FALSE))</f>
        <v xml:space="preserve"> </v>
      </c>
      <c r="Q12" s="152" t="str">
        <f>IF(ISERROR(VLOOKUP(A12,'June 19'!$A$5:$M$65437,3,FALSE))," ",VLOOKUP(A12,'June 19'!$A$5:$M$65437,3,FALSE))</f>
        <v xml:space="preserve"> </v>
      </c>
      <c r="R12" s="152">
        <f t="shared" si="1"/>
        <v>1</v>
      </c>
    </row>
    <row r="13" spans="1:18" ht="24" customHeight="1" thickBot="1" x14ac:dyDescent="0.3">
      <c r="A13" s="108">
        <v>22</v>
      </c>
      <c r="B13" s="84" t="str">
        <f>VLOOKUP(A13,Teams!$A:$B,2,FALSE)</f>
        <v>Russell Sparks &amp; Lanton &amp; Mandy Chumley</v>
      </c>
      <c r="C13" s="151">
        <f>IF(ISERROR(VLOOKUP(A13,'March 13'!$A$5:$M$65536,3,FALSE))," ",VLOOKUP(A13,'March 13'!$A$5:$M$65536,3,FALSE))</f>
        <v>1</v>
      </c>
      <c r="D13" s="151">
        <f>IF(ISERROR(VLOOKUP(A13,'March 20'!$A$5:$M$65536,3,FALSE))," ",VLOOKUP(A13,'March 20'!$A$5:$M$65536,3,FALSE))</f>
        <v>1</v>
      </c>
      <c r="E13" s="151">
        <f>IF(ISERROR(VLOOKUP(A13,'March 27'!$A$5:$M$65536,3,FALSE))," ",VLOOKUP(A13,'March 27'!$A$5:$M$65536,3,FALSE))</f>
        <v>1</v>
      </c>
      <c r="F13" s="151">
        <f>IF(ISERROR(VLOOKUP(A13,'April 3'!$A$5:$M$65536,3,FALSE))," ",VLOOKUP(A13,'April 3'!$A$5:$M$65536,3,FALSE))</f>
        <v>1</v>
      </c>
      <c r="G13" s="151">
        <f>IF(ISERROR(VLOOKUP(A13,'April 10'!$A$5:$M$65536,3,FALSE))," ",VLOOKUP(A13,'April 10'!$A$5:$M$65536,3,FALSE))</f>
        <v>1</v>
      </c>
      <c r="H13" s="151">
        <f>IF(ISERROR(VLOOKUP(A13,'April 17'!$A$5:$M$65536,3,FALSE))," ",VLOOKUP(A13,'April 17'!$A$5:$M$65536,3,FALSE))</f>
        <v>1</v>
      </c>
      <c r="I13" s="151">
        <f>IF(ISERROR(VLOOKUP(A13,'April 24'!$A$5:$M$65536,3,FALSE))," ",VLOOKUP(A13,'April 24'!$A$5:$M$65536,3,FALSE))</f>
        <v>1</v>
      </c>
      <c r="J13" s="152">
        <f>IF(ISERROR(VLOOKUP(A13,'May 1'!$A$5:$M$65536,3,FALSE))," ",VLOOKUP(A13,'May 1'!$A$5:$M$65536,3,FALSE))</f>
        <v>1</v>
      </c>
      <c r="K13" s="152">
        <f>IF(ISERROR(VLOOKUP(A13,'May 8'!$A$5:$M$65490,3,FALSE))," ",VLOOKUP(A13,'May 8'!$A$5:$M$65490,3,FALSE))</f>
        <v>1</v>
      </c>
      <c r="L13" s="152">
        <f>IF(ISERROR(VLOOKUP(A13,'May 15'!$A$5:$M$65494,3,FALSE))," ",VLOOKUP(A13,'May 15'!$A$5:$M$65494,3,FALSE))</f>
        <v>1</v>
      </c>
      <c r="M13" s="152">
        <f>IF(ISERROR(VLOOKUP(A13,'May 22'!$A$5:$M$65439,3,FALSE))," ",VLOOKUP(A13,'May 22'!$A$5:$M$65439,3,FALSE))</f>
        <v>1</v>
      </c>
      <c r="N13" s="152">
        <f>IF(ISERROR(VLOOKUP(A13,'May 29'!$A$5:$M$65474,3,FALSE))," ",VLOOKUP(A13,'May 29'!$A$5:$M$65474,3,FALSE))</f>
        <v>1</v>
      </c>
      <c r="O13" s="152">
        <f>IF(ISERROR(VLOOKUP(A13,'June 5'!$A$5:$M$65428,3,FALSE))," ",VLOOKUP(A13,'June 5'!$A$5:$M$65428,3,FALSE))</f>
        <v>1</v>
      </c>
      <c r="P13" s="152">
        <f>IF(ISERROR(VLOOKUP(A13,'June 12'!$A$5:$M$65435,3,FALSE))," ",VLOOKUP(A13,'June 12'!$A$5:$M$65435,3,FALSE))</f>
        <v>1</v>
      </c>
      <c r="Q13" s="152">
        <f>IF(ISERROR(VLOOKUP(A13,'June 19'!$A$5:$M$65437,3,FALSE))," ",VLOOKUP(A13,'June 19'!$A$5:$M$65437,3,FALSE))</f>
        <v>1</v>
      </c>
      <c r="R13" s="152">
        <f t="shared" si="1"/>
        <v>15</v>
      </c>
    </row>
    <row r="14" spans="1:18" ht="24" customHeight="1" thickBot="1" x14ac:dyDescent="0.3">
      <c r="A14" s="108">
        <v>23</v>
      </c>
      <c r="B14" s="84" t="str">
        <f>VLOOKUP(A14,Teams!$A:$B,2,FALSE)</f>
        <v>Keith &amp; Terry Hickman</v>
      </c>
      <c r="C14" s="151">
        <f>IF(ISERROR(VLOOKUP(A14,'March 13'!$A$5:$M$65536,3,FALSE))," ",VLOOKUP(A14,'March 13'!$A$5:$M$65536,3,FALSE))</f>
        <v>1</v>
      </c>
      <c r="D14" s="151">
        <f>IF(ISERROR(VLOOKUP(A14,'March 20'!$A$5:$M$65536,3,FALSE))," ",VLOOKUP(A14,'March 20'!$A$5:$M$65536,3,FALSE))</f>
        <v>1</v>
      </c>
      <c r="E14" s="151">
        <f>IF(ISERROR(VLOOKUP(A14,'March 27'!$A$5:$M$65536,3,FALSE))," ",VLOOKUP(A14,'March 27'!$A$5:$M$65536,3,FALSE))</f>
        <v>1</v>
      </c>
      <c r="F14" s="151">
        <f>IF(ISERROR(VLOOKUP(A14,'April 3'!$A$5:$M$65536,3,FALSE))," ",VLOOKUP(A14,'April 3'!$A$5:$M$65536,3,FALSE))</f>
        <v>1</v>
      </c>
      <c r="G14" s="151">
        <f>IF(ISERROR(VLOOKUP(A14,'April 10'!$A$5:$M$65536,3,FALSE))," ",VLOOKUP(A14,'April 10'!$A$5:$M$65536,3,FALSE))</f>
        <v>1</v>
      </c>
      <c r="H14" s="151">
        <f>IF(ISERROR(VLOOKUP(A14,'April 17'!$A$5:$M$65536,3,FALSE))," ",VLOOKUP(A14,'April 17'!$A$5:$M$65536,3,FALSE))</f>
        <v>1</v>
      </c>
      <c r="I14" s="151">
        <f>IF(ISERROR(VLOOKUP(A14,'April 24'!$A$5:$M$65536,3,FALSE))," ",VLOOKUP(A14,'April 24'!$A$5:$M$65536,3,FALSE))</f>
        <v>1</v>
      </c>
      <c r="J14" s="152">
        <f>IF(ISERROR(VLOOKUP(A14,'May 1'!$A$5:$M$65536,3,FALSE))," ",VLOOKUP(A14,'May 1'!$A$5:$M$65536,3,FALSE))</f>
        <v>1</v>
      </c>
      <c r="K14" s="152">
        <f>IF(ISERROR(VLOOKUP(A14,'May 8'!$A$5:$M$65490,3,FALSE))," ",VLOOKUP(A14,'May 8'!$A$5:$M$65490,3,FALSE))</f>
        <v>1</v>
      </c>
      <c r="L14" s="152">
        <f>IF(ISERROR(VLOOKUP(A14,'May 15'!$A$5:$M$65494,3,FALSE))," ",VLOOKUP(A14,'May 15'!$A$5:$M$65494,3,FALSE))</f>
        <v>1</v>
      </c>
      <c r="M14" s="152">
        <f>IF(ISERROR(VLOOKUP(A14,'May 22'!$A$5:$M$65439,3,FALSE))," ",VLOOKUP(A14,'May 22'!$A$5:$M$65439,3,FALSE))</f>
        <v>1</v>
      </c>
      <c r="N14" s="152">
        <f>IF(ISERROR(VLOOKUP(A14,'May 29'!$A$5:$M$65474,3,FALSE))," ",VLOOKUP(A14,'May 29'!$A$5:$M$65474,3,FALSE))</f>
        <v>1</v>
      </c>
      <c r="O14" s="152">
        <f>IF(ISERROR(VLOOKUP(A14,'June 5'!$A$5:$M$65428,3,FALSE))," ",VLOOKUP(A14,'June 5'!$A$5:$M$65428,3,FALSE))</f>
        <v>1</v>
      </c>
      <c r="P14" s="152">
        <f>IF(ISERROR(VLOOKUP(A14,'June 12'!$A$5:$M$65435,3,FALSE))," ",VLOOKUP(A14,'June 12'!$A$5:$M$65435,3,FALSE))</f>
        <v>1</v>
      </c>
      <c r="Q14" s="152">
        <f>IF(ISERROR(VLOOKUP(A14,'June 19'!$A$5:$M$65437,3,FALSE))," ",VLOOKUP(A14,'June 19'!$A$5:$M$65437,3,FALSE))</f>
        <v>1</v>
      </c>
      <c r="R14" s="152">
        <f t="shared" si="1"/>
        <v>15</v>
      </c>
    </row>
    <row r="15" spans="1:18" ht="24" customHeight="1" thickBot="1" x14ac:dyDescent="0.3">
      <c r="A15" s="108">
        <v>24</v>
      </c>
      <c r="B15" s="84" t="str">
        <f>VLOOKUP(A15,Teams!$A:$B,2,FALSE)</f>
        <v>John Wojhan &amp; Dwayne Likens &amp; Kelvin Jones</v>
      </c>
      <c r="C15" s="151">
        <f>IF(ISERROR(VLOOKUP(A15,'March 13'!$A$5:$M$65536,3,FALSE))," ",VLOOKUP(A15,'March 13'!$A$5:$M$65536,3,FALSE))</f>
        <v>1</v>
      </c>
      <c r="D15" s="151">
        <f>IF(ISERROR(VLOOKUP(A15,'March 20'!$A$5:$M$65536,3,FALSE))," ",VLOOKUP(A15,'March 20'!$A$5:$M$65536,3,FALSE))</f>
        <v>1</v>
      </c>
      <c r="E15" s="151">
        <f>IF(ISERROR(VLOOKUP(A15,'March 27'!$A$5:$M$65536,3,FALSE))," ",VLOOKUP(A15,'March 27'!$A$5:$M$65536,3,FALSE))</f>
        <v>1</v>
      </c>
      <c r="F15" s="151">
        <f>IF(ISERROR(VLOOKUP(A15,'April 3'!$A$5:$M$65536,3,FALSE))," ",VLOOKUP(A15,'April 3'!$A$5:$M$65536,3,FALSE))</f>
        <v>1</v>
      </c>
      <c r="G15" s="151">
        <f>IF(ISERROR(VLOOKUP(A15,'April 10'!$A$5:$M$65536,3,FALSE))," ",VLOOKUP(A15,'April 10'!$A$5:$M$65536,3,FALSE))</f>
        <v>1</v>
      </c>
      <c r="H15" s="151">
        <f>IF(ISERROR(VLOOKUP(A15,'April 17'!$A$5:$M$65536,3,FALSE))," ",VLOOKUP(A15,'April 17'!$A$5:$M$65536,3,FALSE))</f>
        <v>1</v>
      </c>
      <c r="I15" s="151">
        <f>IF(ISERROR(VLOOKUP(A15,'April 24'!$A$5:$M$65536,3,FALSE))," ",VLOOKUP(A15,'April 24'!$A$5:$M$65536,3,FALSE))</f>
        <v>1</v>
      </c>
      <c r="J15" s="152">
        <f>IF(ISERROR(VLOOKUP(A15,'May 1'!$A$5:$M$65536,3,FALSE))," ",VLOOKUP(A15,'May 1'!$A$5:$M$65536,3,FALSE))</f>
        <v>1</v>
      </c>
      <c r="K15" s="152">
        <f>IF(ISERROR(VLOOKUP(A15,'May 8'!$A$5:$M$65490,3,FALSE))," ",VLOOKUP(A15,'May 8'!$A$5:$M$65490,3,FALSE))</f>
        <v>1</v>
      </c>
      <c r="L15" s="152">
        <f>IF(ISERROR(VLOOKUP(A15,'May 15'!$A$5:$M$65494,3,FALSE))," ",VLOOKUP(A15,'May 15'!$A$5:$M$65494,3,FALSE))</f>
        <v>1</v>
      </c>
      <c r="M15" s="152">
        <f>IF(ISERROR(VLOOKUP(A15,'May 22'!$A$5:$M$65439,3,FALSE))," ",VLOOKUP(A15,'May 22'!$A$5:$M$65439,3,FALSE))</f>
        <v>1</v>
      </c>
      <c r="N15" s="152">
        <f>IF(ISERROR(VLOOKUP(A15,'May 29'!$A$5:$M$65474,3,FALSE))," ",VLOOKUP(A15,'May 29'!$A$5:$M$65474,3,FALSE))</f>
        <v>1</v>
      </c>
      <c r="O15" s="152">
        <f>IF(ISERROR(VLOOKUP(A15,'June 5'!$A$5:$M$65428,3,FALSE))," ",VLOOKUP(A15,'June 5'!$A$5:$M$65428,3,FALSE))</f>
        <v>1</v>
      </c>
      <c r="P15" s="152">
        <f>IF(ISERROR(VLOOKUP(A15,'June 12'!$A$5:$M$65435,3,FALSE))," ",VLOOKUP(A15,'June 12'!$A$5:$M$65435,3,FALSE))</f>
        <v>1</v>
      </c>
      <c r="Q15" s="152">
        <f>IF(ISERROR(VLOOKUP(A15,'June 19'!$A$5:$M$65437,3,FALSE))," ",VLOOKUP(A15,'June 19'!$A$5:$M$65437,3,FALSE))</f>
        <v>1</v>
      </c>
      <c r="R15" s="152">
        <f t="shared" si="1"/>
        <v>15</v>
      </c>
    </row>
    <row r="16" spans="1:18" ht="24" customHeight="1" thickBot="1" x14ac:dyDescent="0.3">
      <c r="A16" s="108">
        <v>25</v>
      </c>
      <c r="B16" s="84" t="str">
        <f>VLOOKUP(A16,Teams!$A:$B,2,FALSE)</f>
        <v>Paul Stringer &amp; Paul Stringer Jr</v>
      </c>
      <c r="C16" s="151">
        <f>IF(ISERROR(VLOOKUP(A16,'March 13'!$A$5:$M$65536,3,FALSE))," ",VLOOKUP(A16,'March 13'!$A$5:$M$65536,3,FALSE))</f>
        <v>1</v>
      </c>
      <c r="D16" s="151">
        <f>IF(ISERROR(VLOOKUP(A16,'March 20'!$A$5:$M$65536,3,FALSE))," ",VLOOKUP(A16,'March 20'!$A$5:$M$65536,3,FALSE))</f>
        <v>1</v>
      </c>
      <c r="E16" s="151" t="str">
        <f>IF(ISERROR(VLOOKUP(A16,'March 27'!$A$5:$M$65536,3,FALSE))," ",VLOOKUP(A16,'March 27'!$A$5:$M$65536,3,FALSE))</f>
        <v xml:space="preserve"> </v>
      </c>
      <c r="F16" s="151">
        <f>IF(ISERROR(VLOOKUP(A16,'April 3'!$A$5:$M$65536,3,FALSE))," ",VLOOKUP(A16,'April 3'!$A$5:$M$65536,3,FALSE))</f>
        <v>1</v>
      </c>
      <c r="G16" s="151">
        <f>IF(ISERROR(VLOOKUP(A16,'April 10'!$A$5:$M$65536,3,FALSE))," ",VLOOKUP(A16,'April 10'!$A$5:$M$65536,3,FALSE))</f>
        <v>1</v>
      </c>
      <c r="H16" s="151">
        <f>IF(ISERROR(VLOOKUP(A16,'April 17'!$A$5:$M$65536,3,FALSE))," ",VLOOKUP(A16,'April 17'!$A$5:$M$65536,3,FALSE))</f>
        <v>1</v>
      </c>
      <c r="I16" s="151" t="str">
        <f>IF(ISERROR(VLOOKUP(A16,'April 24'!$A$5:$M$65536,3,FALSE))," ",VLOOKUP(A16,'April 24'!$A$5:$M$65536,3,FALSE))</f>
        <v xml:space="preserve"> </v>
      </c>
      <c r="J16" s="152" t="str">
        <f>IF(ISERROR(VLOOKUP(A16,'May 1'!$A$5:$M$65536,3,FALSE))," ",VLOOKUP(A16,'May 1'!$A$5:$M$65536,3,FALSE))</f>
        <v xml:space="preserve"> </v>
      </c>
      <c r="K16" s="152" t="str">
        <f>IF(ISERROR(VLOOKUP(A16,'May 8'!$A$5:$M$65490,3,FALSE))," ",VLOOKUP(A16,'May 8'!$A$5:$M$65490,3,FALSE))</f>
        <v xml:space="preserve"> </v>
      </c>
      <c r="L16" s="152" t="str">
        <f>IF(ISERROR(VLOOKUP(A16,'May 15'!$A$5:$M$65494,3,FALSE))," ",VLOOKUP(A16,'May 15'!$A$5:$M$65494,3,FALSE))</f>
        <v xml:space="preserve"> </v>
      </c>
      <c r="M16" s="152">
        <f>IF(ISERROR(VLOOKUP(A16,'May 22'!$A$5:$M$65439,3,FALSE))," ",VLOOKUP(A16,'May 22'!$A$5:$M$65439,3,FALSE))</f>
        <v>1</v>
      </c>
      <c r="N16" s="152" t="str">
        <f>IF(ISERROR(VLOOKUP(A16,'May 29'!$A$5:$M$65474,3,FALSE))," ",VLOOKUP(A16,'May 29'!$A$5:$M$65474,3,FALSE))</f>
        <v xml:space="preserve"> </v>
      </c>
      <c r="O16" s="152" t="str">
        <f>IF(ISERROR(VLOOKUP(A16,'June 5'!$A$5:$M$65428,3,FALSE))," ",VLOOKUP(A16,'June 5'!$A$5:$M$65428,3,FALSE))</f>
        <v xml:space="preserve"> </v>
      </c>
      <c r="P16" s="152" t="str">
        <f>IF(ISERROR(VLOOKUP(A16,'June 12'!$A$5:$M$65435,3,FALSE))," ",VLOOKUP(A16,'June 12'!$A$5:$M$65435,3,FALSE))</f>
        <v xml:space="preserve"> </v>
      </c>
      <c r="Q16" s="152" t="str">
        <f>IF(ISERROR(VLOOKUP(A16,'June 19'!$A$5:$M$65437,3,FALSE))," ",VLOOKUP(A16,'June 19'!$A$5:$M$65437,3,FALSE))</f>
        <v xml:space="preserve"> </v>
      </c>
      <c r="R16" s="152">
        <f t="shared" si="1"/>
        <v>6</v>
      </c>
    </row>
    <row r="17" spans="1:18" ht="24" customHeight="1" thickBot="1" x14ac:dyDescent="0.3">
      <c r="A17" s="108">
        <v>26</v>
      </c>
      <c r="B17" s="84" t="str">
        <f>VLOOKUP(A17,Teams!$A:$B,2,FALSE)</f>
        <v>Bruce Chumley &amp; Gary Foster &amp; Scott Moore</v>
      </c>
      <c r="C17" s="151">
        <f>IF(ISERROR(VLOOKUP(A17,'March 13'!$A$5:$M$65536,3,FALSE))," ",VLOOKUP(A17,'March 13'!$A$5:$M$65536,3,FALSE))</f>
        <v>1</v>
      </c>
      <c r="D17" s="151">
        <f>IF(ISERROR(VLOOKUP(A17,'March 20'!$A$5:$M$65536,3,FALSE))," ",VLOOKUP(A17,'March 20'!$A$5:$M$65536,3,FALSE))</f>
        <v>1</v>
      </c>
      <c r="E17" s="151">
        <f>IF(ISERROR(VLOOKUP(A17,'March 27'!$A$5:$M$65536,3,FALSE))," ",VLOOKUP(A17,'March 27'!$A$5:$M$65536,3,FALSE))</f>
        <v>1</v>
      </c>
      <c r="F17" s="151">
        <f>IF(ISERROR(VLOOKUP(A17,'April 3'!$A$5:$M$65536,3,FALSE))," ",VLOOKUP(A17,'April 3'!$A$5:$M$65536,3,FALSE))</f>
        <v>1</v>
      </c>
      <c r="G17" s="151">
        <f>IF(ISERROR(VLOOKUP(A17,'April 10'!$A$5:$M$65536,3,FALSE))," ",VLOOKUP(A17,'April 10'!$A$5:$M$65536,3,FALSE))</f>
        <v>1</v>
      </c>
      <c r="H17" s="151">
        <f>IF(ISERROR(VLOOKUP(A17,'April 17'!$A$5:$M$65536,3,FALSE))," ",VLOOKUP(A17,'April 17'!$A$5:$M$65536,3,FALSE))</f>
        <v>1</v>
      </c>
      <c r="I17" s="151">
        <f>IF(ISERROR(VLOOKUP(A17,'April 24'!$A$5:$M$65536,3,FALSE))," ",VLOOKUP(A17,'April 24'!$A$5:$M$65536,3,FALSE))</f>
        <v>1</v>
      </c>
      <c r="J17" s="152" t="str">
        <f>IF(ISERROR(VLOOKUP(A17,'May 1'!$A$5:$M$65536,3,FALSE))," ",VLOOKUP(A17,'May 1'!$A$5:$M$65536,3,FALSE))</f>
        <v xml:space="preserve"> </v>
      </c>
      <c r="K17" s="152">
        <f>IF(ISERROR(VLOOKUP(A17,'May 8'!$A$5:$M$65490,3,FALSE))," ",VLOOKUP(A17,'May 8'!$A$5:$M$65490,3,FALSE))</f>
        <v>1</v>
      </c>
      <c r="L17" s="152">
        <f>IF(ISERROR(VLOOKUP(A17,'May 15'!$A$5:$M$65494,3,FALSE))," ",VLOOKUP(A17,'May 15'!$A$5:$M$65494,3,FALSE))</f>
        <v>1</v>
      </c>
      <c r="M17" s="152">
        <f>IF(ISERROR(VLOOKUP(A17,'May 22'!$A$5:$M$65439,3,FALSE))," ",VLOOKUP(A17,'May 22'!$A$5:$M$65439,3,FALSE))</f>
        <v>1</v>
      </c>
      <c r="N17" s="152" t="str">
        <f>IF(ISERROR(VLOOKUP(A17,'May 29'!$A$5:$M$65474,3,FALSE))," ",VLOOKUP(A17,'May 29'!$A$5:$M$65474,3,FALSE))</f>
        <v xml:space="preserve"> </v>
      </c>
      <c r="O17" s="152">
        <f>IF(ISERROR(VLOOKUP(A17,'June 5'!$A$5:$M$65428,3,FALSE))," ",VLOOKUP(A17,'June 5'!$A$5:$M$65428,3,FALSE))</f>
        <v>1</v>
      </c>
      <c r="P17" s="152">
        <f>IF(ISERROR(VLOOKUP(A17,'June 12'!$A$5:$M$65435,3,FALSE))," ",VLOOKUP(A17,'June 12'!$A$5:$M$65435,3,FALSE))</f>
        <v>1</v>
      </c>
      <c r="Q17" s="152">
        <f>IF(ISERROR(VLOOKUP(A17,'June 19'!$A$5:$M$65437,3,FALSE))," ",VLOOKUP(A17,'June 19'!$A$5:$M$65437,3,FALSE))</f>
        <v>1</v>
      </c>
      <c r="R17" s="152">
        <f t="shared" si="1"/>
        <v>13</v>
      </c>
    </row>
    <row r="18" spans="1:18" ht="24" customHeight="1" thickBot="1" x14ac:dyDescent="0.3">
      <c r="A18" s="108">
        <v>27</v>
      </c>
      <c r="B18" s="84" t="str">
        <f>VLOOKUP(A18,Teams!$A:$B,2,FALSE)</f>
        <v>Bud Armstrong &amp; Nathan Armstrong</v>
      </c>
      <c r="C18" s="151">
        <f>IF(ISERROR(VLOOKUP(A18,'March 13'!$A$5:$M$65536,3,FALSE))," ",VLOOKUP(A18,'March 13'!$A$5:$M$65536,3,FALSE))</f>
        <v>1</v>
      </c>
      <c r="D18" s="151" t="str">
        <f>IF(ISERROR(VLOOKUP(A18,'March 20'!$A$5:$M$65536,3,FALSE))," ",VLOOKUP(A18,'March 20'!$A$5:$M$65536,3,FALSE))</f>
        <v xml:space="preserve"> </v>
      </c>
      <c r="E18" s="151">
        <f>IF(ISERROR(VLOOKUP(A18,'March 27'!$A$5:$M$65536,3,FALSE))," ",VLOOKUP(A18,'March 27'!$A$5:$M$65536,3,FALSE))</f>
        <v>1</v>
      </c>
      <c r="F18" s="151">
        <f>IF(ISERROR(VLOOKUP(A18,'April 3'!$A$5:$M$65536,3,FALSE))," ",VLOOKUP(A18,'April 3'!$A$5:$M$65536,3,FALSE))</f>
        <v>1</v>
      </c>
      <c r="G18" s="151" t="str">
        <f>IF(ISERROR(VLOOKUP(A18,'April 10'!$A$5:$M$65536,3,FALSE))," ",VLOOKUP(A18,'April 10'!$A$5:$M$65536,3,FALSE))</f>
        <v xml:space="preserve"> </v>
      </c>
      <c r="H18" s="151" t="str">
        <f>IF(ISERROR(VLOOKUP(A18,'April 17'!$A$5:$M$65536,3,FALSE))," ",VLOOKUP(A18,'April 17'!$A$5:$M$65536,3,FALSE))</f>
        <v xml:space="preserve"> </v>
      </c>
      <c r="I18" s="151" t="str">
        <f>IF(ISERROR(VLOOKUP(A18,'April 24'!$A$5:$M$65536,3,FALSE))," ",VLOOKUP(A18,'April 24'!$A$5:$M$65536,3,FALSE))</f>
        <v xml:space="preserve"> </v>
      </c>
      <c r="J18" s="152" t="str">
        <f>IF(ISERROR(VLOOKUP(A18,'May 1'!$A$5:$M$65536,3,FALSE))," ",VLOOKUP(A18,'May 1'!$A$5:$M$65536,3,FALSE))</f>
        <v xml:space="preserve"> </v>
      </c>
      <c r="K18" s="152" t="str">
        <f>IF(ISERROR(VLOOKUP(A18,'May 8'!$A$5:$M$65490,3,FALSE))," ",VLOOKUP(A18,'May 8'!$A$5:$M$65490,3,FALSE))</f>
        <v xml:space="preserve"> </v>
      </c>
      <c r="L18" s="152">
        <f>IF(ISERROR(VLOOKUP(A18,'May 15'!$A$5:$M$65494,3,FALSE))," ",VLOOKUP(A18,'May 15'!$A$5:$M$65494,3,FALSE))</f>
        <v>1</v>
      </c>
      <c r="M18" s="152" t="str">
        <f>IF(ISERROR(VLOOKUP(A18,'May 22'!$A$5:$M$65439,3,FALSE))," ",VLOOKUP(A18,'May 22'!$A$5:$M$65439,3,FALSE))</f>
        <v xml:space="preserve"> </v>
      </c>
      <c r="N18" s="152" t="str">
        <f>IF(ISERROR(VLOOKUP(A18,'May 29'!$A$5:$M$65474,3,FALSE))," ",VLOOKUP(A18,'May 29'!$A$5:$M$65474,3,FALSE))</f>
        <v xml:space="preserve"> </v>
      </c>
      <c r="O18" s="152" t="str">
        <f>IF(ISERROR(VLOOKUP(A18,'June 5'!$A$5:$M$65428,3,FALSE))," ",VLOOKUP(A18,'June 5'!$A$5:$M$65428,3,FALSE))</f>
        <v xml:space="preserve"> </v>
      </c>
      <c r="P18" s="152">
        <f>IF(ISERROR(VLOOKUP(A18,'June 12'!$A$5:$M$65435,3,FALSE))," ",VLOOKUP(A18,'June 12'!$A$5:$M$65435,3,FALSE))</f>
        <v>1</v>
      </c>
      <c r="Q18" s="152">
        <f>IF(ISERROR(VLOOKUP(A18,'June 19'!$A$5:$M$65437,3,FALSE))," ",VLOOKUP(A18,'June 19'!$A$5:$M$65437,3,FALSE))</f>
        <v>1</v>
      </c>
      <c r="R18" s="152">
        <f t="shared" si="1"/>
        <v>6</v>
      </c>
    </row>
    <row r="19" spans="1:18" ht="24" customHeight="1" thickBot="1" x14ac:dyDescent="0.3">
      <c r="A19" s="108">
        <v>28</v>
      </c>
      <c r="B19" s="84" t="str">
        <f>VLOOKUP(A19,Teams!$A:$B,2,FALSE)</f>
        <v>Aubrey Lewis &amp; Jim Swoda</v>
      </c>
      <c r="C19" s="151">
        <f>IF(ISERROR(VLOOKUP(A19,'March 13'!$A$5:$M$65536,3,FALSE))," ",VLOOKUP(A19,'March 13'!$A$5:$M$65536,3,FALSE))</f>
        <v>1</v>
      </c>
      <c r="D19" s="151" t="str">
        <f>IF(ISERROR(VLOOKUP(A19,'March 20'!$A$5:$M$65536,3,FALSE))," ",VLOOKUP(A19,'March 20'!$A$5:$M$65536,3,FALSE))</f>
        <v xml:space="preserve"> </v>
      </c>
      <c r="E19" s="151" t="str">
        <f>IF(ISERROR(VLOOKUP(A19,'March 27'!$A$5:$M$65536,3,FALSE))," ",VLOOKUP(A19,'March 27'!$A$5:$M$65536,3,FALSE))</f>
        <v xml:space="preserve"> </v>
      </c>
      <c r="F19" s="151" t="str">
        <f>IF(ISERROR(VLOOKUP(A19,'April 3'!$A$5:$M$65536,3,FALSE))," ",VLOOKUP(A19,'April 3'!$A$5:$M$65536,3,FALSE))</f>
        <v xml:space="preserve"> </v>
      </c>
      <c r="G19" s="151" t="str">
        <f>IF(ISERROR(VLOOKUP(A19,'April 10'!$A$5:$M$65536,3,FALSE))," ",VLOOKUP(A19,'April 10'!$A$5:$M$65536,3,FALSE))</f>
        <v xml:space="preserve"> </v>
      </c>
      <c r="H19" s="151">
        <f>IF(ISERROR(VLOOKUP(A19,'April 17'!$A$5:$M$65536,3,FALSE))," ",VLOOKUP(A19,'April 17'!$A$5:$M$65536,3,FALSE))</f>
        <v>1</v>
      </c>
      <c r="I19" s="151">
        <f>IF(ISERROR(VLOOKUP(A19,'April 24'!$A$5:$M$65536,3,FALSE))," ",VLOOKUP(A19,'April 24'!$A$5:$M$65536,3,FALSE))</f>
        <v>1</v>
      </c>
      <c r="J19" s="152" t="str">
        <f>IF(ISERROR(VLOOKUP(A19,'May 1'!$A$5:$M$65536,3,FALSE))," ",VLOOKUP(A19,'May 1'!$A$5:$M$65536,3,FALSE))</f>
        <v xml:space="preserve"> </v>
      </c>
      <c r="K19" s="152">
        <f>IF(ISERROR(VLOOKUP(A19,'May 8'!$A$5:$M$65490,3,FALSE))," ",VLOOKUP(A19,'May 8'!$A$5:$M$65490,3,FALSE))</f>
        <v>1</v>
      </c>
      <c r="L19" s="152" t="str">
        <f>IF(ISERROR(VLOOKUP(A19,'May 15'!$A$5:$M$65494,3,FALSE))," ",VLOOKUP(A19,'May 15'!$A$5:$M$65494,3,FALSE))</f>
        <v xml:space="preserve"> </v>
      </c>
      <c r="M19" s="152">
        <f>IF(ISERROR(VLOOKUP(A19,'May 22'!$A$5:$M$65439,3,FALSE))," ",VLOOKUP(A19,'May 22'!$A$5:$M$65439,3,FALSE))</f>
        <v>1</v>
      </c>
      <c r="N19" s="152" t="str">
        <f>IF(ISERROR(VLOOKUP(A19,'May 29'!$A$5:$M$65474,3,FALSE))," ",VLOOKUP(A19,'May 29'!$A$5:$M$65474,3,FALSE))</f>
        <v xml:space="preserve"> </v>
      </c>
      <c r="O19" s="152" t="str">
        <f>IF(ISERROR(VLOOKUP(A19,'June 5'!$A$5:$M$65428,3,FALSE))," ",VLOOKUP(A19,'June 5'!$A$5:$M$65428,3,FALSE))</f>
        <v xml:space="preserve"> </v>
      </c>
      <c r="P19" s="152" t="str">
        <f>IF(ISERROR(VLOOKUP(A19,'June 12'!$A$5:$M$65435,3,FALSE))," ",VLOOKUP(A19,'June 12'!$A$5:$M$65435,3,FALSE))</f>
        <v xml:space="preserve"> </v>
      </c>
      <c r="Q19" s="152" t="str">
        <f>IF(ISERROR(VLOOKUP(A19,'June 19'!$A$5:$M$65437,3,FALSE))," ",VLOOKUP(A19,'June 19'!$A$5:$M$65437,3,FALSE))</f>
        <v xml:space="preserve"> </v>
      </c>
      <c r="R19" s="152">
        <f t="shared" si="1"/>
        <v>5</v>
      </c>
    </row>
    <row r="20" spans="1:18" ht="24" customHeight="1" thickBot="1" x14ac:dyDescent="0.3">
      <c r="A20" s="108">
        <v>29</v>
      </c>
      <c r="B20" s="84" t="str">
        <f>VLOOKUP(A20,Teams!$A:$B,2,FALSE)</f>
        <v>Ryan Carson &amp; Mark Gorman &amp; Bobby Blanton</v>
      </c>
      <c r="C20" s="151">
        <f>IF(ISERROR(VLOOKUP(A20,'March 13'!$A$5:$M$65536,3,FALSE))," ",VLOOKUP(A20,'March 13'!$A$5:$M$65536,3,FALSE))</f>
        <v>1</v>
      </c>
      <c r="D20" s="151">
        <f>IF(ISERROR(VLOOKUP(A20,'March 20'!$A$5:$M$65536,3,FALSE))," ",VLOOKUP(A20,'March 20'!$A$5:$M$65536,3,FALSE))</f>
        <v>1</v>
      </c>
      <c r="E20" s="151">
        <f>IF(ISERROR(VLOOKUP(A20,'March 27'!$A$5:$M$65536,3,FALSE))," ",VLOOKUP(A20,'March 27'!$A$5:$M$65536,3,FALSE))</f>
        <v>1</v>
      </c>
      <c r="F20" s="151">
        <f>IF(ISERROR(VLOOKUP(A20,'April 3'!$A$5:$M$65536,3,FALSE))," ",VLOOKUP(A20,'April 3'!$A$5:$M$65536,3,FALSE))</f>
        <v>1</v>
      </c>
      <c r="G20" s="151">
        <f>IF(ISERROR(VLOOKUP(A20,'April 10'!$A$5:$M$65536,3,FALSE))," ",VLOOKUP(A20,'April 10'!$A$5:$M$65536,3,FALSE))</f>
        <v>1</v>
      </c>
      <c r="H20" s="151">
        <f>IF(ISERROR(VLOOKUP(A20,'April 17'!$A$5:$M$65536,3,FALSE))," ",VLOOKUP(A20,'April 17'!$A$5:$M$65536,3,FALSE))</f>
        <v>1</v>
      </c>
      <c r="I20" s="151">
        <f>IF(ISERROR(VLOOKUP(A20,'April 24'!$A$5:$M$65536,3,FALSE))," ",VLOOKUP(A20,'April 24'!$A$5:$M$65536,3,FALSE))</f>
        <v>1</v>
      </c>
      <c r="J20" s="152">
        <f>IF(ISERROR(VLOOKUP(A20,'May 1'!$A$5:$M$65536,3,FALSE))," ",VLOOKUP(A20,'May 1'!$A$5:$M$65536,3,FALSE))</f>
        <v>1</v>
      </c>
      <c r="K20" s="152">
        <f>IF(ISERROR(VLOOKUP(A20,'May 8'!$A$5:$M$65490,3,FALSE))," ",VLOOKUP(A20,'May 8'!$A$5:$M$65490,3,FALSE))</f>
        <v>1</v>
      </c>
      <c r="L20" s="152">
        <f>IF(ISERROR(VLOOKUP(A20,'May 15'!$A$5:$M$65494,3,FALSE))," ",VLOOKUP(A20,'May 15'!$A$5:$M$65494,3,FALSE))</f>
        <v>1</v>
      </c>
      <c r="M20" s="152">
        <f>IF(ISERROR(VLOOKUP(A20,'May 22'!$A$5:$M$65439,3,FALSE))," ",VLOOKUP(A20,'May 22'!$A$5:$M$65439,3,FALSE))</f>
        <v>1</v>
      </c>
      <c r="N20" s="152">
        <f>IF(ISERROR(VLOOKUP(A20,'May 29'!$A$5:$M$65474,3,FALSE))," ",VLOOKUP(A20,'May 29'!$A$5:$M$65474,3,FALSE))</f>
        <v>1</v>
      </c>
      <c r="O20" s="152">
        <f>IF(ISERROR(VLOOKUP(A20,'June 5'!$A$5:$M$65428,3,FALSE))," ",VLOOKUP(A20,'June 5'!$A$5:$M$65428,3,FALSE))</f>
        <v>1</v>
      </c>
      <c r="P20" s="152">
        <f>IF(ISERROR(VLOOKUP(A20,'June 12'!$A$5:$M$65435,3,FALSE))," ",VLOOKUP(A20,'June 12'!$A$5:$M$65435,3,FALSE))</f>
        <v>1</v>
      </c>
      <c r="Q20" s="152">
        <f>IF(ISERROR(VLOOKUP(A20,'June 19'!$A$5:$M$65437,3,FALSE))," ",VLOOKUP(A20,'June 19'!$A$5:$M$65437,3,FALSE))</f>
        <v>1</v>
      </c>
      <c r="R20" s="152">
        <f t="shared" si="1"/>
        <v>15</v>
      </c>
    </row>
    <row r="21" spans="1:18" ht="24" customHeight="1" thickBot="1" x14ac:dyDescent="0.3">
      <c r="A21" s="108">
        <v>30</v>
      </c>
      <c r="B21" s="84" t="str">
        <f>VLOOKUP(A21,Teams!$A:$B,2,FALSE)</f>
        <v>Clint Teutsch &amp; Jeff Horn</v>
      </c>
      <c r="C21" s="151">
        <f>IF(ISERROR(VLOOKUP(A21,'March 13'!$A$5:$M$65536,3,FALSE))," ",VLOOKUP(A21,'March 13'!$A$5:$M$65536,3,FALSE))</f>
        <v>1</v>
      </c>
      <c r="D21" s="151">
        <f>IF(ISERROR(VLOOKUP(A21,'March 20'!$A$5:$M$65536,3,FALSE))," ",VLOOKUP(A21,'March 20'!$A$5:$M$65536,3,FALSE))</f>
        <v>1</v>
      </c>
      <c r="E21" s="151">
        <f>IF(ISERROR(VLOOKUP(A21,'March 27'!$A$5:$M$65536,3,FALSE))," ",VLOOKUP(A21,'March 27'!$A$5:$M$65536,3,FALSE))</f>
        <v>1</v>
      </c>
      <c r="F21" s="151">
        <f>IF(ISERROR(VLOOKUP(A21,'April 3'!$A$5:$M$65536,3,FALSE))," ",VLOOKUP(A21,'April 3'!$A$5:$M$65536,3,FALSE))</f>
        <v>1</v>
      </c>
      <c r="G21" s="151">
        <f>IF(ISERROR(VLOOKUP(A21,'April 10'!$A$5:$M$65536,3,FALSE))," ",VLOOKUP(A21,'April 10'!$A$5:$M$65536,3,FALSE))</f>
        <v>1</v>
      </c>
      <c r="H21" s="151">
        <f>IF(ISERROR(VLOOKUP(A21,'April 17'!$A$5:$M$65536,3,FALSE))," ",VLOOKUP(A21,'April 17'!$A$5:$M$65536,3,FALSE))</f>
        <v>1</v>
      </c>
      <c r="I21" s="151">
        <f>IF(ISERROR(VLOOKUP(A21,'April 24'!$A$5:$M$65536,3,FALSE))," ",VLOOKUP(A21,'April 24'!$A$5:$M$65536,3,FALSE))</f>
        <v>1</v>
      </c>
      <c r="J21" s="152">
        <f>IF(ISERROR(VLOOKUP(A21,'May 1'!$A$5:$M$65536,3,FALSE))," ",VLOOKUP(A21,'May 1'!$A$5:$M$65536,3,FALSE))</f>
        <v>1</v>
      </c>
      <c r="K21" s="152">
        <f>IF(ISERROR(VLOOKUP(A21,'May 8'!$A$5:$M$65490,3,FALSE))," ",VLOOKUP(A21,'May 8'!$A$5:$M$65490,3,FALSE))</f>
        <v>1</v>
      </c>
      <c r="L21" s="152">
        <f>IF(ISERROR(VLOOKUP(A21,'May 15'!$A$5:$M$65494,3,FALSE))," ",VLOOKUP(A21,'May 15'!$A$5:$M$65494,3,FALSE))</f>
        <v>1</v>
      </c>
      <c r="M21" s="152">
        <f>IF(ISERROR(VLOOKUP(A21,'May 22'!$A$5:$M$65439,3,FALSE))," ",VLOOKUP(A21,'May 22'!$A$5:$M$65439,3,FALSE))</f>
        <v>1</v>
      </c>
      <c r="N21" s="152">
        <f>IF(ISERROR(VLOOKUP(A21,'May 29'!$A$5:$M$65474,3,FALSE))," ",VLOOKUP(A21,'May 29'!$A$5:$M$65474,3,FALSE))</f>
        <v>1</v>
      </c>
      <c r="O21" s="152" t="str">
        <f>IF(ISERROR(VLOOKUP(A21,'June 5'!$A$5:$M$65428,3,FALSE))," ",VLOOKUP(A21,'June 5'!$A$5:$M$65428,3,FALSE))</f>
        <v xml:space="preserve"> </v>
      </c>
      <c r="P21" s="152">
        <f>IF(ISERROR(VLOOKUP(A21,'June 12'!$A$5:$M$65435,3,FALSE))," ",VLOOKUP(A21,'June 12'!$A$5:$M$65435,3,FALSE))</f>
        <v>1</v>
      </c>
      <c r="Q21" s="152">
        <f>IF(ISERROR(VLOOKUP(A21,'June 19'!$A$5:$M$65437,3,FALSE))," ",VLOOKUP(A21,'June 19'!$A$5:$M$65437,3,FALSE))</f>
        <v>1</v>
      </c>
      <c r="R21" s="152">
        <f t="shared" si="1"/>
        <v>14</v>
      </c>
    </row>
    <row r="22" spans="1:18" ht="24" customHeight="1" thickBot="1" x14ac:dyDescent="0.3">
      <c r="A22" s="108">
        <v>31</v>
      </c>
      <c r="B22" s="84" t="str">
        <f>VLOOKUP(A22,Teams!$A:$B,2,FALSE)</f>
        <v>Robert Ratliff &amp; Troy Pyle</v>
      </c>
      <c r="C22" s="151">
        <f>IF(ISERROR(VLOOKUP(A22,'March 13'!$A$5:$M$65536,3,FALSE))," ",VLOOKUP(A22,'March 13'!$A$5:$M$65536,3,FALSE))</f>
        <v>1</v>
      </c>
      <c r="D22" s="151">
        <f>IF(ISERROR(VLOOKUP(A22,'March 20'!$A$5:$M$65536,3,FALSE))," ",VLOOKUP(A22,'March 20'!$A$5:$M$65536,3,FALSE))</f>
        <v>1</v>
      </c>
      <c r="E22" s="151">
        <f>IF(ISERROR(VLOOKUP(A22,'March 27'!$A$5:$M$65536,3,FALSE))," ",VLOOKUP(A22,'March 27'!$A$5:$M$65536,3,FALSE))</f>
        <v>1</v>
      </c>
      <c r="F22" s="151">
        <f>IF(ISERROR(VLOOKUP(A22,'April 3'!$A$5:$M$65536,3,FALSE))," ",VLOOKUP(A22,'April 3'!$A$5:$M$65536,3,FALSE))</f>
        <v>1</v>
      </c>
      <c r="G22" s="151">
        <f>IF(ISERROR(VLOOKUP(A22,'April 10'!$A$5:$M$65536,3,FALSE))," ",VLOOKUP(A22,'April 10'!$A$5:$M$65536,3,FALSE))</f>
        <v>1</v>
      </c>
      <c r="H22" s="151">
        <f>IF(ISERROR(VLOOKUP(A22,'April 17'!$A$5:$M$65536,3,FALSE))," ",VLOOKUP(A22,'April 17'!$A$5:$M$65536,3,FALSE))</f>
        <v>1</v>
      </c>
      <c r="I22" s="151">
        <f>IF(ISERROR(VLOOKUP(A22,'April 24'!$A$5:$M$65536,3,FALSE))," ",VLOOKUP(A22,'April 24'!$A$5:$M$65536,3,FALSE))</f>
        <v>1</v>
      </c>
      <c r="J22" s="152">
        <f>IF(ISERROR(VLOOKUP(A22,'May 1'!$A$5:$M$65536,3,FALSE))," ",VLOOKUP(A22,'May 1'!$A$5:$M$65536,3,FALSE))</f>
        <v>1</v>
      </c>
      <c r="K22" s="152">
        <f>IF(ISERROR(VLOOKUP(A22,'May 8'!$A$5:$M$65490,3,FALSE))," ",VLOOKUP(A22,'May 8'!$A$5:$M$65490,3,FALSE))</f>
        <v>1</v>
      </c>
      <c r="L22" s="152">
        <f>IF(ISERROR(VLOOKUP(A22,'May 15'!$A$5:$M$65494,3,FALSE))," ",VLOOKUP(A22,'May 15'!$A$5:$M$65494,3,FALSE))</f>
        <v>1</v>
      </c>
      <c r="M22" s="152">
        <f>IF(ISERROR(VLOOKUP(A22,'May 22'!$A$5:$M$65439,3,FALSE))," ",VLOOKUP(A22,'May 22'!$A$5:$M$65439,3,FALSE))</f>
        <v>1</v>
      </c>
      <c r="N22" s="152">
        <f>IF(ISERROR(VLOOKUP(A22,'May 29'!$A$5:$M$65474,3,FALSE))," ",VLOOKUP(A22,'May 29'!$A$5:$M$65474,3,FALSE))</f>
        <v>1</v>
      </c>
      <c r="O22" s="152">
        <f>IF(ISERROR(VLOOKUP(A22,'June 5'!$A$5:$M$65428,3,FALSE))," ",VLOOKUP(A22,'June 5'!$A$5:$M$65428,3,FALSE))</f>
        <v>1</v>
      </c>
      <c r="P22" s="152">
        <f>IF(ISERROR(VLOOKUP(A22,'June 12'!$A$5:$M$65435,3,FALSE))," ",VLOOKUP(A22,'June 12'!$A$5:$M$65435,3,FALSE))</f>
        <v>1</v>
      </c>
      <c r="Q22" s="152">
        <f>IF(ISERROR(VLOOKUP(A22,'June 19'!$A$5:$M$65437,3,FALSE))," ",VLOOKUP(A22,'June 19'!$A$5:$M$65437,3,FALSE))</f>
        <v>1</v>
      </c>
      <c r="R22" s="152">
        <f t="shared" si="1"/>
        <v>15</v>
      </c>
    </row>
    <row r="23" spans="1:18" ht="24" customHeight="1" thickBot="1" x14ac:dyDescent="0.3">
      <c r="A23" s="108">
        <v>32</v>
      </c>
      <c r="B23" s="84" t="str">
        <f>VLOOKUP(A23,Teams!$A:$B,2,FALSE)</f>
        <v>James Pyle &amp; Bryan Pyle Mikey Pyle</v>
      </c>
      <c r="C23" s="151">
        <f>IF(ISERROR(VLOOKUP(A23,'March 13'!$A$5:$M$65536,3,FALSE))," ",VLOOKUP(A23,'March 13'!$A$5:$M$65536,3,FALSE))</f>
        <v>1</v>
      </c>
      <c r="D23" s="151">
        <f>IF(ISERROR(VLOOKUP(A23,'March 20'!$A$5:$M$65536,3,FALSE))," ",VLOOKUP(A23,'March 20'!$A$5:$M$65536,3,FALSE))</f>
        <v>1</v>
      </c>
      <c r="E23" s="151">
        <f>IF(ISERROR(VLOOKUP(A23,'March 27'!$A$5:$M$65536,3,FALSE))," ",VLOOKUP(A23,'March 27'!$A$5:$M$65536,3,FALSE))</f>
        <v>1</v>
      </c>
      <c r="F23" s="151">
        <f>IF(ISERROR(VLOOKUP(A23,'April 3'!$A$5:$M$65536,3,FALSE))," ",VLOOKUP(A23,'April 3'!$A$5:$M$65536,3,FALSE))</f>
        <v>1</v>
      </c>
      <c r="G23" s="151">
        <f>IF(ISERROR(VLOOKUP(A23,'April 10'!$A$5:$M$65536,3,FALSE))," ",VLOOKUP(A23,'April 10'!$A$5:$M$65536,3,FALSE))</f>
        <v>1</v>
      </c>
      <c r="H23" s="151">
        <f>IF(ISERROR(VLOOKUP(A23,'April 17'!$A$5:$M$65536,3,FALSE))," ",VLOOKUP(A23,'April 17'!$A$5:$M$65536,3,FALSE))</f>
        <v>1</v>
      </c>
      <c r="I23" s="151">
        <f>IF(ISERROR(VLOOKUP(A23,'April 24'!$A$5:$M$65536,3,FALSE))," ",VLOOKUP(A23,'April 24'!$A$5:$M$65536,3,FALSE))</f>
        <v>1</v>
      </c>
      <c r="J23" s="152">
        <f>IF(ISERROR(VLOOKUP(A23,'May 1'!$A$5:$M$65536,3,FALSE))," ",VLOOKUP(A23,'May 1'!$A$5:$M$65536,3,FALSE))</f>
        <v>1</v>
      </c>
      <c r="K23" s="152">
        <f>IF(ISERROR(VLOOKUP(A23,'May 8'!$A$5:$M$65490,3,FALSE))," ",VLOOKUP(A23,'May 8'!$A$5:$M$65490,3,FALSE))</f>
        <v>1</v>
      </c>
      <c r="L23" s="152">
        <f>IF(ISERROR(VLOOKUP(A23,'May 15'!$A$5:$M$65494,3,FALSE))," ",VLOOKUP(A23,'May 15'!$A$5:$M$65494,3,FALSE))</f>
        <v>1</v>
      </c>
      <c r="M23" s="152">
        <f>IF(ISERROR(VLOOKUP(A23,'May 22'!$A$5:$M$65439,3,FALSE))," ",VLOOKUP(A23,'May 22'!$A$5:$M$65439,3,FALSE))</f>
        <v>1</v>
      </c>
      <c r="N23" s="152">
        <f>IF(ISERROR(VLOOKUP(A23,'May 29'!$A$5:$M$65474,3,FALSE))," ",VLOOKUP(A23,'May 29'!$A$5:$M$65474,3,FALSE))</f>
        <v>1</v>
      </c>
      <c r="O23" s="152">
        <f>IF(ISERROR(VLOOKUP(A23,'June 5'!$A$5:$M$65428,3,FALSE))," ",VLOOKUP(A23,'June 5'!$A$5:$M$65428,3,FALSE))</f>
        <v>1</v>
      </c>
      <c r="P23" s="152">
        <f>IF(ISERROR(VLOOKUP(A23,'June 12'!$A$5:$M$65435,3,FALSE))," ",VLOOKUP(A23,'June 12'!$A$5:$M$65435,3,FALSE))</f>
        <v>1</v>
      </c>
      <c r="Q23" s="152">
        <f>IF(ISERROR(VLOOKUP(A23,'June 19'!$A$5:$M$65437,3,FALSE))," ",VLOOKUP(A23,'June 19'!$A$5:$M$65437,3,FALSE))</f>
        <v>1</v>
      </c>
      <c r="R23" s="152">
        <f t="shared" si="1"/>
        <v>15</v>
      </c>
    </row>
    <row r="24" spans="1:18" ht="24" customHeight="1" thickBot="1" x14ac:dyDescent="0.3">
      <c r="A24" s="108">
        <v>33</v>
      </c>
      <c r="B24" s="84" t="str">
        <f>VLOOKUP(A24,Teams!$A:$B,2,FALSE)</f>
        <v>Justin Morton &amp; David Randy Turner</v>
      </c>
      <c r="C24" s="151">
        <f>IF(ISERROR(VLOOKUP(A24,'March 13'!$A$5:$M$65536,3,FALSE))," ",VLOOKUP(A24,'March 13'!$A$5:$M$65536,3,FALSE))</f>
        <v>1</v>
      </c>
      <c r="D24" s="151">
        <f>IF(ISERROR(VLOOKUP(A24,'March 20'!$A$5:$M$65536,3,FALSE))," ",VLOOKUP(A24,'March 20'!$A$5:$M$65536,3,FALSE))</f>
        <v>1</v>
      </c>
      <c r="E24" s="151">
        <f>IF(ISERROR(VLOOKUP(A24,'March 27'!$A$5:$M$65536,3,FALSE))," ",VLOOKUP(A24,'March 27'!$A$5:$M$65536,3,FALSE))</f>
        <v>1</v>
      </c>
      <c r="F24" s="151">
        <f>IF(ISERROR(VLOOKUP(A24,'April 3'!$A$5:$M$65536,3,FALSE))," ",VLOOKUP(A24,'April 3'!$A$5:$M$65536,3,FALSE))</f>
        <v>1</v>
      </c>
      <c r="G24" s="151">
        <f>IF(ISERROR(VLOOKUP(A24,'April 10'!$A$5:$M$65536,3,FALSE))," ",VLOOKUP(A24,'April 10'!$A$5:$M$65536,3,FALSE))</f>
        <v>1</v>
      </c>
      <c r="H24" s="151">
        <f>IF(ISERROR(VLOOKUP(A24,'April 17'!$A$5:$M$65536,3,FALSE))," ",VLOOKUP(A24,'April 17'!$A$5:$M$65536,3,FALSE))</f>
        <v>1</v>
      </c>
      <c r="I24" s="151">
        <f>IF(ISERROR(VLOOKUP(A24,'April 24'!$A$5:$M$65536,3,FALSE))," ",VLOOKUP(A24,'April 24'!$A$5:$M$65536,3,FALSE))</f>
        <v>1</v>
      </c>
      <c r="J24" s="152">
        <f>IF(ISERROR(VLOOKUP(A24,'May 1'!$A$5:$M$65536,3,FALSE))," ",VLOOKUP(A24,'May 1'!$A$5:$M$65536,3,FALSE))</f>
        <v>1</v>
      </c>
      <c r="K24" s="152">
        <f>IF(ISERROR(VLOOKUP(A24,'May 8'!$A$5:$M$65490,3,FALSE))," ",VLOOKUP(A24,'May 8'!$A$5:$M$65490,3,FALSE))</f>
        <v>1</v>
      </c>
      <c r="L24" s="152">
        <f>IF(ISERROR(VLOOKUP(A24,'May 15'!$A$5:$M$65494,3,FALSE))," ",VLOOKUP(A24,'May 15'!$A$5:$M$65494,3,FALSE))</f>
        <v>1</v>
      </c>
      <c r="M24" s="152">
        <f>IF(ISERROR(VLOOKUP(A24,'May 22'!$A$5:$M$65439,3,FALSE))," ",VLOOKUP(A24,'May 22'!$A$5:$M$65439,3,FALSE))</f>
        <v>1</v>
      </c>
      <c r="N24" s="152">
        <f>IF(ISERROR(VLOOKUP(A24,'May 29'!$A$5:$M$65474,3,FALSE))," ",VLOOKUP(A24,'May 29'!$A$5:$M$65474,3,FALSE))</f>
        <v>1</v>
      </c>
      <c r="O24" s="152">
        <f>IF(ISERROR(VLOOKUP(A24,'June 5'!$A$5:$M$65428,3,FALSE))," ",VLOOKUP(A24,'June 5'!$A$5:$M$65428,3,FALSE))</f>
        <v>1</v>
      </c>
      <c r="P24" s="152">
        <f>IF(ISERROR(VLOOKUP(A24,'June 12'!$A$5:$M$65435,3,FALSE))," ",VLOOKUP(A24,'June 12'!$A$5:$M$65435,3,FALSE))</f>
        <v>1</v>
      </c>
      <c r="Q24" s="152">
        <f>IF(ISERROR(VLOOKUP(A24,'June 19'!$A$5:$M$65437,3,FALSE))," ",VLOOKUP(A24,'June 19'!$A$5:$M$65437,3,FALSE))</f>
        <v>1</v>
      </c>
      <c r="R24" s="152">
        <f t="shared" si="1"/>
        <v>15</v>
      </c>
    </row>
    <row r="25" spans="1:18" ht="24" customHeight="1" thickBot="1" x14ac:dyDescent="0.3">
      <c r="A25" s="108">
        <v>34</v>
      </c>
      <c r="B25" s="84" t="str">
        <f>VLOOKUP(A25,Teams!$A:$B,2,FALSE)</f>
        <v>Michael &amp; Steve  Bennett &amp; Dustin Smith</v>
      </c>
      <c r="C25" s="151">
        <f>IF(ISERROR(VLOOKUP(A25,'March 13'!$A$5:$M$65536,3,FALSE))," ",VLOOKUP(A25,'March 13'!$A$5:$M$65536,3,FALSE))</f>
        <v>1</v>
      </c>
      <c r="D25" s="151">
        <f>IF(ISERROR(VLOOKUP(A25,'March 20'!$A$5:$M$65536,3,FALSE))," ",VLOOKUP(A25,'March 20'!$A$5:$M$65536,3,FALSE))</f>
        <v>1</v>
      </c>
      <c r="E25" s="151">
        <f>IF(ISERROR(VLOOKUP(A25,'March 27'!$A$5:$M$65536,3,FALSE))," ",VLOOKUP(A25,'March 27'!$A$5:$M$65536,3,FALSE))</f>
        <v>1</v>
      </c>
      <c r="F25" s="151">
        <f>IF(ISERROR(VLOOKUP(A25,'April 3'!$A$5:$M$65536,3,FALSE))," ",VLOOKUP(A25,'April 3'!$A$5:$M$65536,3,FALSE))</f>
        <v>1</v>
      </c>
      <c r="G25" s="151">
        <f>IF(ISERROR(VLOOKUP(A25,'April 10'!$A$5:$M$65536,3,FALSE))," ",VLOOKUP(A25,'April 10'!$A$5:$M$65536,3,FALSE))</f>
        <v>1</v>
      </c>
      <c r="H25" s="151">
        <f>IF(ISERROR(VLOOKUP(A25,'April 17'!$A$5:$M$65536,3,FALSE))," ",VLOOKUP(A25,'April 17'!$A$5:$M$65536,3,FALSE))</f>
        <v>1</v>
      </c>
      <c r="I25" s="151">
        <f>IF(ISERROR(VLOOKUP(A25,'April 24'!$A$5:$M$65536,3,FALSE))," ",VLOOKUP(A25,'April 24'!$A$5:$M$65536,3,FALSE))</f>
        <v>1</v>
      </c>
      <c r="J25" s="152">
        <f>IF(ISERROR(VLOOKUP(A25,'May 1'!$A$5:$M$65536,3,FALSE))," ",VLOOKUP(A25,'May 1'!$A$5:$M$65536,3,FALSE))</f>
        <v>1</v>
      </c>
      <c r="K25" s="152">
        <f>IF(ISERROR(VLOOKUP(A25,'May 8'!$A$5:$M$65490,3,FALSE))," ",VLOOKUP(A25,'May 8'!$A$5:$M$65490,3,FALSE))</f>
        <v>1</v>
      </c>
      <c r="L25" s="152">
        <f>IF(ISERROR(VLOOKUP(A25,'May 15'!$A$5:$M$65494,3,FALSE))," ",VLOOKUP(A25,'May 15'!$A$5:$M$65494,3,FALSE))</f>
        <v>1</v>
      </c>
      <c r="M25" s="152">
        <f>IF(ISERROR(VLOOKUP(A25,'May 22'!$A$5:$M$65439,3,FALSE))," ",VLOOKUP(A25,'May 22'!$A$5:$M$65439,3,FALSE))</f>
        <v>1</v>
      </c>
      <c r="N25" s="152">
        <f>IF(ISERROR(VLOOKUP(A25,'May 29'!$A$5:$M$65474,3,FALSE))," ",VLOOKUP(A25,'May 29'!$A$5:$M$65474,3,FALSE))</f>
        <v>1</v>
      </c>
      <c r="O25" s="152">
        <f>IF(ISERROR(VLOOKUP(A25,'June 5'!$A$5:$M$65428,3,FALSE))," ",VLOOKUP(A25,'June 5'!$A$5:$M$65428,3,FALSE))</f>
        <v>1</v>
      </c>
      <c r="P25" s="152">
        <f>IF(ISERROR(VLOOKUP(A25,'June 12'!$A$5:$M$65435,3,FALSE))," ",VLOOKUP(A25,'June 12'!$A$5:$M$65435,3,FALSE))</f>
        <v>1</v>
      </c>
      <c r="Q25" s="152">
        <f>IF(ISERROR(VLOOKUP(A25,'June 19'!$A$5:$M$65437,3,FALSE))," ",VLOOKUP(A25,'June 19'!$A$5:$M$65437,3,FALSE))</f>
        <v>1</v>
      </c>
      <c r="R25" s="152">
        <f t="shared" si="1"/>
        <v>15</v>
      </c>
    </row>
    <row r="26" spans="1:18" ht="24" customHeight="1" thickBot="1" x14ac:dyDescent="0.3">
      <c r="A26" s="108">
        <v>35</v>
      </c>
      <c r="B26" s="84" t="str">
        <f>VLOOKUP(A26,Teams!$A:$B,2,FALSE)</f>
        <v>Mark Thompson &amp; Ron Risenhover &amp; Larry Green</v>
      </c>
      <c r="C26" s="151">
        <f>IF(ISERROR(VLOOKUP(A26,'March 13'!$A$5:$M$65536,3,FALSE))," ",VLOOKUP(A26,'March 13'!$A$5:$M$65536,3,FALSE))</f>
        <v>1</v>
      </c>
      <c r="D26" s="151">
        <f>IF(ISERROR(VLOOKUP(A26,'March 20'!$A$5:$M$65536,3,FALSE))," ",VLOOKUP(A26,'March 20'!$A$5:$M$65536,3,FALSE))</f>
        <v>1</v>
      </c>
      <c r="E26" s="151">
        <f>IF(ISERROR(VLOOKUP(A26,'March 27'!$A$5:$M$65536,3,FALSE))," ",VLOOKUP(A26,'March 27'!$A$5:$M$65536,3,FALSE))</f>
        <v>1</v>
      </c>
      <c r="F26" s="151">
        <f>IF(ISERROR(VLOOKUP(A26,'April 3'!$A$5:$M$65536,3,FALSE))," ",VLOOKUP(A26,'April 3'!$A$5:$M$65536,3,FALSE))</f>
        <v>1</v>
      </c>
      <c r="G26" s="151">
        <f>IF(ISERROR(VLOOKUP(A26,'April 10'!$A$5:$M$65536,3,FALSE))," ",VLOOKUP(A26,'April 10'!$A$5:$M$65536,3,FALSE))</f>
        <v>1</v>
      </c>
      <c r="H26" s="151">
        <f>IF(ISERROR(VLOOKUP(A26,'April 17'!$A$5:$M$65536,3,FALSE))," ",VLOOKUP(A26,'April 17'!$A$5:$M$65536,3,FALSE))</f>
        <v>1</v>
      </c>
      <c r="I26" s="151">
        <f>IF(ISERROR(VLOOKUP(A26,'April 24'!$A$5:$M$65536,3,FALSE))," ",VLOOKUP(A26,'April 24'!$A$5:$M$65536,3,FALSE))</f>
        <v>1</v>
      </c>
      <c r="J26" s="152">
        <f>IF(ISERROR(VLOOKUP(A26,'May 1'!$A$5:$M$65536,3,FALSE))," ",VLOOKUP(A26,'May 1'!$A$5:$M$65536,3,FALSE))</f>
        <v>1</v>
      </c>
      <c r="K26" s="152">
        <f>IF(ISERROR(VLOOKUP(A26,'May 8'!$A$5:$M$65490,3,FALSE))," ",VLOOKUP(A26,'May 8'!$A$5:$M$65490,3,FALSE))</f>
        <v>1</v>
      </c>
      <c r="L26" s="152">
        <f>IF(ISERROR(VLOOKUP(A26,'May 15'!$A$5:$M$65494,3,FALSE))," ",VLOOKUP(A26,'May 15'!$A$5:$M$65494,3,FALSE))</f>
        <v>1</v>
      </c>
      <c r="M26" s="152">
        <f>IF(ISERROR(VLOOKUP(A26,'May 22'!$A$5:$M$65439,3,FALSE))," ",VLOOKUP(A26,'May 22'!$A$5:$M$65439,3,FALSE))</f>
        <v>1</v>
      </c>
      <c r="N26" s="152">
        <f>IF(ISERROR(VLOOKUP(A26,'May 29'!$A$5:$M$65474,3,FALSE))," ",VLOOKUP(A26,'May 29'!$A$5:$M$65474,3,FALSE))</f>
        <v>1</v>
      </c>
      <c r="O26" s="152">
        <f>IF(ISERROR(VLOOKUP(A26,'June 5'!$A$5:$M$65428,3,FALSE))," ",VLOOKUP(A26,'June 5'!$A$5:$M$65428,3,FALSE))</f>
        <v>1</v>
      </c>
      <c r="P26" s="152">
        <f>IF(ISERROR(VLOOKUP(A26,'June 12'!$A$5:$M$65435,3,FALSE))," ",VLOOKUP(A26,'June 12'!$A$5:$M$65435,3,FALSE))</f>
        <v>1</v>
      </c>
      <c r="Q26" s="152">
        <f>IF(ISERROR(VLOOKUP(A26,'June 19'!$A$5:$M$65437,3,FALSE))," ",VLOOKUP(A26,'June 19'!$A$5:$M$65437,3,FALSE))</f>
        <v>1</v>
      </c>
      <c r="R26" s="152">
        <f t="shared" si="1"/>
        <v>15</v>
      </c>
    </row>
    <row r="27" spans="1:18" ht="24" customHeight="1" thickBot="1" x14ac:dyDescent="0.3">
      <c r="A27" s="108">
        <v>36</v>
      </c>
      <c r="B27" s="84" t="str">
        <f>VLOOKUP(A27,Teams!$A:$B,2,FALSE)</f>
        <v>Jason Oliver &amp; Curtis Evans</v>
      </c>
      <c r="C27" s="151">
        <f>IF(ISERROR(VLOOKUP(A27,'March 13'!$A$5:$M$65536,3,FALSE))," ",VLOOKUP(A27,'March 13'!$A$5:$M$65536,3,FALSE))</f>
        <v>1</v>
      </c>
      <c r="D27" s="151">
        <f>IF(ISERROR(VLOOKUP(A27,'March 20'!$A$5:$M$65536,3,FALSE))," ",VLOOKUP(A27,'March 20'!$A$5:$M$65536,3,FALSE))</f>
        <v>1</v>
      </c>
      <c r="E27" s="151">
        <f>IF(ISERROR(VLOOKUP(A27,'March 27'!$A$5:$M$65536,3,FALSE))," ",VLOOKUP(A27,'March 27'!$A$5:$M$65536,3,FALSE))</f>
        <v>1</v>
      </c>
      <c r="F27" s="151">
        <f>IF(ISERROR(VLOOKUP(A27,'April 3'!$A$5:$M$65536,3,FALSE))," ",VLOOKUP(A27,'April 3'!$A$5:$M$65536,3,FALSE))</f>
        <v>1</v>
      </c>
      <c r="G27" s="151">
        <f>IF(ISERROR(VLOOKUP(A27,'April 10'!$A$5:$M$65536,3,FALSE))," ",VLOOKUP(A27,'April 10'!$A$5:$M$65536,3,FALSE))</f>
        <v>1</v>
      </c>
      <c r="H27" s="151">
        <f>IF(ISERROR(VLOOKUP(A27,'April 17'!$A$5:$M$65536,3,FALSE))," ",VLOOKUP(A27,'April 17'!$A$5:$M$65536,3,FALSE))</f>
        <v>1</v>
      </c>
      <c r="I27" s="151">
        <f>IF(ISERROR(VLOOKUP(A27,'April 24'!$A$5:$M$65536,3,FALSE))," ",VLOOKUP(A27,'April 24'!$A$5:$M$65536,3,FALSE))</f>
        <v>1</v>
      </c>
      <c r="J27" s="152">
        <f>IF(ISERROR(VLOOKUP(A27,'May 1'!$A$5:$M$65536,3,FALSE))," ",VLOOKUP(A27,'May 1'!$A$5:$M$65536,3,FALSE))</f>
        <v>1</v>
      </c>
      <c r="K27" s="152">
        <f>IF(ISERROR(VLOOKUP(A27,'May 8'!$A$5:$M$65490,3,FALSE))," ",VLOOKUP(A27,'May 8'!$A$5:$M$65490,3,FALSE))</f>
        <v>1</v>
      </c>
      <c r="L27" s="152">
        <f>IF(ISERROR(VLOOKUP(A27,'May 15'!$A$5:$M$65494,3,FALSE))," ",VLOOKUP(A27,'May 15'!$A$5:$M$65494,3,FALSE))</f>
        <v>1</v>
      </c>
      <c r="M27" s="152">
        <f>IF(ISERROR(VLOOKUP(A27,'May 22'!$A$5:$M$65439,3,FALSE))," ",VLOOKUP(A27,'May 22'!$A$5:$M$65439,3,FALSE))</f>
        <v>1</v>
      </c>
      <c r="N27" s="152">
        <f>IF(ISERROR(VLOOKUP(A27,'May 29'!$A$5:$M$65474,3,FALSE))," ",VLOOKUP(A27,'May 29'!$A$5:$M$65474,3,FALSE))</f>
        <v>1</v>
      </c>
      <c r="O27" s="152">
        <f>IF(ISERROR(VLOOKUP(A27,'June 5'!$A$5:$M$65428,3,FALSE))," ",VLOOKUP(A27,'June 5'!$A$5:$M$65428,3,FALSE))</f>
        <v>1</v>
      </c>
      <c r="P27" s="152">
        <f>IF(ISERROR(VLOOKUP(A27,'June 12'!$A$5:$M$65435,3,FALSE))," ",VLOOKUP(A27,'June 12'!$A$5:$M$65435,3,FALSE))</f>
        <v>1</v>
      </c>
      <c r="Q27" s="152">
        <f>IF(ISERROR(VLOOKUP(A27,'June 19'!$A$5:$M$65437,3,FALSE))," ",VLOOKUP(A27,'June 19'!$A$5:$M$65437,3,FALSE))</f>
        <v>1</v>
      </c>
      <c r="R27" s="152">
        <f t="shared" si="1"/>
        <v>15</v>
      </c>
    </row>
    <row r="28" spans="1:18" ht="24" customHeight="1" thickBot="1" x14ac:dyDescent="0.3">
      <c r="A28" s="108">
        <v>37</v>
      </c>
      <c r="B28" s="84" t="str">
        <f>VLOOKUP(A28,Teams!$A:$B,2,FALSE)</f>
        <v>Cody &amp; Cash Platt &amp; Jacklyn Hughes</v>
      </c>
      <c r="C28" s="151">
        <f>IF(ISERROR(VLOOKUP(A28,'March 13'!$A$5:$M$65536,3,FALSE))," ",VLOOKUP(A28,'March 13'!$A$5:$M$65536,3,FALSE))</f>
        <v>1</v>
      </c>
      <c r="D28" s="151">
        <f>IF(ISERROR(VLOOKUP(A28,'March 20'!$A$5:$M$65536,3,FALSE))," ",VLOOKUP(A28,'March 20'!$A$5:$M$65536,3,FALSE))</f>
        <v>1</v>
      </c>
      <c r="E28" s="151">
        <f>IF(ISERROR(VLOOKUP(A28,'March 27'!$A$5:$M$65536,3,FALSE))," ",VLOOKUP(A28,'March 27'!$A$5:$M$65536,3,FALSE))</f>
        <v>1</v>
      </c>
      <c r="F28" s="151">
        <f>IF(ISERROR(VLOOKUP(A28,'April 3'!$A$5:$M$65536,3,FALSE))," ",VLOOKUP(A28,'April 3'!$A$5:$M$65536,3,FALSE))</f>
        <v>1</v>
      </c>
      <c r="G28" s="151">
        <f>IF(ISERROR(VLOOKUP(A28,'April 10'!$A$5:$M$65536,3,FALSE))," ",VLOOKUP(A28,'April 10'!$A$5:$M$65536,3,FALSE))</f>
        <v>1</v>
      </c>
      <c r="H28" s="151">
        <f>IF(ISERROR(VLOOKUP(A28,'April 17'!$A$5:$M$65536,3,FALSE))," ",VLOOKUP(A28,'April 17'!$A$5:$M$65536,3,FALSE))</f>
        <v>1</v>
      </c>
      <c r="I28" s="151">
        <f>IF(ISERROR(VLOOKUP(A28,'April 24'!$A$5:$M$65536,3,FALSE))," ",VLOOKUP(A28,'April 24'!$A$5:$M$65536,3,FALSE))</f>
        <v>1</v>
      </c>
      <c r="J28" s="152">
        <f>IF(ISERROR(VLOOKUP(A28,'May 1'!$A$5:$M$65536,3,FALSE))," ",VLOOKUP(A28,'May 1'!$A$5:$M$65536,3,FALSE))</f>
        <v>1</v>
      </c>
      <c r="K28" s="152">
        <f>IF(ISERROR(VLOOKUP(A28,'May 8'!$A$5:$M$65490,3,FALSE))," ",VLOOKUP(A28,'May 8'!$A$5:$M$65490,3,FALSE))</f>
        <v>1</v>
      </c>
      <c r="L28" s="152">
        <f>IF(ISERROR(VLOOKUP(A28,'May 15'!$A$5:$M$65494,3,FALSE))," ",VLOOKUP(A28,'May 15'!$A$5:$M$65494,3,FALSE))</f>
        <v>1</v>
      </c>
      <c r="M28" s="152">
        <f>IF(ISERROR(VLOOKUP(A28,'May 22'!$A$5:$M$65439,3,FALSE))," ",VLOOKUP(A28,'May 22'!$A$5:$M$65439,3,FALSE))</f>
        <v>1</v>
      </c>
      <c r="N28" s="152">
        <f>IF(ISERROR(VLOOKUP(A28,'May 29'!$A$5:$M$65474,3,FALSE))," ",VLOOKUP(A28,'May 29'!$A$5:$M$65474,3,FALSE))</f>
        <v>1</v>
      </c>
      <c r="O28" s="152">
        <f>IF(ISERROR(VLOOKUP(A28,'June 5'!$A$5:$M$65428,3,FALSE))," ",VLOOKUP(A28,'June 5'!$A$5:$M$65428,3,FALSE))</f>
        <v>1</v>
      </c>
      <c r="P28" s="152">
        <f>IF(ISERROR(VLOOKUP(A28,'June 12'!$A$5:$M$65435,3,FALSE))," ",VLOOKUP(A28,'June 12'!$A$5:$M$65435,3,FALSE))</f>
        <v>1</v>
      </c>
      <c r="Q28" s="152">
        <f>IF(ISERROR(VLOOKUP(A28,'June 19'!$A$5:$M$65437,3,FALSE))," ",VLOOKUP(A28,'June 19'!$A$5:$M$65437,3,FALSE))</f>
        <v>1</v>
      </c>
      <c r="R28" s="152">
        <f t="shared" si="1"/>
        <v>15</v>
      </c>
    </row>
    <row r="29" spans="1:18" ht="24" customHeight="1" thickBot="1" x14ac:dyDescent="0.3">
      <c r="A29" s="108">
        <v>38</v>
      </c>
      <c r="B29" s="84" t="str">
        <f>VLOOKUP(A29,Teams!$A:$B,2,FALSE)</f>
        <v>Kolton &amp; Jeff  &amp; Mark Eberlan</v>
      </c>
      <c r="C29" s="151">
        <f>IF(ISERROR(VLOOKUP(A29,'March 13'!$A$5:$M$65536,3,FALSE))," ",VLOOKUP(A29,'March 13'!$A$5:$M$65536,3,FALSE))</f>
        <v>1</v>
      </c>
      <c r="D29" s="151">
        <f>IF(ISERROR(VLOOKUP(A29,'March 20'!$A$5:$M$65536,3,FALSE))," ",VLOOKUP(A29,'March 20'!$A$5:$M$65536,3,FALSE))</f>
        <v>1</v>
      </c>
      <c r="E29" s="151" t="str">
        <f>IF(ISERROR(VLOOKUP(A29,'March 27'!$A$5:$M$65536,3,FALSE))," ",VLOOKUP(A29,'March 27'!$A$5:$M$65536,3,FALSE))</f>
        <v xml:space="preserve"> </v>
      </c>
      <c r="F29" s="151" t="str">
        <f>IF(ISERROR(VLOOKUP(A29,'April 3'!$A$5:$M$65536,3,FALSE))," ",VLOOKUP(A29,'April 3'!$A$5:$M$65536,3,FALSE))</f>
        <v xml:space="preserve"> </v>
      </c>
      <c r="G29" s="151" t="str">
        <f>IF(ISERROR(VLOOKUP(A29,'April 10'!$A$5:$M$65536,3,FALSE))," ",VLOOKUP(A29,'April 10'!$A$5:$M$65536,3,FALSE))</f>
        <v xml:space="preserve"> </v>
      </c>
      <c r="H29" s="151" t="str">
        <f>IF(ISERROR(VLOOKUP(A29,'April 17'!$A$5:$M$65536,3,FALSE))," ",VLOOKUP(A29,'April 17'!$A$5:$M$65536,3,FALSE))</f>
        <v xml:space="preserve"> </v>
      </c>
      <c r="I29" s="151" t="str">
        <f>IF(ISERROR(VLOOKUP(A29,'April 24'!$A$5:$M$65536,3,FALSE))," ",VLOOKUP(A29,'April 24'!$A$5:$M$65536,3,FALSE))</f>
        <v xml:space="preserve"> </v>
      </c>
      <c r="J29" s="152" t="str">
        <f>IF(ISERROR(VLOOKUP(A29,'May 1'!$A$5:$M$65536,3,FALSE))," ",VLOOKUP(A29,'May 1'!$A$5:$M$65536,3,FALSE))</f>
        <v xml:space="preserve"> </v>
      </c>
      <c r="K29" s="152" t="str">
        <f>IF(ISERROR(VLOOKUP(A29,'May 8'!$A$5:$M$65490,3,FALSE))," ",VLOOKUP(A29,'May 8'!$A$5:$M$65490,3,FALSE))</f>
        <v xml:space="preserve"> </v>
      </c>
      <c r="L29" s="152" t="str">
        <f>IF(ISERROR(VLOOKUP(A29,'May 15'!$A$5:$M$65494,3,FALSE))," ",VLOOKUP(A29,'May 15'!$A$5:$M$65494,3,FALSE))</f>
        <v xml:space="preserve"> </v>
      </c>
      <c r="M29" s="152" t="str">
        <f>IF(ISERROR(VLOOKUP(A29,'May 22'!$A$5:$M$65439,3,FALSE))," ",VLOOKUP(A29,'May 22'!$A$5:$M$65439,3,FALSE))</f>
        <v xml:space="preserve"> </v>
      </c>
      <c r="N29" s="152" t="str">
        <f>IF(ISERROR(VLOOKUP(A29,'May 29'!$A$5:$M$65474,3,FALSE))," ",VLOOKUP(A29,'May 29'!$A$5:$M$65474,3,FALSE))</f>
        <v xml:space="preserve"> </v>
      </c>
      <c r="O29" s="152" t="str">
        <f>IF(ISERROR(VLOOKUP(A29,'June 5'!$A$5:$M$65428,3,FALSE))," ",VLOOKUP(A29,'June 5'!$A$5:$M$65428,3,FALSE))</f>
        <v xml:space="preserve"> </v>
      </c>
      <c r="P29" s="152" t="str">
        <f>IF(ISERROR(VLOOKUP(A29,'June 12'!$A$5:$M$65435,3,FALSE))," ",VLOOKUP(A29,'June 12'!$A$5:$M$65435,3,FALSE))</f>
        <v xml:space="preserve"> </v>
      </c>
      <c r="Q29" s="152" t="str">
        <f>IF(ISERROR(VLOOKUP(A29,'June 19'!$A$5:$M$65437,3,FALSE))," ",VLOOKUP(A29,'June 19'!$A$5:$M$65437,3,FALSE))</f>
        <v xml:space="preserve"> </v>
      </c>
      <c r="R29" s="152">
        <f t="shared" si="1"/>
        <v>2</v>
      </c>
    </row>
    <row r="30" spans="1:18" ht="24" customHeight="1" thickBot="1" x14ac:dyDescent="0.3">
      <c r="A30" s="108">
        <v>39</v>
      </c>
      <c r="B30" s="84" t="str">
        <f>VLOOKUP(A30,Teams!$A:$B,2,FALSE)</f>
        <v>Kurt Morgan</v>
      </c>
      <c r="C30" s="151">
        <f>IF(ISERROR(VLOOKUP(A30,'March 13'!$A$5:$M$65536,3,FALSE))," ",VLOOKUP(A30,'March 13'!$A$5:$M$65536,3,FALSE))</f>
        <v>1</v>
      </c>
      <c r="D30" s="151">
        <f>IF(ISERROR(VLOOKUP(A30,'March 20'!$A$5:$M$65536,3,FALSE))," ",VLOOKUP(A30,'March 20'!$A$5:$M$65536,3,FALSE))</f>
        <v>1</v>
      </c>
      <c r="E30" s="151">
        <f>IF(ISERROR(VLOOKUP(A30,'March 27'!$A$5:$M$65536,3,FALSE))," ",VLOOKUP(A30,'March 27'!$A$5:$M$65536,3,FALSE))</f>
        <v>1</v>
      </c>
      <c r="F30" s="151">
        <f>IF(ISERROR(VLOOKUP(A30,'April 3'!$A$5:$M$65536,3,FALSE))," ",VLOOKUP(A30,'April 3'!$A$5:$M$65536,3,FALSE))</f>
        <v>1</v>
      </c>
      <c r="G30" s="151">
        <f>IF(ISERROR(VLOOKUP(A30,'April 10'!$A$5:$M$65536,3,FALSE))," ",VLOOKUP(A30,'April 10'!$A$5:$M$65536,3,FALSE))</f>
        <v>1</v>
      </c>
      <c r="H30" s="151">
        <f>IF(ISERROR(VLOOKUP(A30,'April 17'!$A$5:$M$65536,3,FALSE))," ",VLOOKUP(A30,'April 17'!$A$5:$M$65536,3,FALSE))</f>
        <v>1</v>
      </c>
      <c r="I30" s="151">
        <f>IF(ISERROR(VLOOKUP(A30,'April 24'!$A$5:$M$65536,3,FALSE))," ",VLOOKUP(A30,'April 24'!$A$5:$M$65536,3,FALSE))</f>
        <v>1</v>
      </c>
      <c r="J30" s="152">
        <f>IF(ISERROR(VLOOKUP(A30,'May 1'!$A$5:$M$65536,3,FALSE))," ",VLOOKUP(A30,'May 1'!$A$5:$M$65536,3,FALSE))</f>
        <v>1</v>
      </c>
      <c r="K30" s="152">
        <f>IF(ISERROR(VLOOKUP(A30,'May 8'!$A$5:$M$65490,3,FALSE))," ",VLOOKUP(A30,'May 8'!$A$5:$M$65490,3,FALSE))</f>
        <v>1</v>
      </c>
      <c r="L30" s="152">
        <f>IF(ISERROR(VLOOKUP(A30,'May 15'!$A$5:$M$65494,3,FALSE))," ",VLOOKUP(A30,'May 15'!$A$5:$M$65494,3,FALSE))</f>
        <v>1</v>
      </c>
      <c r="M30" s="152" t="str">
        <f>IF(ISERROR(VLOOKUP(A30,'May 22'!$A$5:$M$65439,3,FALSE))," ",VLOOKUP(A30,'May 22'!$A$5:$M$65439,3,FALSE))</f>
        <v xml:space="preserve"> </v>
      </c>
      <c r="N30" s="152" t="str">
        <f>IF(ISERROR(VLOOKUP(A30,'May 29'!$A$5:$M$65474,3,FALSE))," ",VLOOKUP(A30,'May 29'!$A$5:$M$65474,3,FALSE))</f>
        <v xml:space="preserve"> </v>
      </c>
      <c r="O30" s="152" t="str">
        <f>IF(ISERROR(VLOOKUP(A30,'June 5'!$A$5:$M$65428,3,FALSE))," ",VLOOKUP(A30,'June 5'!$A$5:$M$65428,3,FALSE))</f>
        <v xml:space="preserve"> </v>
      </c>
      <c r="P30" s="152" t="str">
        <f>IF(ISERROR(VLOOKUP(A30,'June 12'!$A$5:$M$65435,3,FALSE))," ",VLOOKUP(A30,'June 12'!$A$5:$M$65435,3,FALSE))</f>
        <v xml:space="preserve"> </v>
      </c>
      <c r="Q30" s="152" t="str">
        <f>IF(ISERROR(VLOOKUP(A30,'June 19'!$A$5:$M$65437,3,FALSE))," ",VLOOKUP(A30,'June 19'!$A$5:$M$65437,3,FALSE))</f>
        <v xml:space="preserve"> </v>
      </c>
      <c r="R30" s="152">
        <f t="shared" si="1"/>
        <v>10</v>
      </c>
    </row>
    <row r="31" spans="1:18" ht="24" customHeight="1" thickBot="1" x14ac:dyDescent="0.3">
      <c r="A31" s="108">
        <v>40</v>
      </c>
      <c r="B31" s="84" t="str">
        <f>VLOOKUP(A31,Teams!$A:$B,2,FALSE)</f>
        <v>Keith  &amp; Chuck Cole</v>
      </c>
      <c r="C31" s="151">
        <f>IF(ISERROR(VLOOKUP(A31,'March 13'!$A$5:$M$65536,3,FALSE))," ",VLOOKUP(A31,'March 13'!$A$5:$M$65536,3,FALSE))</f>
        <v>1</v>
      </c>
      <c r="D31" s="151" t="str">
        <f>IF(ISERROR(VLOOKUP(A31,'March 20'!$A$5:$M$65536,3,FALSE))," ",VLOOKUP(A31,'March 20'!$A$5:$M$65536,3,FALSE))</f>
        <v xml:space="preserve"> </v>
      </c>
      <c r="E31" s="151" t="str">
        <f>IF(ISERROR(VLOOKUP(A31,'March 27'!$A$5:$M$65536,3,FALSE))," ",VLOOKUP(A31,'March 27'!$A$5:$M$65536,3,FALSE))</f>
        <v xml:space="preserve"> </v>
      </c>
      <c r="F31" s="151" t="str">
        <f>IF(ISERROR(VLOOKUP(A31,'April 3'!$A$5:$M$65536,3,FALSE))," ",VLOOKUP(A31,'April 3'!$A$5:$M$65536,3,FALSE))</f>
        <v xml:space="preserve"> </v>
      </c>
      <c r="G31" s="151" t="str">
        <f>IF(ISERROR(VLOOKUP(A31,'April 10'!$A$5:$M$65536,3,FALSE))," ",VLOOKUP(A31,'April 10'!$A$5:$M$65536,3,FALSE))</f>
        <v xml:space="preserve"> </v>
      </c>
      <c r="H31" s="151" t="str">
        <f>IF(ISERROR(VLOOKUP(A31,'April 17'!$A$5:$M$65536,3,FALSE))," ",VLOOKUP(A31,'April 17'!$A$5:$M$65536,3,FALSE))</f>
        <v xml:space="preserve"> </v>
      </c>
      <c r="I31" s="151" t="str">
        <f>IF(ISERROR(VLOOKUP(A31,'April 24'!$A$5:$M$65536,3,FALSE))," ",VLOOKUP(A31,'April 24'!$A$5:$M$65536,3,FALSE))</f>
        <v xml:space="preserve"> </v>
      </c>
      <c r="J31" s="152" t="str">
        <f>IF(ISERROR(VLOOKUP(A31,'May 1'!$A$5:$M$65536,3,FALSE))," ",VLOOKUP(A31,'May 1'!$A$5:$M$65536,3,FALSE))</f>
        <v xml:space="preserve"> </v>
      </c>
      <c r="K31" s="152" t="str">
        <f>IF(ISERROR(VLOOKUP(A31,'May 8'!$A$5:$M$65490,3,FALSE))," ",VLOOKUP(A31,'May 8'!$A$5:$M$65490,3,FALSE))</f>
        <v xml:space="preserve"> </v>
      </c>
      <c r="L31" s="152" t="str">
        <f>IF(ISERROR(VLOOKUP(A31,'May 15'!$A$5:$M$65494,3,FALSE))," ",VLOOKUP(A31,'May 15'!$A$5:$M$65494,3,FALSE))</f>
        <v xml:space="preserve"> </v>
      </c>
      <c r="M31" s="152" t="str">
        <f>IF(ISERROR(VLOOKUP(A31,'May 22'!$A$5:$M$65439,3,FALSE))," ",VLOOKUP(A31,'May 22'!$A$5:$M$65439,3,FALSE))</f>
        <v xml:space="preserve"> </v>
      </c>
      <c r="N31" s="152" t="str">
        <f>IF(ISERROR(VLOOKUP(A31,'May 29'!$A$5:$M$65474,3,FALSE))," ",VLOOKUP(A31,'May 29'!$A$5:$M$65474,3,FALSE))</f>
        <v xml:space="preserve"> </v>
      </c>
      <c r="O31" s="152" t="str">
        <f>IF(ISERROR(VLOOKUP(A31,'June 5'!$A$5:$M$65428,3,FALSE))," ",VLOOKUP(A31,'June 5'!$A$5:$M$65428,3,FALSE))</f>
        <v xml:space="preserve"> </v>
      </c>
      <c r="P31" s="152" t="str">
        <f>IF(ISERROR(VLOOKUP(A31,'June 12'!$A$5:$M$65435,3,FALSE))," ",VLOOKUP(A31,'June 12'!$A$5:$M$65435,3,FALSE))</f>
        <v xml:space="preserve"> </v>
      </c>
      <c r="Q31" s="152" t="str">
        <f>IF(ISERROR(VLOOKUP(A31,'June 19'!$A$5:$M$65437,3,FALSE))," ",VLOOKUP(A31,'June 19'!$A$5:$M$65437,3,FALSE))</f>
        <v xml:space="preserve"> </v>
      </c>
      <c r="R31" s="152">
        <f t="shared" si="1"/>
        <v>1</v>
      </c>
    </row>
    <row r="32" spans="1:18" ht="24" customHeight="1" thickBot="1" x14ac:dyDescent="0.3">
      <c r="A32" s="108">
        <v>41</v>
      </c>
      <c r="B32" s="84" t="str">
        <f>VLOOKUP(A32,Teams!$A:$B,2,FALSE)</f>
        <v>Ryan Williams &amp; Bronson Cole &amp; John Bradenburg</v>
      </c>
      <c r="C32" s="151">
        <f>IF(ISERROR(VLOOKUP(A32,'March 13'!$A$5:$M$65536,3,FALSE))," ",VLOOKUP(A32,'March 13'!$A$5:$M$65536,3,FALSE))</f>
        <v>1</v>
      </c>
      <c r="D32" s="151">
        <f>IF(ISERROR(VLOOKUP(A32,'March 20'!$A$5:$M$65536,3,FALSE))," ",VLOOKUP(A32,'March 20'!$A$5:$M$65536,3,FALSE))</f>
        <v>1</v>
      </c>
      <c r="E32" s="151">
        <f>IF(ISERROR(VLOOKUP(A32,'March 27'!$A$5:$M$65536,3,FALSE))," ",VLOOKUP(A32,'March 27'!$A$5:$M$65536,3,FALSE))</f>
        <v>1</v>
      </c>
      <c r="F32" s="151">
        <f>IF(ISERROR(VLOOKUP(A32,'April 3'!$A$5:$M$65536,3,FALSE))," ",VLOOKUP(A32,'April 3'!$A$5:$M$65536,3,FALSE))</f>
        <v>1</v>
      </c>
      <c r="G32" s="151">
        <f>IF(ISERROR(VLOOKUP(A32,'April 10'!$A$5:$M$65536,3,FALSE))," ",VLOOKUP(A32,'April 10'!$A$5:$M$65536,3,FALSE))</f>
        <v>1</v>
      </c>
      <c r="H32" s="151">
        <f>IF(ISERROR(VLOOKUP(A32,'April 17'!$A$5:$M$65536,3,FALSE))," ",VLOOKUP(A32,'April 17'!$A$5:$M$65536,3,FALSE))</f>
        <v>1</v>
      </c>
      <c r="I32" s="151">
        <f>IF(ISERROR(VLOOKUP(A32,'April 24'!$A$5:$M$65536,3,FALSE))," ",VLOOKUP(A32,'April 24'!$A$5:$M$65536,3,FALSE))</f>
        <v>1</v>
      </c>
      <c r="J32" s="152">
        <f>IF(ISERROR(VLOOKUP(A32,'May 1'!$A$5:$M$65536,3,FALSE))," ",VLOOKUP(A32,'May 1'!$A$5:$M$65536,3,FALSE))</f>
        <v>1</v>
      </c>
      <c r="K32" s="152">
        <f>IF(ISERROR(VLOOKUP(A32,'May 8'!$A$5:$M$65490,3,FALSE))," ",VLOOKUP(A32,'May 8'!$A$5:$M$65490,3,FALSE))</f>
        <v>1</v>
      </c>
      <c r="L32" s="152">
        <f>IF(ISERROR(VLOOKUP(A32,'May 15'!$A$5:$M$65494,3,FALSE))," ",VLOOKUP(A32,'May 15'!$A$5:$M$65494,3,FALSE))</f>
        <v>1</v>
      </c>
      <c r="M32" s="152">
        <f>IF(ISERROR(VLOOKUP(A32,'May 22'!$A$5:$M$65439,3,FALSE))," ",VLOOKUP(A32,'May 22'!$A$5:$M$65439,3,FALSE))</f>
        <v>1</v>
      </c>
      <c r="N32" s="152">
        <f>IF(ISERROR(VLOOKUP(A32,'May 29'!$A$5:$M$65474,3,FALSE))," ",VLOOKUP(A32,'May 29'!$A$5:$M$65474,3,FALSE))</f>
        <v>1</v>
      </c>
      <c r="O32" s="152">
        <f>IF(ISERROR(VLOOKUP(A32,'June 5'!$A$5:$M$65428,3,FALSE))," ",VLOOKUP(A32,'June 5'!$A$5:$M$65428,3,FALSE))</f>
        <v>1</v>
      </c>
      <c r="P32" s="152">
        <f>IF(ISERROR(VLOOKUP(A32,'June 12'!$A$5:$M$65435,3,FALSE))," ",VLOOKUP(A32,'June 12'!$A$5:$M$65435,3,FALSE))</f>
        <v>1</v>
      </c>
      <c r="Q32" s="152">
        <f>IF(ISERROR(VLOOKUP(A32,'June 19'!$A$5:$M$65437,3,FALSE))," ",VLOOKUP(A32,'June 19'!$A$5:$M$65437,3,FALSE))</f>
        <v>1</v>
      </c>
      <c r="R32" s="152">
        <f t="shared" si="1"/>
        <v>15</v>
      </c>
    </row>
    <row r="33" spans="1:18" ht="24" customHeight="1" thickBot="1" x14ac:dyDescent="0.3">
      <c r="A33" s="108">
        <v>42</v>
      </c>
      <c r="B33" s="84" t="str">
        <f>VLOOKUP(A33,Teams!$A:$B,2,FALSE)</f>
        <v>David Bowley &amp; Jason Lee</v>
      </c>
      <c r="C33" s="151">
        <f>IF(ISERROR(VLOOKUP(A33,'March 13'!$A$5:$M$65536,3,FALSE))," ",VLOOKUP(A33,'March 13'!$A$5:$M$65536,3,FALSE))</f>
        <v>1</v>
      </c>
      <c r="D33" s="151">
        <f>IF(ISERROR(VLOOKUP(A33,'March 20'!$A$5:$M$65536,3,FALSE))," ",VLOOKUP(A33,'March 20'!$A$5:$M$65536,3,FALSE))</f>
        <v>1</v>
      </c>
      <c r="E33" s="151">
        <f>IF(ISERROR(VLOOKUP(A33,'March 27'!$A$5:$M$65536,3,FALSE))," ",VLOOKUP(A33,'March 27'!$A$5:$M$65536,3,FALSE))</f>
        <v>1</v>
      </c>
      <c r="F33" s="151">
        <f>IF(ISERROR(VLOOKUP(A33,'April 3'!$A$5:$M$65536,3,FALSE))," ",VLOOKUP(A33,'April 3'!$A$5:$M$65536,3,FALSE))</f>
        <v>1</v>
      </c>
      <c r="G33" s="151">
        <f>IF(ISERROR(VLOOKUP(A33,'April 10'!$A$5:$M$65536,3,FALSE))," ",VLOOKUP(A33,'April 10'!$A$5:$M$65536,3,FALSE))</f>
        <v>1</v>
      </c>
      <c r="H33" s="151">
        <f>IF(ISERROR(VLOOKUP(A33,'April 17'!$A$5:$M$65536,3,FALSE))," ",VLOOKUP(A33,'April 17'!$A$5:$M$65536,3,FALSE))</f>
        <v>1</v>
      </c>
      <c r="I33" s="151">
        <f>IF(ISERROR(VLOOKUP(A33,'April 24'!$A$5:$M$65536,3,FALSE))," ",VLOOKUP(A33,'April 24'!$A$5:$M$65536,3,FALSE))</f>
        <v>1</v>
      </c>
      <c r="J33" s="152">
        <f>IF(ISERROR(VLOOKUP(A33,'May 1'!$A$5:$M$65536,3,FALSE))," ",VLOOKUP(A33,'May 1'!$A$5:$M$65536,3,FALSE))</f>
        <v>1</v>
      </c>
      <c r="K33" s="152">
        <f>IF(ISERROR(VLOOKUP(A33,'May 8'!$A$5:$M$65490,3,FALSE))," ",VLOOKUP(A33,'May 8'!$A$5:$M$65490,3,FALSE))</f>
        <v>1</v>
      </c>
      <c r="L33" s="152">
        <f>IF(ISERROR(VLOOKUP(A33,'May 15'!$A$5:$M$65494,3,FALSE))," ",VLOOKUP(A33,'May 15'!$A$5:$M$65494,3,FALSE))</f>
        <v>1</v>
      </c>
      <c r="M33" s="152">
        <f>IF(ISERROR(VLOOKUP(A33,'May 22'!$A$5:$M$65439,3,FALSE))," ",VLOOKUP(A33,'May 22'!$A$5:$M$65439,3,FALSE))</f>
        <v>1</v>
      </c>
      <c r="N33" s="152">
        <f>IF(ISERROR(VLOOKUP(A33,'May 29'!$A$5:$M$65474,3,FALSE))," ",VLOOKUP(A33,'May 29'!$A$5:$M$65474,3,FALSE))</f>
        <v>1</v>
      </c>
      <c r="O33" s="152">
        <f>IF(ISERROR(VLOOKUP(A33,'June 5'!$A$5:$M$65428,3,FALSE))," ",VLOOKUP(A33,'June 5'!$A$5:$M$65428,3,FALSE))</f>
        <v>1</v>
      </c>
      <c r="P33" s="152">
        <f>IF(ISERROR(VLOOKUP(A33,'June 12'!$A$5:$M$65435,3,FALSE))," ",VLOOKUP(A33,'June 12'!$A$5:$M$65435,3,FALSE))</f>
        <v>1</v>
      </c>
      <c r="Q33" s="152">
        <f>IF(ISERROR(VLOOKUP(A33,'June 19'!$A$5:$M$65437,3,FALSE))," ",VLOOKUP(A33,'June 19'!$A$5:$M$65437,3,FALSE))</f>
        <v>1</v>
      </c>
      <c r="R33" s="152">
        <f t="shared" si="1"/>
        <v>15</v>
      </c>
    </row>
    <row r="34" spans="1:18" ht="24" customHeight="1" thickBot="1" x14ac:dyDescent="0.3">
      <c r="A34" s="108">
        <v>43</v>
      </c>
      <c r="B34" s="84" t="str">
        <f>VLOOKUP(A34,Teams!$A:$B,2,FALSE)</f>
        <v>Hunter Muncrief &amp; Ty Moorhead</v>
      </c>
      <c r="C34" s="151">
        <f>IF(ISERROR(VLOOKUP(A34,'March 13'!$A$5:$M$65536,3,FALSE))," ",VLOOKUP(A34,'March 13'!$A$5:$M$65536,3,FALSE))</f>
        <v>1</v>
      </c>
      <c r="D34" s="151" t="str">
        <f>IF(ISERROR(VLOOKUP(A34,'March 20'!$A$5:$M$65536,3,FALSE))," ",VLOOKUP(A34,'March 20'!$A$5:$M$65536,3,FALSE))</f>
        <v xml:space="preserve"> </v>
      </c>
      <c r="E34" s="151" t="str">
        <f>IF(ISERROR(VLOOKUP(A34,'March 27'!$A$5:$M$65536,3,FALSE))," ",VLOOKUP(A34,'March 27'!$A$5:$M$65536,3,FALSE))</f>
        <v xml:space="preserve"> </v>
      </c>
      <c r="F34" s="151" t="str">
        <f>IF(ISERROR(VLOOKUP(A34,'April 3'!$A$5:$M$65536,3,FALSE))," ",VLOOKUP(A34,'April 3'!$A$5:$M$65536,3,FALSE))</f>
        <v xml:space="preserve"> </v>
      </c>
      <c r="G34" s="151" t="str">
        <f>IF(ISERROR(VLOOKUP(A34,'April 10'!$A$5:$M$65536,3,FALSE))," ",VLOOKUP(A34,'April 10'!$A$5:$M$65536,3,FALSE))</f>
        <v xml:space="preserve"> </v>
      </c>
      <c r="H34" s="151" t="str">
        <f>IF(ISERROR(VLOOKUP(A34,'April 17'!$A$5:$M$65536,3,FALSE))," ",VLOOKUP(A34,'April 17'!$A$5:$M$65536,3,FALSE))</f>
        <v xml:space="preserve"> </v>
      </c>
      <c r="I34" s="151" t="str">
        <f>IF(ISERROR(VLOOKUP(A34,'April 24'!$A$5:$M$65536,3,FALSE))," ",VLOOKUP(A34,'April 24'!$A$5:$M$65536,3,FALSE))</f>
        <v xml:space="preserve"> </v>
      </c>
      <c r="J34" s="152" t="str">
        <f>IF(ISERROR(VLOOKUP(A34,'May 1'!$A$5:$M$65536,3,FALSE))," ",VLOOKUP(A34,'May 1'!$A$5:$M$65536,3,FALSE))</f>
        <v xml:space="preserve"> </v>
      </c>
      <c r="K34" s="152" t="str">
        <f>IF(ISERROR(VLOOKUP(A34,'May 8'!$A$5:$M$65490,3,FALSE))," ",VLOOKUP(A34,'May 8'!$A$5:$M$65490,3,FALSE))</f>
        <v xml:space="preserve"> </v>
      </c>
      <c r="L34" s="152" t="str">
        <f>IF(ISERROR(VLOOKUP(A34,'May 15'!$A$5:$M$65494,3,FALSE))," ",VLOOKUP(A34,'May 15'!$A$5:$M$65494,3,FALSE))</f>
        <v xml:space="preserve"> </v>
      </c>
      <c r="M34" s="152" t="str">
        <f>IF(ISERROR(VLOOKUP(A34,'May 22'!$A$5:$M$65439,3,FALSE))," ",VLOOKUP(A34,'May 22'!$A$5:$M$65439,3,FALSE))</f>
        <v xml:space="preserve"> </v>
      </c>
      <c r="N34" s="152" t="str">
        <f>IF(ISERROR(VLOOKUP(A34,'May 29'!$A$5:$M$65474,3,FALSE))," ",VLOOKUP(A34,'May 29'!$A$5:$M$65474,3,FALSE))</f>
        <v xml:space="preserve"> </v>
      </c>
      <c r="O34" s="152" t="str">
        <f>IF(ISERROR(VLOOKUP(A34,'June 5'!$A$5:$M$65428,3,FALSE))," ",VLOOKUP(A34,'June 5'!$A$5:$M$65428,3,FALSE))</f>
        <v xml:space="preserve"> </v>
      </c>
      <c r="P34" s="152" t="str">
        <f>IF(ISERROR(VLOOKUP(A34,'June 12'!$A$5:$M$65435,3,FALSE))," ",VLOOKUP(A34,'June 12'!$A$5:$M$65435,3,FALSE))</f>
        <v xml:space="preserve"> </v>
      </c>
      <c r="Q34" s="152" t="str">
        <f>IF(ISERROR(VLOOKUP(A34,'June 19'!$A$5:$M$65437,3,FALSE))," ",VLOOKUP(A34,'June 19'!$A$5:$M$65437,3,FALSE))</f>
        <v xml:space="preserve"> </v>
      </c>
      <c r="R34" s="152">
        <f t="shared" ref="R34:R65" si="2">SUM(C34:Q34)</f>
        <v>1</v>
      </c>
    </row>
    <row r="35" spans="1:18" ht="24" customHeight="1" thickBot="1" x14ac:dyDescent="0.3">
      <c r="A35" s="108">
        <v>44</v>
      </c>
      <c r="B35" s="84" t="str">
        <f>VLOOKUP(A35,Teams!$A:$B,2,FALSE)</f>
        <v>Charlie Stewart &amp; Charlie Kruithof &amp; Kannon Stewart</v>
      </c>
      <c r="C35" s="151">
        <f>IF(ISERROR(VLOOKUP(A35,'March 13'!$A$5:$M$65536,3,FALSE))," ",VLOOKUP(A35,'March 13'!$A$5:$M$65536,3,FALSE))</f>
        <v>1</v>
      </c>
      <c r="D35" s="151">
        <f>IF(ISERROR(VLOOKUP(A35,'March 20'!$A$5:$M$65536,3,FALSE))," ",VLOOKUP(A35,'March 20'!$A$5:$M$65536,3,FALSE))</f>
        <v>1</v>
      </c>
      <c r="E35" s="151" t="str">
        <f>IF(ISERROR(VLOOKUP(A35,'March 27'!$A$5:$M$65536,3,FALSE))," ",VLOOKUP(A35,'March 27'!$A$5:$M$65536,3,FALSE))</f>
        <v xml:space="preserve"> </v>
      </c>
      <c r="F35" s="151">
        <f>IF(ISERROR(VLOOKUP(A35,'April 3'!$A$5:$M$65536,3,FALSE))," ",VLOOKUP(A35,'April 3'!$A$5:$M$65536,3,FALSE))</f>
        <v>1</v>
      </c>
      <c r="G35" s="151" t="str">
        <f>IF(ISERROR(VLOOKUP(A35,'April 10'!$A$5:$M$65536,3,FALSE))," ",VLOOKUP(A35,'April 10'!$A$5:$M$65536,3,FALSE))</f>
        <v xml:space="preserve"> </v>
      </c>
      <c r="H35" s="151">
        <f>IF(ISERROR(VLOOKUP(A35,'April 17'!$A$5:$M$65536,3,FALSE))," ",VLOOKUP(A35,'April 17'!$A$5:$M$65536,3,FALSE))</f>
        <v>1</v>
      </c>
      <c r="I35" s="151">
        <f>IF(ISERROR(VLOOKUP(A35,'April 24'!$A$5:$M$65536,3,FALSE))," ",VLOOKUP(A35,'April 24'!$A$5:$M$65536,3,FALSE))</f>
        <v>1</v>
      </c>
      <c r="J35" s="152">
        <f>IF(ISERROR(VLOOKUP(A35,'May 1'!$A$5:$M$65536,3,FALSE))," ",VLOOKUP(A35,'May 1'!$A$5:$M$65536,3,FALSE))</f>
        <v>1</v>
      </c>
      <c r="K35" s="152">
        <f>IF(ISERROR(VLOOKUP(A35,'May 8'!$A$5:$M$65490,3,FALSE))," ",VLOOKUP(A35,'May 8'!$A$5:$M$65490,3,FALSE))</f>
        <v>1</v>
      </c>
      <c r="L35" s="152">
        <f>IF(ISERROR(VLOOKUP(A35,'May 15'!$A$5:$M$65494,3,FALSE))," ",VLOOKUP(A35,'May 15'!$A$5:$M$65494,3,FALSE))</f>
        <v>1</v>
      </c>
      <c r="M35" s="152">
        <f>IF(ISERROR(VLOOKUP(A35,'May 22'!$A$5:$M$65439,3,FALSE))," ",VLOOKUP(A35,'May 22'!$A$5:$M$65439,3,FALSE))</f>
        <v>1</v>
      </c>
      <c r="N35" s="152">
        <f>IF(ISERROR(VLOOKUP(A35,'May 29'!$A$5:$M$65474,3,FALSE))," ",VLOOKUP(A35,'May 29'!$A$5:$M$65474,3,FALSE))</f>
        <v>1</v>
      </c>
      <c r="O35" s="152">
        <f>IF(ISERROR(VLOOKUP(A35,'June 5'!$A$5:$M$65428,3,FALSE))," ",VLOOKUP(A35,'June 5'!$A$5:$M$65428,3,FALSE))</f>
        <v>1</v>
      </c>
      <c r="P35" s="152">
        <f>IF(ISERROR(VLOOKUP(A35,'June 12'!$A$5:$M$65435,3,FALSE))," ",VLOOKUP(A35,'June 12'!$A$5:$M$65435,3,FALSE))</f>
        <v>1</v>
      </c>
      <c r="Q35" s="152">
        <f>IF(ISERROR(VLOOKUP(A35,'June 19'!$A$5:$M$65437,3,FALSE))," ",VLOOKUP(A35,'June 19'!$A$5:$M$65437,3,FALSE))</f>
        <v>1</v>
      </c>
      <c r="R35" s="152">
        <f t="shared" si="2"/>
        <v>13</v>
      </c>
    </row>
    <row r="36" spans="1:18" ht="24" customHeight="1" thickBot="1" x14ac:dyDescent="0.3">
      <c r="A36" s="108">
        <v>45</v>
      </c>
      <c r="B36" s="84" t="str">
        <f>VLOOKUP(A36,Teams!$A:$B,2,FALSE)</f>
        <v>Gary Reppond &amp; Kimberly Nelson</v>
      </c>
      <c r="C36" s="151">
        <f>IF(ISERROR(VLOOKUP(A36,'March 13'!$A$5:$M$65536,3,FALSE))," ",VLOOKUP(A36,'March 13'!$A$5:$M$65536,3,FALSE))</f>
        <v>1</v>
      </c>
      <c r="D36" s="151">
        <f>IF(ISERROR(VLOOKUP(A36,'March 20'!$A$5:$M$65536,3,FALSE))," ",VLOOKUP(A36,'March 20'!$A$5:$M$65536,3,FALSE))</f>
        <v>1</v>
      </c>
      <c r="E36" s="151">
        <f>IF(ISERROR(VLOOKUP(A36,'March 27'!$A$5:$M$65536,3,FALSE))," ",VLOOKUP(A36,'March 27'!$A$5:$M$65536,3,FALSE))</f>
        <v>1</v>
      </c>
      <c r="F36" s="151">
        <f>IF(ISERROR(VLOOKUP(A36,'April 3'!$A$5:$M$65536,3,FALSE))," ",VLOOKUP(A36,'April 3'!$A$5:$M$65536,3,FALSE))</f>
        <v>1</v>
      </c>
      <c r="G36" s="151">
        <f>IF(ISERROR(VLOOKUP(A36,'April 10'!$A$5:$M$65536,3,FALSE))," ",VLOOKUP(A36,'April 10'!$A$5:$M$65536,3,FALSE))</f>
        <v>1</v>
      </c>
      <c r="H36" s="151">
        <f>IF(ISERROR(VLOOKUP(A36,'April 17'!$A$5:$M$65536,3,FALSE))," ",VLOOKUP(A36,'April 17'!$A$5:$M$65536,3,FALSE))</f>
        <v>1</v>
      </c>
      <c r="I36" s="151">
        <f>IF(ISERROR(VLOOKUP(A36,'April 24'!$A$5:$M$65536,3,FALSE))," ",VLOOKUP(A36,'April 24'!$A$5:$M$65536,3,FALSE))</f>
        <v>1</v>
      </c>
      <c r="J36" s="152">
        <f>IF(ISERROR(VLOOKUP(A36,'May 1'!$A$5:$M$65536,3,FALSE))," ",VLOOKUP(A36,'May 1'!$A$5:$M$65536,3,FALSE))</f>
        <v>1</v>
      </c>
      <c r="K36" s="152">
        <f>IF(ISERROR(VLOOKUP(A36,'May 8'!$A$5:$M$65490,3,FALSE))," ",VLOOKUP(A36,'May 8'!$A$5:$M$65490,3,FALSE))</f>
        <v>1</v>
      </c>
      <c r="L36" s="152" t="str">
        <f>IF(ISERROR(VLOOKUP(A36,'May 15'!$A$5:$M$65494,3,FALSE))," ",VLOOKUP(A36,'May 15'!$A$5:$M$65494,3,FALSE))</f>
        <v xml:space="preserve"> </v>
      </c>
      <c r="M36" s="152" t="str">
        <f>IF(ISERROR(VLOOKUP(A36,'May 22'!$A$5:$M$65439,3,FALSE))," ",VLOOKUP(A36,'May 22'!$A$5:$M$65439,3,FALSE))</f>
        <v xml:space="preserve"> </v>
      </c>
      <c r="N36" s="152" t="str">
        <f>IF(ISERROR(VLOOKUP(A36,'May 29'!$A$5:$M$65474,3,FALSE))," ",VLOOKUP(A36,'May 29'!$A$5:$M$65474,3,FALSE))</f>
        <v xml:space="preserve"> </v>
      </c>
      <c r="O36" s="152" t="str">
        <f>IF(ISERROR(VLOOKUP(A36,'June 5'!$A$5:$M$65428,3,FALSE))," ",VLOOKUP(A36,'June 5'!$A$5:$M$65428,3,FALSE))</f>
        <v xml:space="preserve"> </v>
      </c>
      <c r="P36" s="152" t="str">
        <f>IF(ISERROR(VLOOKUP(A36,'June 12'!$A$5:$M$65435,3,FALSE))," ",VLOOKUP(A36,'June 12'!$A$5:$M$65435,3,FALSE))</f>
        <v xml:space="preserve"> </v>
      </c>
      <c r="Q36" s="152" t="str">
        <f>IF(ISERROR(VLOOKUP(A36,'June 19'!$A$5:$M$65437,3,FALSE))," ",VLOOKUP(A36,'June 19'!$A$5:$M$65437,3,FALSE))</f>
        <v xml:space="preserve"> </v>
      </c>
      <c r="R36" s="152">
        <f t="shared" si="2"/>
        <v>9</v>
      </c>
    </row>
    <row r="37" spans="1:18" ht="24" customHeight="1" thickBot="1" x14ac:dyDescent="0.3">
      <c r="A37" s="108">
        <v>46</v>
      </c>
      <c r="B37" s="84" t="str">
        <f>VLOOKUP(A37,Teams!$A:$B,2,FALSE)</f>
        <v>Taylor Thompson &amp; Cade Tullos</v>
      </c>
      <c r="C37" s="151">
        <f>IF(ISERROR(VLOOKUP(A37,'March 13'!$A$5:$M$65536,3,FALSE))," ",VLOOKUP(A37,'March 13'!$A$5:$M$65536,3,FALSE))</f>
        <v>1</v>
      </c>
      <c r="D37" s="151">
        <f>IF(ISERROR(VLOOKUP(A37,'March 20'!$A$5:$M$65536,3,FALSE))," ",VLOOKUP(A37,'March 20'!$A$5:$M$65536,3,FALSE))</f>
        <v>1</v>
      </c>
      <c r="E37" s="151">
        <f>IF(ISERROR(VLOOKUP(A37,'March 27'!$A$5:$M$65536,3,FALSE))," ",VLOOKUP(A37,'March 27'!$A$5:$M$65536,3,FALSE))</f>
        <v>1</v>
      </c>
      <c r="F37" s="151">
        <f>IF(ISERROR(VLOOKUP(A37,'April 3'!$A$5:$M$65536,3,FALSE))," ",VLOOKUP(A37,'April 3'!$A$5:$M$65536,3,FALSE))</f>
        <v>1</v>
      </c>
      <c r="G37" s="151">
        <f>IF(ISERROR(VLOOKUP(A37,'April 10'!$A$5:$M$65536,3,FALSE))," ",VLOOKUP(A37,'April 10'!$A$5:$M$65536,3,FALSE))</f>
        <v>1</v>
      </c>
      <c r="H37" s="151">
        <f>IF(ISERROR(VLOOKUP(A37,'April 17'!$A$5:$M$65536,3,FALSE))," ",VLOOKUP(A37,'April 17'!$A$5:$M$65536,3,FALSE))</f>
        <v>1</v>
      </c>
      <c r="I37" s="151">
        <f>IF(ISERROR(VLOOKUP(A37,'April 24'!$A$5:$M$65536,3,FALSE))," ",VLOOKUP(A37,'April 24'!$A$5:$M$65536,3,FALSE))</f>
        <v>1</v>
      </c>
      <c r="J37" s="152">
        <f>IF(ISERROR(VLOOKUP(A37,'May 1'!$A$5:$M$65536,3,FALSE))," ",VLOOKUP(A37,'May 1'!$A$5:$M$65536,3,FALSE))</f>
        <v>1</v>
      </c>
      <c r="K37" s="152">
        <f>IF(ISERROR(VLOOKUP(A37,'May 8'!$A$5:$M$65490,3,FALSE))," ",VLOOKUP(A37,'May 8'!$A$5:$M$65490,3,FALSE))</f>
        <v>1</v>
      </c>
      <c r="L37" s="152">
        <f>IF(ISERROR(VLOOKUP(A37,'May 15'!$A$5:$M$65494,3,FALSE))," ",VLOOKUP(A37,'May 15'!$A$5:$M$65494,3,FALSE))</f>
        <v>1</v>
      </c>
      <c r="M37" s="152">
        <f>IF(ISERROR(VLOOKUP(A37,'May 22'!$A$5:$M$65439,3,FALSE))," ",VLOOKUP(A37,'May 22'!$A$5:$M$65439,3,FALSE))</f>
        <v>1</v>
      </c>
      <c r="N37" s="152">
        <f>IF(ISERROR(VLOOKUP(A37,'May 29'!$A$5:$M$65474,3,FALSE))," ",VLOOKUP(A37,'May 29'!$A$5:$M$65474,3,FALSE))</f>
        <v>1</v>
      </c>
      <c r="O37" s="152">
        <f>IF(ISERROR(VLOOKUP(A37,'June 5'!$A$5:$M$65428,3,FALSE))," ",VLOOKUP(A37,'June 5'!$A$5:$M$65428,3,FALSE))</f>
        <v>1</v>
      </c>
      <c r="P37" s="152">
        <f>IF(ISERROR(VLOOKUP(A37,'June 12'!$A$5:$M$65435,3,FALSE))," ",VLOOKUP(A37,'June 12'!$A$5:$M$65435,3,FALSE))</f>
        <v>1</v>
      </c>
      <c r="Q37" s="152">
        <f>IF(ISERROR(VLOOKUP(A37,'June 19'!$A$5:$M$65437,3,FALSE))," ",VLOOKUP(A37,'June 19'!$A$5:$M$65437,3,FALSE))</f>
        <v>1</v>
      </c>
      <c r="R37" s="152">
        <f t="shared" si="2"/>
        <v>15</v>
      </c>
    </row>
    <row r="38" spans="1:18" ht="24.75" customHeight="1" thickBot="1" x14ac:dyDescent="0.3">
      <c r="A38" s="108">
        <v>47</v>
      </c>
      <c r="B38" s="84" t="str">
        <f>VLOOKUP(A38,Teams!$A:$B,2,FALSE)</f>
        <v>Lane Mercer &amp; Emmalee Gray &amp; Blake Cain</v>
      </c>
      <c r="C38" s="151">
        <f>IF(ISERROR(VLOOKUP(A38,'March 13'!$A$5:$M$65536,3,FALSE))," ",VLOOKUP(A38,'March 13'!$A$5:$M$65536,3,FALSE))</f>
        <v>1</v>
      </c>
      <c r="D38" s="151" t="str">
        <f>IF(ISERROR(VLOOKUP(A38,'March 20'!$A$5:$M$65536,3,FALSE))," ",VLOOKUP(A38,'March 20'!$A$5:$M$65536,3,FALSE))</f>
        <v xml:space="preserve"> </v>
      </c>
      <c r="E38" s="151">
        <f>IF(ISERROR(VLOOKUP(A38,'March 27'!$A$5:$M$65536,3,FALSE))," ",VLOOKUP(A38,'March 27'!$A$5:$M$65536,3,FALSE))</f>
        <v>1</v>
      </c>
      <c r="F38" s="151" t="str">
        <f>IF(ISERROR(VLOOKUP(A38,'April 3'!$A$5:$M$65536,3,FALSE))," ",VLOOKUP(A38,'April 3'!$A$5:$M$65536,3,FALSE))</f>
        <v xml:space="preserve"> </v>
      </c>
      <c r="G38" s="151" t="str">
        <f>IF(ISERROR(VLOOKUP(A38,'April 10'!$A$5:$M$65536,3,FALSE))," ",VLOOKUP(A38,'April 10'!$A$5:$M$65536,3,FALSE))</f>
        <v xml:space="preserve"> </v>
      </c>
      <c r="H38" s="151">
        <f>IF(ISERROR(VLOOKUP(A38,'April 17'!$A$5:$M$65536,3,FALSE))," ",VLOOKUP(A38,'April 17'!$A$5:$M$65536,3,FALSE))</f>
        <v>1</v>
      </c>
      <c r="I38" s="151">
        <f>IF(ISERROR(VLOOKUP(A38,'April 24'!$A$5:$M$65536,3,FALSE))," ",VLOOKUP(A38,'April 24'!$A$5:$M$65536,3,FALSE))</f>
        <v>1</v>
      </c>
      <c r="J38" s="152">
        <f>IF(ISERROR(VLOOKUP(A38,'May 1'!$A$5:$M$65536,3,FALSE))," ",VLOOKUP(A38,'May 1'!$A$5:$M$65536,3,FALSE))</f>
        <v>1</v>
      </c>
      <c r="K38" s="152" t="str">
        <f>IF(ISERROR(VLOOKUP(A38,'May 8'!$A$5:$M$65490,3,FALSE))," ",VLOOKUP(A38,'May 8'!$A$5:$M$65490,3,FALSE))</f>
        <v xml:space="preserve"> </v>
      </c>
      <c r="L38" s="152" t="str">
        <f>IF(ISERROR(VLOOKUP(A38,'May 15'!$A$5:$M$65494,3,FALSE))," ",VLOOKUP(A38,'May 15'!$A$5:$M$65494,3,FALSE))</f>
        <v xml:space="preserve"> </v>
      </c>
      <c r="M38" s="152" t="str">
        <f>IF(ISERROR(VLOOKUP(A38,'May 22'!$A$5:$M$65439,3,FALSE))," ",VLOOKUP(A38,'May 22'!$A$5:$M$65439,3,FALSE))</f>
        <v xml:space="preserve"> </v>
      </c>
      <c r="N38" s="152" t="str">
        <f>IF(ISERROR(VLOOKUP(A38,'May 29'!$A$5:$M$65474,3,FALSE))," ",VLOOKUP(A38,'May 29'!$A$5:$M$65474,3,FALSE))</f>
        <v xml:space="preserve"> </v>
      </c>
      <c r="O38" s="152" t="str">
        <f>IF(ISERROR(VLOOKUP(A38,'June 5'!$A$5:$M$65428,3,FALSE))," ",VLOOKUP(A38,'June 5'!$A$5:$M$65428,3,FALSE))</f>
        <v xml:space="preserve"> </v>
      </c>
      <c r="P38" s="152" t="str">
        <f>IF(ISERROR(VLOOKUP(A38,'June 12'!$A$5:$M$65435,3,FALSE))," ",VLOOKUP(A38,'June 12'!$A$5:$M$65435,3,FALSE))</f>
        <v xml:space="preserve"> </v>
      </c>
      <c r="Q38" s="152" t="str">
        <f>IF(ISERROR(VLOOKUP(A38,'June 19'!$A$5:$M$65437,3,FALSE))," ",VLOOKUP(A38,'June 19'!$A$5:$M$65437,3,FALSE))</f>
        <v xml:space="preserve"> </v>
      </c>
      <c r="R38" s="152">
        <f t="shared" si="2"/>
        <v>5</v>
      </c>
    </row>
    <row r="39" spans="1:18" ht="24.75" customHeight="1" thickBot="1" x14ac:dyDescent="0.3">
      <c r="A39" s="108">
        <v>48</v>
      </c>
      <c r="B39" s="84" t="str">
        <f>VLOOKUP(A39,Teams!$A:$B,2,FALSE)</f>
        <v>Jonathon Green &amp; Jeff Green &amp; Triston Donahoe</v>
      </c>
      <c r="C39" s="151">
        <f>IF(ISERROR(VLOOKUP(A39,'March 13'!$A$5:$M$65536,3,FALSE))," ",VLOOKUP(A39,'March 13'!$A$5:$M$65536,3,FALSE))</f>
        <v>1</v>
      </c>
      <c r="D39" s="151">
        <f>IF(ISERROR(VLOOKUP(A39,'March 20'!$A$5:$M$65536,3,FALSE))," ",VLOOKUP(A39,'March 20'!$A$5:$M$65536,3,FALSE))</f>
        <v>1</v>
      </c>
      <c r="E39" s="151">
        <f>IF(ISERROR(VLOOKUP(A39,'March 27'!$A$5:$M$65536,3,FALSE))," ",VLOOKUP(A39,'March 27'!$A$5:$M$65536,3,FALSE))</f>
        <v>1</v>
      </c>
      <c r="F39" s="151">
        <f>IF(ISERROR(VLOOKUP(A39,'April 3'!$A$5:$M$65536,3,FALSE))," ",VLOOKUP(A39,'April 3'!$A$5:$M$65536,3,FALSE))</f>
        <v>1</v>
      </c>
      <c r="G39" s="151">
        <f>IF(ISERROR(VLOOKUP(A39,'April 10'!$A$5:$M$65536,3,FALSE))," ",VLOOKUP(A39,'April 10'!$A$5:$M$65536,3,FALSE))</f>
        <v>1</v>
      </c>
      <c r="H39" s="151">
        <f>IF(ISERROR(VLOOKUP(A39,'April 17'!$A$5:$M$65536,3,FALSE))," ",VLOOKUP(A39,'April 17'!$A$5:$M$65536,3,FALSE))</f>
        <v>1</v>
      </c>
      <c r="I39" s="151">
        <f>IF(ISERROR(VLOOKUP(A39,'April 24'!$A$5:$M$65536,3,FALSE))," ",VLOOKUP(A39,'April 24'!$A$5:$M$65536,3,FALSE))</f>
        <v>1</v>
      </c>
      <c r="J39" s="152">
        <f>IF(ISERROR(VLOOKUP(A39,'May 1'!$A$5:$M$65536,3,FALSE))," ",VLOOKUP(A39,'May 1'!$A$5:$M$65536,3,FALSE))</f>
        <v>1</v>
      </c>
      <c r="K39" s="152">
        <f>IF(ISERROR(VLOOKUP(A39,'May 8'!$A$5:$M$65490,3,FALSE))," ",VLOOKUP(A39,'May 8'!$A$5:$M$65490,3,FALSE))</f>
        <v>1</v>
      </c>
      <c r="L39" s="152">
        <f>IF(ISERROR(VLOOKUP(A39,'May 15'!$A$5:$M$65494,3,FALSE))," ",VLOOKUP(A39,'May 15'!$A$5:$M$65494,3,FALSE))</f>
        <v>1</v>
      </c>
      <c r="M39" s="152">
        <f>IF(ISERROR(VLOOKUP(A39,'May 22'!$A$5:$M$65439,3,FALSE))," ",VLOOKUP(A39,'May 22'!$A$5:$M$65439,3,FALSE))</f>
        <v>1</v>
      </c>
      <c r="N39" s="152">
        <f>IF(ISERROR(VLOOKUP(A39,'May 29'!$A$5:$M$65474,3,FALSE))," ",VLOOKUP(A39,'May 29'!$A$5:$M$65474,3,FALSE))</f>
        <v>1</v>
      </c>
      <c r="O39" s="152">
        <f>IF(ISERROR(VLOOKUP(A39,'June 5'!$A$5:$M$65428,3,FALSE))," ",VLOOKUP(A39,'June 5'!$A$5:$M$65428,3,FALSE))</f>
        <v>1</v>
      </c>
      <c r="P39" s="152">
        <f>IF(ISERROR(VLOOKUP(A39,'June 12'!$A$5:$M$65435,3,FALSE))," ",VLOOKUP(A39,'June 12'!$A$5:$M$65435,3,FALSE))</f>
        <v>1</v>
      </c>
      <c r="Q39" s="152">
        <f>IF(ISERROR(VLOOKUP(A39,'June 19'!$A$5:$M$65437,3,FALSE))," ",VLOOKUP(A39,'June 19'!$A$5:$M$65437,3,FALSE))</f>
        <v>1</v>
      </c>
      <c r="R39" s="152">
        <f t="shared" si="2"/>
        <v>15</v>
      </c>
    </row>
    <row r="40" spans="1:18" ht="24.75" customHeight="1" thickBot="1" x14ac:dyDescent="0.3">
      <c r="A40" s="108">
        <v>49</v>
      </c>
      <c r="B40" s="84" t="str">
        <f>VLOOKUP(A40,Teams!$A:$B,2,FALSE)</f>
        <v>Scott Law &amp; Jennifer Basham</v>
      </c>
      <c r="C40" s="151">
        <f>IF(ISERROR(VLOOKUP(A40,'March 13'!$A$5:$M$65536,3,FALSE))," ",VLOOKUP(A40,'March 13'!$A$5:$M$65536,3,FALSE))</f>
        <v>1</v>
      </c>
      <c r="D40" s="151">
        <f>IF(ISERROR(VLOOKUP(A40,'March 20'!$A$5:$M$65536,3,FALSE))," ",VLOOKUP(A40,'March 20'!$A$5:$M$65536,3,FALSE))</f>
        <v>1</v>
      </c>
      <c r="E40" s="151" t="str">
        <f>IF(ISERROR(VLOOKUP(A40,'March 27'!$A$5:$M$65536,3,FALSE))," ",VLOOKUP(A40,'March 27'!$A$5:$M$65536,3,FALSE))</f>
        <v xml:space="preserve"> </v>
      </c>
      <c r="F40" s="151" t="str">
        <f>IF(ISERROR(VLOOKUP(A40,'April 3'!$A$5:$M$65536,3,FALSE))," ",VLOOKUP(A40,'April 3'!$A$5:$M$65536,3,FALSE))</f>
        <v xml:space="preserve"> </v>
      </c>
      <c r="G40" s="151">
        <f>IF(ISERROR(VLOOKUP(A40,'April 10'!$A$5:$M$65536,3,FALSE))," ",VLOOKUP(A40,'April 10'!$A$5:$M$65536,3,FALSE))</f>
        <v>1</v>
      </c>
      <c r="H40" s="151" t="str">
        <f>IF(ISERROR(VLOOKUP(A40,'April 17'!$A$5:$M$65536,3,FALSE))," ",VLOOKUP(A40,'April 17'!$A$5:$M$65536,3,FALSE))</f>
        <v xml:space="preserve"> </v>
      </c>
      <c r="I40" s="151" t="str">
        <f>IF(ISERROR(VLOOKUP(A40,'April 24'!$A$5:$M$65536,3,FALSE))," ",VLOOKUP(A40,'April 24'!$A$5:$M$65536,3,FALSE))</f>
        <v xml:space="preserve"> </v>
      </c>
      <c r="J40" s="152" t="str">
        <f>IF(ISERROR(VLOOKUP(A40,'May 1'!$A$5:$M$65536,3,FALSE))," ",VLOOKUP(A40,'May 1'!$A$5:$M$65536,3,FALSE))</f>
        <v xml:space="preserve"> </v>
      </c>
      <c r="K40" s="152">
        <f>IF(ISERROR(VLOOKUP(A40,'May 8'!$A$5:$M$65490,3,FALSE))," ",VLOOKUP(A40,'May 8'!$A$5:$M$65490,3,FALSE))</f>
        <v>0</v>
      </c>
      <c r="L40" s="152" t="str">
        <f>IF(ISERROR(VLOOKUP(A40,'May 15'!$A$5:$M$65494,3,FALSE))," ",VLOOKUP(A40,'May 15'!$A$5:$M$65494,3,FALSE))</f>
        <v xml:space="preserve"> </v>
      </c>
      <c r="M40" s="152" t="str">
        <f>IF(ISERROR(VLOOKUP(A40,'May 22'!$A$5:$M$65439,3,FALSE))," ",VLOOKUP(A40,'May 22'!$A$5:$M$65439,3,FALSE))</f>
        <v xml:space="preserve"> </v>
      </c>
      <c r="N40" s="152" t="str">
        <f>IF(ISERROR(VLOOKUP(A40,'May 29'!$A$5:$M$65474,3,FALSE))," ",VLOOKUP(A40,'May 29'!$A$5:$M$65474,3,FALSE))</f>
        <v xml:space="preserve"> </v>
      </c>
      <c r="O40" s="152" t="str">
        <f>IF(ISERROR(VLOOKUP(A40,'June 5'!$A$5:$M$65428,3,FALSE))," ",VLOOKUP(A40,'June 5'!$A$5:$M$65428,3,FALSE))</f>
        <v xml:space="preserve"> </v>
      </c>
      <c r="P40" s="152" t="str">
        <f>IF(ISERROR(VLOOKUP(A40,'June 12'!$A$5:$M$65435,3,FALSE))," ",VLOOKUP(A40,'June 12'!$A$5:$M$65435,3,FALSE))</f>
        <v xml:space="preserve"> </v>
      </c>
      <c r="Q40" s="152" t="str">
        <f>IF(ISERROR(VLOOKUP(A40,'June 19'!$A$5:$M$65437,3,FALSE))," ",VLOOKUP(A40,'June 19'!$A$5:$M$65437,3,FALSE))</f>
        <v xml:space="preserve"> </v>
      </c>
      <c r="R40" s="152">
        <f t="shared" si="2"/>
        <v>3</v>
      </c>
    </row>
    <row r="41" spans="1:18" ht="24.75" customHeight="1" thickBot="1" x14ac:dyDescent="0.3">
      <c r="A41" s="108">
        <v>50</v>
      </c>
      <c r="B41" s="84" t="str">
        <f>VLOOKUP(A41,Teams!$A:$B,2,FALSE)</f>
        <v>Bob Cherry &amp; Phil Addisson</v>
      </c>
      <c r="C41" s="151">
        <f>IF(ISERROR(VLOOKUP(A41,'March 13'!$A$5:$M$65536,3,FALSE))," ",VLOOKUP(A41,'March 13'!$A$5:$M$65536,3,FALSE))</f>
        <v>1</v>
      </c>
      <c r="D41" s="151" t="str">
        <f>IF(ISERROR(VLOOKUP(A41,'March 20'!$A$5:$M$65536,3,FALSE))," ",VLOOKUP(A41,'March 20'!$A$5:$M$65536,3,FALSE))</f>
        <v xml:space="preserve"> </v>
      </c>
      <c r="E41" s="151">
        <f>IF(ISERROR(VLOOKUP(A41,'March 27'!$A$5:$M$65536,3,FALSE))," ",VLOOKUP(A41,'March 27'!$A$5:$M$65536,3,FALSE))</f>
        <v>1</v>
      </c>
      <c r="F41" s="151">
        <f>IF(ISERROR(VLOOKUP(A41,'April 3'!$A$5:$M$65536,3,FALSE))," ",VLOOKUP(A41,'April 3'!$A$5:$M$65536,3,FALSE))</f>
        <v>1</v>
      </c>
      <c r="G41" s="151">
        <f>IF(ISERROR(VLOOKUP(A41,'April 10'!$A$5:$M$65536,3,FALSE))," ",VLOOKUP(A41,'April 10'!$A$5:$M$65536,3,FALSE))</f>
        <v>1</v>
      </c>
      <c r="H41" s="151">
        <f>IF(ISERROR(VLOOKUP(A41,'April 17'!$A$5:$M$65536,3,FALSE))," ",VLOOKUP(A41,'April 17'!$A$5:$M$65536,3,FALSE))</f>
        <v>1</v>
      </c>
      <c r="I41" s="151" t="str">
        <f>IF(ISERROR(VLOOKUP(A41,'April 24'!$A$5:$M$65536,3,FALSE))," ",VLOOKUP(A41,'April 24'!$A$5:$M$65536,3,FALSE))</f>
        <v xml:space="preserve"> </v>
      </c>
      <c r="J41" s="152">
        <f>IF(ISERROR(VLOOKUP(A41,'May 1'!$A$5:$M$65536,3,FALSE))," ",VLOOKUP(A41,'May 1'!$A$5:$M$65536,3,FALSE))</f>
        <v>1</v>
      </c>
      <c r="K41" s="152">
        <f>IF(ISERROR(VLOOKUP(A41,'May 8'!$A$5:$M$65490,3,FALSE))," ",VLOOKUP(A41,'May 8'!$A$5:$M$65490,3,FALSE))</f>
        <v>0</v>
      </c>
      <c r="L41" s="152" t="str">
        <f>IF(ISERROR(VLOOKUP(A41,'May 15'!$A$5:$M$65494,3,FALSE))," ",VLOOKUP(A41,'May 15'!$A$5:$M$65494,3,FALSE))</f>
        <v xml:space="preserve"> </v>
      </c>
      <c r="M41" s="152">
        <f>IF(ISERROR(VLOOKUP(A41,'May 22'!$A$5:$M$65439,3,FALSE))," ",VLOOKUP(A41,'May 22'!$A$5:$M$65439,3,FALSE))</f>
        <v>1</v>
      </c>
      <c r="N41" s="152">
        <f>IF(ISERROR(VLOOKUP(A41,'May 29'!$A$5:$M$65474,3,FALSE))," ",VLOOKUP(A41,'May 29'!$A$5:$M$65474,3,FALSE))</f>
        <v>1</v>
      </c>
      <c r="O41" s="152" t="str">
        <f>IF(ISERROR(VLOOKUP(A41,'June 5'!$A$5:$M$65428,3,FALSE))," ",VLOOKUP(A41,'June 5'!$A$5:$M$65428,3,FALSE))</f>
        <v xml:space="preserve"> </v>
      </c>
      <c r="P41" s="152" t="str">
        <f>IF(ISERROR(VLOOKUP(A41,'June 12'!$A$5:$M$65435,3,FALSE))," ",VLOOKUP(A41,'June 12'!$A$5:$M$65435,3,FALSE))</f>
        <v xml:space="preserve"> </v>
      </c>
      <c r="Q41" s="152">
        <f>IF(ISERROR(VLOOKUP(A41,'June 19'!$A$5:$M$65437,3,FALSE))," ",VLOOKUP(A41,'June 19'!$A$5:$M$65437,3,FALSE))</f>
        <v>1</v>
      </c>
      <c r="R41" s="152">
        <f t="shared" si="2"/>
        <v>9</v>
      </c>
    </row>
    <row r="42" spans="1:18" ht="24.75" customHeight="1" thickBot="1" x14ac:dyDescent="0.3">
      <c r="A42" s="108">
        <v>51</v>
      </c>
      <c r="B42" s="84" t="str">
        <f>VLOOKUP(A42,Teams!$A:$B,2,FALSE)</f>
        <v>Clay Phillips &amp; David Shaw</v>
      </c>
      <c r="C42" s="151">
        <f>IF(ISERROR(VLOOKUP(A42,'March 13'!$A$5:$M$65536,3,FALSE))," ",VLOOKUP(A42,'March 13'!$A$5:$M$65536,3,FALSE))</f>
        <v>1</v>
      </c>
      <c r="D42" s="151">
        <f>IF(ISERROR(VLOOKUP(A42,'March 20'!$A$5:$M$65536,3,FALSE))," ",VLOOKUP(A42,'March 20'!$A$5:$M$65536,3,FALSE))</f>
        <v>1</v>
      </c>
      <c r="E42" s="151" t="str">
        <f>IF(ISERROR(VLOOKUP(A42,'March 27'!$A$5:$M$65536,3,FALSE))," ",VLOOKUP(A42,'March 27'!$A$5:$M$65536,3,FALSE))</f>
        <v xml:space="preserve"> </v>
      </c>
      <c r="F42" s="151" t="str">
        <f>IF(ISERROR(VLOOKUP(A42,'April 3'!$A$5:$M$65536,3,FALSE))," ",VLOOKUP(A42,'April 3'!$A$5:$M$65536,3,FALSE))</f>
        <v xml:space="preserve"> </v>
      </c>
      <c r="G42" s="151">
        <f>IF(ISERROR(VLOOKUP(A42,'April 10'!$A$5:$M$65536,3,FALSE))," ",VLOOKUP(A42,'April 10'!$A$5:$M$65536,3,FALSE))</f>
        <v>1</v>
      </c>
      <c r="H42" s="151">
        <f>IF(ISERROR(VLOOKUP(A42,'April 17'!$A$5:$M$65536,3,FALSE))," ",VLOOKUP(A42,'April 17'!$A$5:$M$65536,3,FALSE))</f>
        <v>1</v>
      </c>
      <c r="I42" s="151">
        <f>IF(ISERROR(VLOOKUP(A42,'April 24'!$A$5:$M$65536,3,FALSE))," ",VLOOKUP(A42,'April 24'!$A$5:$M$65536,3,FALSE))</f>
        <v>1</v>
      </c>
      <c r="J42" s="152">
        <f>IF(ISERROR(VLOOKUP(A42,'May 1'!$A$5:$M$65536,3,FALSE))," ",VLOOKUP(A42,'May 1'!$A$5:$M$65536,3,FALSE))</f>
        <v>1</v>
      </c>
      <c r="K42" s="152">
        <f>IF(ISERROR(VLOOKUP(A42,'May 8'!$A$5:$M$65490,3,FALSE))," ",VLOOKUP(A42,'May 8'!$A$5:$M$65490,3,FALSE))</f>
        <v>1</v>
      </c>
      <c r="L42" s="152">
        <f>IF(ISERROR(VLOOKUP(A42,'May 15'!$A$5:$M$65494,3,FALSE))," ",VLOOKUP(A42,'May 15'!$A$5:$M$65494,3,FALSE))</f>
        <v>1</v>
      </c>
      <c r="M42" s="152">
        <f>IF(ISERROR(VLOOKUP(A42,'May 22'!$A$5:$M$65439,3,FALSE))," ",VLOOKUP(A42,'May 22'!$A$5:$M$65439,3,FALSE))</f>
        <v>1</v>
      </c>
      <c r="N42" s="152">
        <f>IF(ISERROR(VLOOKUP(A42,'May 29'!$A$5:$M$65474,3,FALSE))," ",VLOOKUP(A42,'May 29'!$A$5:$M$65474,3,FALSE))</f>
        <v>1</v>
      </c>
      <c r="O42" s="152">
        <f>IF(ISERROR(VLOOKUP(A42,'June 5'!$A$5:$M$65428,3,FALSE))," ",VLOOKUP(A42,'June 5'!$A$5:$M$65428,3,FALSE))</f>
        <v>1</v>
      </c>
      <c r="P42" s="152">
        <f>IF(ISERROR(VLOOKUP(A42,'June 12'!$A$5:$M$65435,3,FALSE))," ",VLOOKUP(A42,'June 12'!$A$5:$M$65435,3,FALSE))</f>
        <v>1</v>
      </c>
      <c r="Q42" s="152">
        <f>IF(ISERROR(VLOOKUP(A42,'June 19'!$A$5:$M$65437,3,FALSE))," ",VLOOKUP(A42,'June 19'!$A$5:$M$65437,3,FALSE))</f>
        <v>1</v>
      </c>
      <c r="R42" s="152">
        <f t="shared" si="2"/>
        <v>13</v>
      </c>
    </row>
    <row r="43" spans="1:18" ht="24.75" customHeight="1" thickBot="1" x14ac:dyDescent="0.3">
      <c r="A43" s="108">
        <v>52</v>
      </c>
      <c r="B43" s="84" t="str">
        <f>VLOOKUP(A43,Teams!$A:$B,2,FALSE)</f>
        <v>Sam Watson &amp; Jodee Butler</v>
      </c>
      <c r="C43" s="151">
        <f>IF(ISERROR(VLOOKUP(A43,'March 13'!$A$5:$M$65536,3,FALSE))," ",VLOOKUP(A43,'March 13'!$A$5:$M$65536,3,FALSE))</f>
        <v>1</v>
      </c>
      <c r="D43" s="151" t="str">
        <f>IF(ISERROR(VLOOKUP(A43,'March 20'!$A$5:$M$65536,3,FALSE))," ",VLOOKUP(A43,'March 20'!$A$5:$M$65536,3,FALSE))</f>
        <v xml:space="preserve"> </v>
      </c>
      <c r="E43" s="151">
        <f>IF(ISERROR(VLOOKUP(A43,'March 27'!$A$5:$M$65536,3,FALSE))," ",VLOOKUP(A43,'March 27'!$A$5:$M$65536,3,FALSE))</f>
        <v>1</v>
      </c>
      <c r="F43" s="151" t="str">
        <f>IF(ISERROR(VLOOKUP(A43,'April 3'!$A$5:$M$65536,3,FALSE))," ",VLOOKUP(A43,'April 3'!$A$5:$M$65536,3,FALSE))</f>
        <v xml:space="preserve"> </v>
      </c>
      <c r="G43" s="151">
        <f>IF(ISERROR(VLOOKUP(A43,'April 10'!$A$5:$M$65536,3,FALSE))," ",VLOOKUP(A43,'April 10'!$A$5:$M$65536,3,FALSE))</f>
        <v>1</v>
      </c>
      <c r="H43" s="151" t="str">
        <f>IF(ISERROR(VLOOKUP(A43,'April 17'!$A$5:$M$65536,3,FALSE))," ",VLOOKUP(A43,'April 17'!$A$5:$M$65536,3,FALSE))</f>
        <v xml:space="preserve"> </v>
      </c>
      <c r="I43" s="151">
        <f>IF(ISERROR(VLOOKUP(A43,'April 24'!$A$5:$M$65536,3,FALSE))," ",VLOOKUP(A43,'April 24'!$A$5:$M$65536,3,FALSE))</f>
        <v>1</v>
      </c>
      <c r="J43" s="152">
        <f>IF(ISERROR(VLOOKUP(A43,'May 1'!$A$5:$M$65536,3,FALSE))," ",VLOOKUP(A43,'May 1'!$A$5:$M$65536,3,FALSE))</f>
        <v>1</v>
      </c>
      <c r="K43" s="152">
        <f>IF(ISERROR(VLOOKUP(A43,'May 8'!$A$5:$M$65490,3,FALSE))," ",VLOOKUP(A43,'May 8'!$A$5:$M$65490,3,FALSE))</f>
        <v>1</v>
      </c>
      <c r="L43" s="152">
        <f>IF(ISERROR(VLOOKUP(A43,'May 15'!$A$5:$M$65494,3,FALSE))," ",VLOOKUP(A43,'May 15'!$A$5:$M$65494,3,FALSE))</f>
        <v>1</v>
      </c>
      <c r="M43" s="152">
        <f>IF(ISERROR(VLOOKUP(A43,'May 22'!$A$5:$M$65439,3,FALSE))," ",VLOOKUP(A43,'May 22'!$A$5:$M$65439,3,FALSE))</f>
        <v>1</v>
      </c>
      <c r="N43" s="152">
        <f>IF(ISERROR(VLOOKUP(A43,'May 29'!$A$5:$M$65474,3,FALSE))," ",VLOOKUP(A43,'May 29'!$A$5:$M$65474,3,FALSE))</f>
        <v>1</v>
      </c>
      <c r="O43" s="152">
        <f>IF(ISERROR(VLOOKUP(A43,'June 5'!$A$5:$M$65428,3,FALSE))," ",VLOOKUP(A43,'June 5'!$A$5:$M$65428,3,FALSE))</f>
        <v>1</v>
      </c>
      <c r="P43" s="152">
        <f>IF(ISERROR(VLOOKUP(A43,'June 12'!$A$5:$M$65435,3,FALSE))," ",VLOOKUP(A43,'June 12'!$A$5:$M$65435,3,FALSE))</f>
        <v>1</v>
      </c>
      <c r="Q43" s="152">
        <f>IF(ISERROR(VLOOKUP(A43,'June 19'!$A$5:$M$65437,3,FALSE))," ",VLOOKUP(A43,'June 19'!$A$5:$M$65437,3,FALSE))</f>
        <v>1</v>
      </c>
      <c r="R43" s="152">
        <f t="shared" si="2"/>
        <v>12</v>
      </c>
    </row>
    <row r="44" spans="1:18" ht="24.75" customHeight="1" thickBot="1" x14ac:dyDescent="0.3">
      <c r="A44" s="108">
        <v>53</v>
      </c>
      <c r="B44" s="84" t="str">
        <f>VLOOKUP(A44,Teams!$A:$B,2,FALSE)</f>
        <v>Justin Sikes &amp; Gavin Sikes &amp; Chris Shives</v>
      </c>
      <c r="C44" s="151">
        <f>IF(ISERROR(VLOOKUP(A44,'March 13'!$A$5:$M$65536,3,FALSE))," ",VLOOKUP(A44,'March 13'!$A$5:$M$65536,3,FALSE))</f>
        <v>1</v>
      </c>
      <c r="D44" s="151">
        <f>IF(ISERROR(VLOOKUP(A44,'March 20'!$A$5:$M$65536,3,FALSE))," ",VLOOKUP(A44,'March 20'!$A$5:$M$65536,3,FALSE))</f>
        <v>1</v>
      </c>
      <c r="E44" s="151">
        <f>IF(ISERROR(VLOOKUP(A44,'March 27'!$A$5:$M$65536,3,FALSE))," ",VLOOKUP(A44,'March 27'!$A$5:$M$65536,3,FALSE))</f>
        <v>1</v>
      </c>
      <c r="F44" s="151">
        <f>IF(ISERROR(VLOOKUP(A44,'April 3'!$A$5:$M$65536,3,FALSE))," ",VLOOKUP(A44,'April 3'!$A$5:$M$65536,3,FALSE))</f>
        <v>1</v>
      </c>
      <c r="G44" s="151">
        <f>IF(ISERROR(VLOOKUP(A44,'April 10'!$A$5:$M$65536,3,FALSE))," ",VLOOKUP(A44,'April 10'!$A$5:$M$65536,3,FALSE))</f>
        <v>1</v>
      </c>
      <c r="H44" s="151">
        <f>IF(ISERROR(VLOOKUP(A44,'April 17'!$A$5:$M$65536,3,FALSE))," ",VLOOKUP(A44,'April 17'!$A$5:$M$65536,3,FALSE))</f>
        <v>1</v>
      </c>
      <c r="I44" s="151">
        <f>IF(ISERROR(VLOOKUP(A44,'April 24'!$A$5:$M$65536,3,FALSE))," ",VLOOKUP(A44,'April 24'!$A$5:$M$65536,3,FALSE))</f>
        <v>1</v>
      </c>
      <c r="J44" s="152">
        <f>IF(ISERROR(VLOOKUP(A44,'May 1'!$A$5:$M$65536,3,FALSE))," ",VLOOKUP(A44,'May 1'!$A$5:$M$65536,3,FALSE))</f>
        <v>1</v>
      </c>
      <c r="K44" s="152">
        <f>IF(ISERROR(VLOOKUP(A44,'May 8'!$A$5:$M$65490,3,FALSE))," ",VLOOKUP(A44,'May 8'!$A$5:$M$65490,3,FALSE))</f>
        <v>1</v>
      </c>
      <c r="L44" s="152">
        <f>IF(ISERROR(VLOOKUP(A44,'May 15'!$A$5:$M$65494,3,FALSE))," ",VLOOKUP(A44,'May 15'!$A$5:$M$65494,3,FALSE))</f>
        <v>1</v>
      </c>
      <c r="M44" s="152">
        <f>IF(ISERROR(VLOOKUP(A44,'May 22'!$A$5:$M$65439,3,FALSE))," ",VLOOKUP(A44,'May 22'!$A$5:$M$65439,3,FALSE))</f>
        <v>1</v>
      </c>
      <c r="N44" s="152">
        <f>IF(ISERROR(VLOOKUP(A44,'May 29'!$A$5:$M$65474,3,FALSE))," ",VLOOKUP(A44,'May 29'!$A$5:$M$65474,3,FALSE))</f>
        <v>1</v>
      </c>
      <c r="O44" s="152">
        <f>IF(ISERROR(VLOOKUP(A44,'June 5'!$A$5:$M$65428,3,FALSE))," ",VLOOKUP(A44,'June 5'!$A$5:$M$65428,3,FALSE))</f>
        <v>1</v>
      </c>
      <c r="P44" s="152">
        <f>IF(ISERROR(VLOOKUP(A44,'June 12'!$A$5:$M$65435,3,FALSE))," ",VLOOKUP(A44,'June 12'!$A$5:$M$65435,3,FALSE))</f>
        <v>1</v>
      </c>
      <c r="Q44" s="152">
        <f>IF(ISERROR(VLOOKUP(A44,'June 19'!$A$5:$M$65437,3,FALSE))," ",VLOOKUP(A44,'June 19'!$A$5:$M$65437,3,FALSE))</f>
        <v>1</v>
      </c>
      <c r="R44" s="152">
        <f t="shared" si="2"/>
        <v>15</v>
      </c>
    </row>
    <row r="45" spans="1:18" ht="24.75" customHeight="1" thickBot="1" x14ac:dyDescent="0.3">
      <c r="A45" s="108">
        <v>54</v>
      </c>
      <c r="B45" s="84" t="str">
        <f>VLOOKUP(A45,Teams!$A:$B,2,FALSE)</f>
        <v>Kevin Sanderson &amp; Kelton Sanderson</v>
      </c>
      <c r="C45" s="151">
        <f>IF(ISERROR(VLOOKUP(A45,'March 13'!$A$5:$M$65536,3,FALSE))," ",VLOOKUP(A45,'March 13'!$A$5:$M$65536,3,FALSE))</f>
        <v>1</v>
      </c>
      <c r="D45" s="151" t="str">
        <f>IF(ISERROR(VLOOKUP(A45,'March 20'!$A$5:$M$65536,3,FALSE))," ",VLOOKUP(A45,'March 20'!$A$5:$M$65536,3,FALSE))</f>
        <v xml:space="preserve"> </v>
      </c>
      <c r="E45" s="151">
        <f>IF(ISERROR(VLOOKUP(A45,'March 27'!$A$5:$M$65536,3,FALSE))," ",VLOOKUP(A45,'March 27'!$A$5:$M$65536,3,FALSE))</f>
        <v>1</v>
      </c>
      <c r="F45" s="151" t="str">
        <f>IF(ISERROR(VLOOKUP(A45,'April 3'!$A$5:$M$65536,3,FALSE))," ",VLOOKUP(A45,'April 3'!$A$5:$M$65536,3,FALSE))</f>
        <v xml:space="preserve"> </v>
      </c>
      <c r="G45" s="151" t="str">
        <f>IF(ISERROR(VLOOKUP(A45,'April 10'!$A$5:$M$65536,3,FALSE))," ",VLOOKUP(A45,'April 10'!$A$5:$M$65536,3,FALSE))</f>
        <v xml:space="preserve"> </v>
      </c>
      <c r="H45" s="151">
        <f>IF(ISERROR(VLOOKUP(A45,'April 17'!$A$5:$M$65536,3,FALSE))," ",VLOOKUP(A45,'April 17'!$A$5:$M$65536,3,FALSE))</f>
        <v>1</v>
      </c>
      <c r="I45" s="151">
        <f>IF(ISERROR(VLOOKUP(A45,'April 24'!$A$5:$M$65536,3,FALSE))," ",VLOOKUP(A45,'April 24'!$A$5:$M$65536,3,FALSE))</f>
        <v>1</v>
      </c>
      <c r="J45" s="152" t="str">
        <f>IF(ISERROR(VLOOKUP(A45,'May 1'!$A$5:$M$65536,3,FALSE))," ",VLOOKUP(A45,'May 1'!$A$5:$M$65536,3,FALSE))</f>
        <v xml:space="preserve"> </v>
      </c>
      <c r="K45" s="152">
        <f>IF(ISERROR(VLOOKUP(A45,'May 8'!$A$5:$M$65490,3,FALSE))," ",VLOOKUP(A45,'May 8'!$A$5:$M$65490,3,FALSE))</f>
        <v>1</v>
      </c>
      <c r="L45" s="152">
        <f>IF(ISERROR(VLOOKUP(A45,'May 15'!$A$5:$M$65494,3,FALSE))," ",VLOOKUP(A45,'May 15'!$A$5:$M$65494,3,FALSE))</f>
        <v>1</v>
      </c>
      <c r="M45" s="152">
        <f>IF(ISERROR(VLOOKUP(A45,'May 22'!$A$5:$M$65439,3,FALSE))," ",VLOOKUP(A45,'May 22'!$A$5:$M$65439,3,FALSE))</f>
        <v>1</v>
      </c>
      <c r="N45" s="152" t="str">
        <f>IF(ISERROR(VLOOKUP(A45,'May 29'!$A$5:$M$65474,3,FALSE))," ",VLOOKUP(A45,'May 29'!$A$5:$M$65474,3,FALSE))</f>
        <v xml:space="preserve"> </v>
      </c>
      <c r="O45" s="152" t="str">
        <f>IF(ISERROR(VLOOKUP(A45,'June 5'!$A$5:$M$65428,3,FALSE))," ",VLOOKUP(A45,'June 5'!$A$5:$M$65428,3,FALSE))</f>
        <v xml:space="preserve"> </v>
      </c>
      <c r="P45" s="152">
        <f>IF(ISERROR(VLOOKUP(A45,'June 12'!$A$5:$M$65435,3,FALSE))," ",VLOOKUP(A45,'June 12'!$A$5:$M$65435,3,FALSE))</f>
        <v>1</v>
      </c>
      <c r="Q45" s="152">
        <f>IF(ISERROR(VLOOKUP(A45,'June 19'!$A$5:$M$65437,3,FALSE))," ",VLOOKUP(A45,'June 19'!$A$5:$M$65437,3,FALSE))</f>
        <v>1</v>
      </c>
      <c r="R45" s="152">
        <f t="shared" si="2"/>
        <v>9</v>
      </c>
    </row>
    <row r="46" spans="1:18" ht="24.75" customHeight="1" thickBot="1" x14ac:dyDescent="0.3">
      <c r="A46" s="108">
        <v>55</v>
      </c>
      <c r="B46" s="84" t="str">
        <f>VLOOKUP(A46,Teams!$A:$B,2,FALSE)</f>
        <v>Bubby &amp; Kris &amp; Kevin Sanderson</v>
      </c>
      <c r="C46" s="151">
        <f>IF(ISERROR(VLOOKUP(A46,'March 13'!$A$5:$M$65536,3,FALSE))," ",VLOOKUP(A46,'March 13'!$A$5:$M$65536,3,FALSE))</f>
        <v>1</v>
      </c>
      <c r="D46" s="151">
        <f>IF(ISERROR(VLOOKUP(A46,'March 20'!$A$5:$M$65536,3,FALSE))," ",VLOOKUP(A46,'March 20'!$A$5:$M$65536,3,FALSE))</f>
        <v>1</v>
      </c>
      <c r="E46" s="151">
        <f>IF(ISERROR(VLOOKUP(A46,'March 27'!$A$5:$M$65536,3,FALSE))," ",VLOOKUP(A46,'March 27'!$A$5:$M$65536,3,FALSE))</f>
        <v>1</v>
      </c>
      <c r="F46" s="151">
        <f>IF(ISERROR(VLOOKUP(A46,'April 3'!$A$5:$M$65536,3,FALSE))," ",VLOOKUP(A46,'April 3'!$A$5:$M$65536,3,FALSE))</f>
        <v>1</v>
      </c>
      <c r="G46" s="151">
        <f>IF(ISERROR(VLOOKUP(A46,'April 10'!$A$5:$M$65536,3,FALSE))," ",VLOOKUP(A46,'April 10'!$A$5:$M$65536,3,FALSE))</f>
        <v>1</v>
      </c>
      <c r="H46" s="151">
        <f>IF(ISERROR(VLOOKUP(A46,'April 17'!$A$5:$M$65536,3,FALSE))," ",VLOOKUP(A46,'April 17'!$A$5:$M$65536,3,FALSE))</f>
        <v>1</v>
      </c>
      <c r="I46" s="151">
        <f>IF(ISERROR(VLOOKUP(A46,'April 24'!$A$5:$M$65536,3,FALSE))," ",VLOOKUP(A46,'April 24'!$A$5:$M$65536,3,FALSE))</f>
        <v>1</v>
      </c>
      <c r="J46" s="152">
        <f>IF(ISERROR(VLOOKUP(A46,'May 1'!$A$5:$M$65536,3,FALSE))," ",VLOOKUP(A46,'May 1'!$A$5:$M$65536,3,FALSE))</f>
        <v>1</v>
      </c>
      <c r="K46" s="152">
        <f>IF(ISERROR(VLOOKUP(A46,'May 8'!$A$5:$M$65490,3,FALSE))," ",VLOOKUP(A46,'May 8'!$A$5:$M$65490,3,FALSE))</f>
        <v>1</v>
      </c>
      <c r="L46" s="152">
        <f>IF(ISERROR(VLOOKUP(A46,'May 15'!$A$5:$M$65494,3,FALSE))," ",VLOOKUP(A46,'May 15'!$A$5:$M$65494,3,FALSE))</f>
        <v>1</v>
      </c>
      <c r="M46" s="152">
        <f>IF(ISERROR(VLOOKUP(A46,'May 22'!$A$5:$M$65439,3,FALSE))," ",VLOOKUP(A46,'May 22'!$A$5:$M$65439,3,FALSE))</f>
        <v>1</v>
      </c>
      <c r="N46" s="152">
        <f>IF(ISERROR(VLOOKUP(A46,'May 29'!$A$5:$M$65474,3,FALSE))," ",VLOOKUP(A46,'May 29'!$A$5:$M$65474,3,FALSE))</f>
        <v>1</v>
      </c>
      <c r="O46" s="152">
        <f>IF(ISERROR(VLOOKUP(A46,'June 5'!$A$5:$M$65428,3,FALSE))," ",VLOOKUP(A46,'June 5'!$A$5:$M$65428,3,FALSE))</f>
        <v>1</v>
      </c>
      <c r="P46" s="152">
        <f>IF(ISERROR(VLOOKUP(A46,'June 12'!$A$5:$M$65435,3,FALSE))," ",VLOOKUP(A46,'June 12'!$A$5:$M$65435,3,FALSE))</f>
        <v>1</v>
      </c>
      <c r="Q46" s="152">
        <f>IF(ISERROR(VLOOKUP(A46,'June 19'!$A$5:$M$65437,3,FALSE))," ",VLOOKUP(A46,'June 19'!$A$5:$M$65437,3,FALSE))</f>
        <v>1</v>
      </c>
      <c r="R46" s="152">
        <f t="shared" si="2"/>
        <v>15</v>
      </c>
    </row>
    <row r="47" spans="1:18" ht="24.75" customHeight="1" thickBot="1" x14ac:dyDescent="0.3">
      <c r="A47" s="108">
        <v>56</v>
      </c>
      <c r="B47" s="84" t="str">
        <f>VLOOKUP(A47,Teams!$A:$B,2,FALSE)</f>
        <v>Caleb Stewart &amp; Zack Reathford &amp; Landon Lowery</v>
      </c>
      <c r="C47" s="151">
        <f>IF(ISERROR(VLOOKUP(A47,'March 13'!$A$5:$M$65536,3,FALSE))," ",VLOOKUP(A47,'March 13'!$A$5:$M$65536,3,FALSE))</f>
        <v>1</v>
      </c>
      <c r="D47" s="151" t="str">
        <f>IF(ISERROR(VLOOKUP(A47,'March 20'!$A$5:$M$65536,3,FALSE))," ",VLOOKUP(A47,'March 20'!$A$5:$M$65536,3,FALSE))</f>
        <v xml:space="preserve"> </v>
      </c>
      <c r="E47" s="151">
        <f>IF(ISERROR(VLOOKUP(A47,'March 27'!$A$5:$M$65536,3,FALSE))," ",VLOOKUP(A47,'March 27'!$A$5:$M$65536,3,FALSE))</f>
        <v>1</v>
      </c>
      <c r="F47" s="151" t="str">
        <f>IF(ISERROR(VLOOKUP(A47,'April 3'!$A$5:$M$65536,3,FALSE))," ",VLOOKUP(A47,'April 3'!$A$5:$M$65536,3,FALSE))</f>
        <v xml:space="preserve"> </v>
      </c>
      <c r="G47" s="151">
        <f>IF(ISERROR(VLOOKUP(A47,'April 10'!$A$5:$M$65536,3,FALSE))," ",VLOOKUP(A47,'April 10'!$A$5:$M$65536,3,FALSE))</f>
        <v>1</v>
      </c>
      <c r="H47" s="151">
        <f>IF(ISERROR(VLOOKUP(A47,'April 17'!$A$5:$M$65536,3,FALSE))," ",VLOOKUP(A47,'April 17'!$A$5:$M$65536,3,FALSE))</f>
        <v>1</v>
      </c>
      <c r="I47" s="151">
        <f>IF(ISERROR(VLOOKUP(A47,'April 24'!$A$5:$M$65536,3,FALSE))," ",VLOOKUP(A47,'April 24'!$A$5:$M$65536,3,FALSE))</f>
        <v>1</v>
      </c>
      <c r="J47" s="152">
        <f>IF(ISERROR(VLOOKUP(A47,'May 1'!$A$5:$M$65536,3,FALSE))," ",VLOOKUP(A47,'May 1'!$A$5:$M$65536,3,FALSE))</f>
        <v>1</v>
      </c>
      <c r="K47" s="152" t="str">
        <f>IF(ISERROR(VLOOKUP(A47,'May 8'!$A$5:$M$65490,3,FALSE))," ",VLOOKUP(A47,'May 8'!$A$5:$M$65490,3,FALSE))</f>
        <v xml:space="preserve"> </v>
      </c>
      <c r="L47" s="152">
        <f>IF(ISERROR(VLOOKUP(A47,'May 15'!$A$5:$M$65494,3,FALSE))," ",VLOOKUP(A47,'May 15'!$A$5:$M$65494,3,FALSE))</f>
        <v>1</v>
      </c>
      <c r="M47" s="152" t="str">
        <f>IF(ISERROR(VLOOKUP(A47,'May 22'!$A$5:$M$65439,3,FALSE))," ",VLOOKUP(A47,'May 22'!$A$5:$M$65439,3,FALSE))</f>
        <v xml:space="preserve"> </v>
      </c>
      <c r="N47" s="152" t="str">
        <f>IF(ISERROR(VLOOKUP(A47,'May 29'!$A$5:$M$65474,3,FALSE))," ",VLOOKUP(A47,'May 29'!$A$5:$M$65474,3,FALSE))</f>
        <v xml:space="preserve"> </v>
      </c>
      <c r="O47" s="152" t="str">
        <f>IF(ISERROR(VLOOKUP(A47,'June 5'!$A$5:$M$65428,3,FALSE))," ",VLOOKUP(A47,'June 5'!$A$5:$M$65428,3,FALSE))</f>
        <v xml:space="preserve"> </v>
      </c>
      <c r="P47" s="152" t="str">
        <f>IF(ISERROR(VLOOKUP(A47,'June 12'!$A$5:$M$65435,3,FALSE))," ",VLOOKUP(A47,'June 12'!$A$5:$M$65435,3,FALSE))</f>
        <v xml:space="preserve"> </v>
      </c>
      <c r="Q47" s="152" t="str">
        <f>IF(ISERROR(VLOOKUP(A47,'June 19'!$A$5:$M$65437,3,FALSE))," ",VLOOKUP(A47,'June 19'!$A$5:$M$65437,3,FALSE))</f>
        <v xml:space="preserve"> </v>
      </c>
      <c r="R47" s="152">
        <f t="shared" si="2"/>
        <v>7</v>
      </c>
    </row>
    <row r="48" spans="1:18" ht="24.75" customHeight="1" thickBot="1" x14ac:dyDescent="0.3">
      <c r="A48" s="108">
        <v>57</v>
      </c>
      <c r="B48" s="84" t="str">
        <f>VLOOKUP(A48,Teams!$A:$B,2,FALSE)</f>
        <v>Jason McAdams &amp; Buck Hance &amp; Brandon</v>
      </c>
      <c r="C48" s="151">
        <f>IF(ISERROR(VLOOKUP(A48,'March 13'!$A$5:$M$65536,3,FALSE))," ",VLOOKUP(A48,'March 13'!$A$5:$M$65536,3,FALSE))</f>
        <v>1</v>
      </c>
      <c r="D48" s="151">
        <f>IF(ISERROR(VLOOKUP(A48,'March 20'!$A$5:$M$65536,3,FALSE))," ",VLOOKUP(A48,'March 20'!$A$5:$M$65536,3,FALSE))</f>
        <v>1</v>
      </c>
      <c r="E48" s="151">
        <f>IF(ISERROR(VLOOKUP(A48,'March 27'!$A$5:$M$65536,3,FALSE))," ",VLOOKUP(A48,'March 27'!$A$5:$M$65536,3,FALSE))</f>
        <v>1</v>
      </c>
      <c r="F48" s="151">
        <f>IF(ISERROR(VLOOKUP(A48,'April 3'!$A$5:$M$65536,3,FALSE))," ",VLOOKUP(A48,'April 3'!$A$5:$M$65536,3,FALSE))</f>
        <v>1</v>
      </c>
      <c r="G48" s="151">
        <f>IF(ISERROR(VLOOKUP(A48,'April 10'!$A$5:$M$65536,3,FALSE))," ",VLOOKUP(A48,'April 10'!$A$5:$M$65536,3,FALSE))</f>
        <v>1</v>
      </c>
      <c r="H48" s="151">
        <f>IF(ISERROR(VLOOKUP(A48,'April 17'!$A$5:$M$65536,3,FALSE))," ",VLOOKUP(A48,'April 17'!$A$5:$M$65536,3,FALSE))</f>
        <v>1</v>
      </c>
      <c r="I48" s="151">
        <f>IF(ISERROR(VLOOKUP(A48,'April 24'!$A$5:$M$65536,3,FALSE))," ",VLOOKUP(A48,'April 24'!$A$5:$M$65536,3,FALSE))</f>
        <v>1</v>
      </c>
      <c r="J48" s="152">
        <f>IF(ISERROR(VLOOKUP(A48,'May 1'!$A$5:$M$65536,3,FALSE))," ",VLOOKUP(A48,'May 1'!$A$5:$M$65536,3,FALSE))</f>
        <v>1</v>
      </c>
      <c r="K48" s="152">
        <f>IF(ISERROR(VLOOKUP(A48,'May 8'!$A$5:$M$65490,3,FALSE))," ",VLOOKUP(A48,'May 8'!$A$5:$M$65490,3,FALSE))</f>
        <v>1</v>
      </c>
      <c r="L48" s="152">
        <f>IF(ISERROR(VLOOKUP(A48,'May 15'!$A$5:$M$65494,3,FALSE))," ",VLOOKUP(A48,'May 15'!$A$5:$M$65494,3,FALSE))</f>
        <v>1</v>
      </c>
      <c r="M48" s="152">
        <f>IF(ISERROR(VLOOKUP(A48,'May 22'!$A$5:$M$65439,3,FALSE))," ",VLOOKUP(A48,'May 22'!$A$5:$M$65439,3,FALSE))</f>
        <v>1</v>
      </c>
      <c r="N48" s="152">
        <f>IF(ISERROR(VLOOKUP(A48,'May 29'!$A$5:$M$65474,3,FALSE))," ",VLOOKUP(A48,'May 29'!$A$5:$M$65474,3,FALSE))</f>
        <v>1</v>
      </c>
      <c r="O48" s="152">
        <f>IF(ISERROR(VLOOKUP(A48,'June 5'!$A$5:$M$65428,3,FALSE))," ",VLOOKUP(A48,'June 5'!$A$5:$M$65428,3,FALSE))</f>
        <v>1</v>
      </c>
      <c r="P48" s="152">
        <f>IF(ISERROR(VLOOKUP(A48,'June 12'!$A$5:$M$65435,3,FALSE))," ",VLOOKUP(A48,'June 12'!$A$5:$M$65435,3,FALSE))</f>
        <v>1</v>
      </c>
      <c r="Q48" s="152">
        <f>IF(ISERROR(VLOOKUP(A48,'June 19'!$A$5:$M$65437,3,FALSE))," ",VLOOKUP(A48,'June 19'!$A$5:$M$65437,3,FALSE))</f>
        <v>1</v>
      </c>
      <c r="R48" s="152">
        <f t="shared" si="2"/>
        <v>15</v>
      </c>
    </row>
    <row r="49" spans="1:18" ht="24.75" customHeight="1" thickBot="1" x14ac:dyDescent="0.3">
      <c r="A49" s="108">
        <v>58</v>
      </c>
      <c r="B49" s="84" t="str">
        <f>VLOOKUP(A49,Teams!$A:$B,2,FALSE)</f>
        <v>Dalton Renfro &amp; Brian Nelson &amp; Ty Nelson</v>
      </c>
      <c r="C49" s="151">
        <f>IF(ISERROR(VLOOKUP(A49,'March 13'!$A$5:$M$65536,3,FALSE))," ",VLOOKUP(A49,'March 13'!$A$5:$M$65536,3,FALSE))</f>
        <v>1</v>
      </c>
      <c r="D49" s="151">
        <f>IF(ISERROR(VLOOKUP(A49,'March 20'!$A$5:$M$65536,3,FALSE))," ",VLOOKUP(A49,'March 20'!$A$5:$M$65536,3,FALSE))</f>
        <v>1</v>
      </c>
      <c r="E49" s="151">
        <f>IF(ISERROR(VLOOKUP(A49,'March 27'!$A$5:$M$65536,3,FALSE))," ",VLOOKUP(A49,'March 27'!$A$5:$M$65536,3,FALSE))</f>
        <v>1</v>
      </c>
      <c r="F49" s="151">
        <f>IF(ISERROR(VLOOKUP(A49,'April 3'!$A$5:$M$65536,3,FALSE))," ",VLOOKUP(A49,'April 3'!$A$5:$M$65536,3,FALSE))</f>
        <v>1</v>
      </c>
      <c r="G49" s="151">
        <f>IF(ISERROR(VLOOKUP(A49,'April 10'!$A$5:$M$65536,3,FALSE))," ",VLOOKUP(A49,'April 10'!$A$5:$M$65536,3,FALSE))</f>
        <v>1</v>
      </c>
      <c r="H49" s="151">
        <f>IF(ISERROR(VLOOKUP(A49,'April 17'!$A$5:$M$65536,3,FALSE))," ",VLOOKUP(A49,'April 17'!$A$5:$M$65536,3,FALSE))</f>
        <v>1</v>
      </c>
      <c r="I49" s="151">
        <f>IF(ISERROR(VLOOKUP(A49,'April 24'!$A$5:$M$65536,3,FALSE))," ",VLOOKUP(A49,'April 24'!$A$5:$M$65536,3,FALSE))</f>
        <v>1</v>
      </c>
      <c r="J49" s="152">
        <f>IF(ISERROR(VLOOKUP(A49,'May 1'!$A$5:$M$65536,3,FALSE))," ",VLOOKUP(A49,'May 1'!$A$5:$M$65536,3,FALSE))</f>
        <v>1</v>
      </c>
      <c r="K49" s="152" t="str">
        <f>IF(ISERROR(VLOOKUP(A49,'May 8'!$A$5:$M$65490,3,FALSE))," ",VLOOKUP(A49,'May 8'!$A$5:$M$65490,3,FALSE))</f>
        <v xml:space="preserve"> </v>
      </c>
      <c r="L49" s="152" t="str">
        <f>IF(ISERROR(VLOOKUP(A49,'May 15'!$A$5:$M$65494,3,FALSE))," ",VLOOKUP(A49,'May 15'!$A$5:$M$65494,3,FALSE))</f>
        <v xml:space="preserve"> </v>
      </c>
      <c r="M49" s="152" t="str">
        <f>IF(ISERROR(VLOOKUP(A49,'May 22'!$A$5:$M$65439,3,FALSE))," ",VLOOKUP(A49,'May 22'!$A$5:$M$65439,3,FALSE))</f>
        <v xml:space="preserve"> </v>
      </c>
      <c r="N49" s="152" t="str">
        <f>IF(ISERROR(VLOOKUP(A49,'May 29'!$A$5:$M$65474,3,FALSE))," ",VLOOKUP(A49,'May 29'!$A$5:$M$65474,3,FALSE))</f>
        <v xml:space="preserve"> </v>
      </c>
      <c r="O49" s="152" t="str">
        <f>IF(ISERROR(VLOOKUP(A49,'June 5'!$A$5:$M$65428,3,FALSE))," ",VLOOKUP(A49,'June 5'!$A$5:$M$65428,3,FALSE))</f>
        <v xml:space="preserve"> </v>
      </c>
      <c r="P49" s="152" t="str">
        <f>IF(ISERROR(VLOOKUP(A49,'June 12'!$A$5:$M$65435,3,FALSE))," ",VLOOKUP(A49,'June 12'!$A$5:$M$65435,3,FALSE))</f>
        <v xml:space="preserve"> </v>
      </c>
      <c r="Q49" s="152" t="str">
        <f>IF(ISERROR(VLOOKUP(A49,'June 19'!$A$5:$M$65437,3,FALSE))," ",VLOOKUP(A49,'June 19'!$A$5:$M$65437,3,FALSE))</f>
        <v xml:space="preserve"> </v>
      </c>
      <c r="R49" s="152">
        <f t="shared" si="2"/>
        <v>8</v>
      </c>
    </row>
    <row r="50" spans="1:18" ht="24.75" customHeight="1" thickBot="1" x14ac:dyDescent="0.3">
      <c r="A50" s="108">
        <v>59</v>
      </c>
      <c r="B50" s="84" t="str">
        <f>VLOOKUP(A50,Teams!$A:$B,2,FALSE)</f>
        <v>Danny Cross &amp; Steve Dillard &amp; Lacey Cross</v>
      </c>
      <c r="C50" s="151">
        <f>IF(ISERROR(VLOOKUP(A50,'March 13'!$A$5:$M$65536,3,FALSE))," ",VLOOKUP(A50,'March 13'!$A$5:$M$65536,3,FALSE))</f>
        <v>1</v>
      </c>
      <c r="D50" s="151" t="str">
        <f>IF(ISERROR(VLOOKUP(A50,'March 20'!$A$5:$M$65536,3,FALSE))," ",VLOOKUP(A50,'March 20'!$A$5:$M$65536,3,FALSE))</f>
        <v xml:space="preserve"> </v>
      </c>
      <c r="E50" s="151" t="str">
        <f>IF(ISERROR(VLOOKUP(A50,'March 27'!$A$5:$M$65536,3,FALSE))," ",VLOOKUP(A50,'March 27'!$A$5:$M$65536,3,FALSE))</f>
        <v xml:space="preserve"> </v>
      </c>
      <c r="F50" s="151" t="str">
        <f>IF(ISERROR(VLOOKUP(A50,'April 3'!$A$5:$M$65536,3,FALSE))," ",VLOOKUP(A50,'April 3'!$A$5:$M$65536,3,FALSE))</f>
        <v xml:space="preserve"> </v>
      </c>
      <c r="G50" s="151" t="str">
        <f>IF(ISERROR(VLOOKUP(A50,'April 10'!$A$5:$M$65536,3,FALSE))," ",VLOOKUP(A50,'April 10'!$A$5:$M$65536,3,FALSE))</f>
        <v xml:space="preserve"> </v>
      </c>
      <c r="H50" s="151" t="str">
        <f>IF(ISERROR(VLOOKUP(A50,'April 17'!$A$5:$M$65536,3,FALSE))," ",VLOOKUP(A50,'April 17'!$A$5:$M$65536,3,FALSE))</f>
        <v xml:space="preserve"> </v>
      </c>
      <c r="I50" s="151" t="str">
        <f>IF(ISERROR(VLOOKUP(A50,'April 24'!$A$5:$M$65536,3,FALSE))," ",VLOOKUP(A50,'April 24'!$A$5:$M$65536,3,FALSE))</f>
        <v xml:space="preserve"> </v>
      </c>
      <c r="J50" s="152" t="str">
        <f>IF(ISERROR(VLOOKUP(A50,'May 1'!$A$5:$M$65536,3,FALSE))," ",VLOOKUP(A50,'May 1'!$A$5:$M$65536,3,FALSE))</f>
        <v xml:space="preserve"> </v>
      </c>
      <c r="K50" s="152" t="str">
        <f>IF(ISERROR(VLOOKUP(A50,'May 8'!$A$5:$M$65490,3,FALSE))," ",VLOOKUP(A50,'May 8'!$A$5:$M$65490,3,FALSE))</f>
        <v xml:space="preserve"> </v>
      </c>
      <c r="L50" s="152" t="str">
        <f>IF(ISERROR(VLOOKUP(A50,'May 15'!$A$5:$M$65494,3,FALSE))," ",VLOOKUP(A50,'May 15'!$A$5:$M$65494,3,FALSE))</f>
        <v xml:space="preserve"> </v>
      </c>
      <c r="M50" s="152" t="str">
        <f>IF(ISERROR(VLOOKUP(A50,'May 22'!$A$5:$M$65439,3,FALSE))," ",VLOOKUP(A50,'May 22'!$A$5:$M$65439,3,FALSE))</f>
        <v xml:space="preserve"> </v>
      </c>
      <c r="N50" s="152" t="str">
        <f>IF(ISERROR(VLOOKUP(A50,'May 29'!$A$5:$M$65474,3,FALSE))," ",VLOOKUP(A50,'May 29'!$A$5:$M$65474,3,FALSE))</f>
        <v xml:space="preserve"> </v>
      </c>
      <c r="O50" s="152" t="str">
        <f>IF(ISERROR(VLOOKUP(A50,'June 5'!$A$5:$M$65428,3,FALSE))," ",VLOOKUP(A50,'June 5'!$A$5:$M$65428,3,FALSE))</f>
        <v xml:space="preserve"> </v>
      </c>
      <c r="P50" s="152" t="str">
        <f>IF(ISERROR(VLOOKUP(A50,'June 12'!$A$5:$M$65435,3,FALSE))," ",VLOOKUP(A50,'June 12'!$A$5:$M$65435,3,FALSE))</f>
        <v xml:space="preserve"> </v>
      </c>
      <c r="Q50" s="152" t="str">
        <f>IF(ISERROR(VLOOKUP(A50,'June 19'!$A$5:$M$65437,3,FALSE))," ",VLOOKUP(A50,'June 19'!$A$5:$M$65437,3,FALSE))</f>
        <v xml:space="preserve"> </v>
      </c>
      <c r="R50" s="152">
        <f t="shared" si="2"/>
        <v>1</v>
      </c>
    </row>
    <row r="51" spans="1:18" ht="24.75" customHeight="1" thickBot="1" x14ac:dyDescent="0.3">
      <c r="A51" s="108">
        <v>60</v>
      </c>
      <c r="B51" s="84" t="str">
        <f>VLOOKUP(A51,Teams!$A:$B,2,FALSE)</f>
        <v>Craig Teafatiller &amp; Ken Massey</v>
      </c>
      <c r="C51" s="151">
        <f>IF(ISERROR(VLOOKUP(A51,'March 13'!$A$5:$M$65536,3,FALSE))," ",VLOOKUP(A51,'March 13'!$A$5:$M$65536,3,FALSE))</f>
        <v>1</v>
      </c>
      <c r="D51" s="151" t="str">
        <f>IF(ISERROR(VLOOKUP(A51,'March 20'!$A$5:$M$65536,3,FALSE))," ",VLOOKUP(A51,'March 20'!$A$5:$M$65536,3,FALSE))</f>
        <v xml:space="preserve"> </v>
      </c>
      <c r="E51" s="151" t="str">
        <f>IF(ISERROR(VLOOKUP(A51,'March 27'!$A$5:$M$65536,3,FALSE))," ",VLOOKUP(A51,'March 27'!$A$5:$M$65536,3,FALSE))</f>
        <v xml:space="preserve"> </v>
      </c>
      <c r="F51" s="151" t="str">
        <f>IF(ISERROR(VLOOKUP(A51,'April 3'!$A$5:$M$65536,3,FALSE))," ",VLOOKUP(A51,'April 3'!$A$5:$M$65536,3,FALSE))</f>
        <v xml:space="preserve"> </v>
      </c>
      <c r="G51" s="151" t="str">
        <f>IF(ISERROR(VLOOKUP(A51,'April 10'!$A$5:$M$65536,3,FALSE))," ",VLOOKUP(A51,'April 10'!$A$5:$M$65536,3,FALSE))</f>
        <v xml:space="preserve"> </v>
      </c>
      <c r="H51" s="151" t="str">
        <f>IF(ISERROR(VLOOKUP(A51,'April 17'!$A$5:$M$65536,3,FALSE))," ",VLOOKUP(A51,'April 17'!$A$5:$M$65536,3,FALSE))</f>
        <v xml:space="preserve"> </v>
      </c>
      <c r="I51" s="151" t="str">
        <f>IF(ISERROR(VLOOKUP(A51,'April 24'!$A$5:$M$65536,3,FALSE))," ",VLOOKUP(A51,'April 24'!$A$5:$M$65536,3,FALSE))</f>
        <v xml:space="preserve"> </v>
      </c>
      <c r="J51" s="152" t="str">
        <f>IF(ISERROR(VLOOKUP(A51,'May 1'!$A$5:$M$65536,3,FALSE))," ",VLOOKUP(A51,'May 1'!$A$5:$M$65536,3,FALSE))</f>
        <v xml:space="preserve"> </v>
      </c>
      <c r="K51" s="152" t="str">
        <f>IF(ISERROR(VLOOKUP(A51,'May 8'!$A$5:$M$65490,3,FALSE))," ",VLOOKUP(A51,'May 8'!$A$5:$M$65490,3,FALSE))</f>
        <v xml:space="preserve"> </v>
      </c>
      <c r="L51" s="152" t="str">
        <f>IF(ISERROR(VLOOKUP(A51,'May 15'!$A$5:$M$65494,3,FALSE))," ",VLOOKUP(A51,'May 15'!$A$5:$M$65494,3,FALSE))</f>
        <v xml:space="preserve"> </v>
      </c>
      <c r="M51" s="152" t="str">
        <f>IF(ISERROR(VLOOKUP(A51,'May 22'!$A$5:$M$65439,3,FALSE))," ",VLOOKUP(A51,'May 22'!$A$5:$M$65439,3,FALSE))</f>
        <v xml:space="preserve"> </v>
      </c>
      <c r="N51" s="152" t="str">
        <f>IF(ISERROR(VLOOKUP(A51,'May 29'!$A$5:$M$65474,3,FALSE))," ",VLOOKUP(A51,'May 29'!$A$5:$M$65474,3,FALSE))</f>
        <v xml:space="preserve"> </v>
      </c>
      <c r="O51" s="152" t="str">
        <f>IF(ISERROR(VLOOKUP(A51,'June 5'!$A$5:$M$65428,3,FALSE))," ",VLOOKUP(A51,'June 5'!$A$5:$M$65428,3,FALSE))</f>
        <v xml:space="preserve"> </v>
      </c>
      <c r="P51" s="152" t="str">
        <f>IF(ISERROR(VLOOKUP(A51,'June 12'!$A$5:$M$65435,3,FALSE))," ",VLOOKUP(A51,'June 12'!$A$5:$M$65435,3,FALSE))</f>
        <v xml:space="preserve"> </v>
      </c>
      <c r="Q51" s="152" t="str">
        <f>IF(ISERROR(VLOOKUP(A51,'June 19'!$A$5:$M$65437,3,FALSE))," ",VLOOKUP(A51,'June 19'!$A$5:$M$65437,3,FALSE))</f>
        <v xml:space="preserve"> </v>
      </c>
      <c r="R51" s="152">
        <f t="shared" si="2"/>
        <v>1</v>
      </c>
    </row>
    <row r="52" spans="1:18" ht="24.75" customHeight="1" thickBot="1" x14ac:dyDescent="0.3">
      <c r="A52" s="108">
        <v>61</v>
      </c>
      <c r="B52" s="84" t="str">
        <f>VLOOKUP(A52,Teams!$A:$B,2,FALSE)</f>
        <v xml:space="preserve">Ryder &amp; Jeff Lognion </v>
      </c>
      <c r="C52" s="151">
        <f>IF(ISERROR(VLOOKUP(A52,'March 13'!$A$5:$M$65536,3,FALSE))," ",VLOOKUP(A52,'March 13'!$A$5:$M$65536,3,FALSE))</f>
        <v>1</v>
      </c>
      <c r="D52" s="151" t="str">
        <f>IF(ISERROR(VLOOKUP(A52,'March 20'!$A$5:$M$65536,3,FALSE))," ",VLOOKUP(A52,'March 20'!$A$5:$M$65536,3,FALSE))</f>
        <v xml:space="preserve"> </v>
      </c>
      <c r="E52" s="151">
        <f>IF(ISERROR(VLOOKUP(A52,'March 27'!$A$5:$M$65536,3,FALSE))," ",VLOOKUP(A52,'March 27'!$A$5:$M$65536,3,FALSE))</f>
        <v>1</v>
      </c>
      <c r="F52" s="151" t="str">
        <f>IF(ISERROR(VLOOKUP(A52,'April 3'!$A$5:$M$65536,3,FALSE))," ",VLOOKUP(A52,'April 3'!$A$5:$M$65536,3,FALSE))</f>
        <v xml:space="preserve"> </v>
      </c>
      <c r="G52" s="151" t="str">
        <f>IF(ISERROR(VLOOKUP(A52,'April 10'!$A$5:$M$65536,3,FALSE))," ",VLOOKUP(A52,'April 10'!$A$5:$M$65536,3,FALSE))</f>
        <v xml:space="preserve"> </v>
      </c>
      <c r="H52" s="151" t="str">
        <f>IF(ISERROR(VLOOKUP(A52,'April 17'!$A$5:$M$65536,3,FALSE))," ",VLOOKUP(A52,'April 17'!$A$5:$M$65536,3,FALSE))</f>
        <v xml:space="preserve"> </v>
      </c>
      <c r="I52" s="151" t="str">
        <f>IF(ISERROR(VLOOKUP(A52,'April 24'!$A$5:$M$65536,3,FALSE))," ",VLOOKUP(A52,'April 24'!$A$5:$M$65536,3,FALSE))</f>
        <v xml:space="preserve"> </v>
      </c>
      <c r="J52" s="152" t="str">
        <f>IF(ISERROR(VLOOKUP(A52,'May 1'!$A$5:$M$65536,3,FALSE))," ",VLOOKUP(A52,'May 1'!$A$5:$M$65536,3,FALSE))</f>
        <v xml:space="preserve"> </v>
      </c>
      <c r="K52" s="152" t="str">
        <f>IF(ISERROR(VLOOKUP(A52,'May 8'!$A$5:$M$65490,3,FALSE))," ",VLOOKUP(A52,'May 8'!$A$5:$M$65490,3,FALSE))</f>
        <v xml:space="preserve"> </v>
      </c>
      <c r="L52" s="152" t="str">
        <f>IF(ISERROR(VLOOKUP(A52,'May 15'!$A$5:$M$65494,3,FALSE))," ",VLOOKUP(A52,'May 15'!$A$5:$M$65494,3,FALSE))</f>
        <v xml:space="preserve"> </v>
      </c>
      <c r="M52" s="152" t="str">
        <f>IF(ISERROR(VLOOKUP(A52,'May 22'!$A$5:$M$65439,3,FALSE))," ",VLOOKUP(A52,'May 22'!$A$5:$M$65439,3,FALSE))</f>
        <v xml:space="preserve"> </v>
      </c>
      <c r="N52" s="152" t="str">
        <f>IF(ISERROR(VLOOKUP(A52,'May 29'!$A$5:$M$65474,3,FALSE))," ",VLOOKUP(A52,'May 29'!$A$5:$M$65474,3,FALSE))</f>
        <v xml:space="preserve"> </v>
      </c>
      <c r="O52" s="152" t="str">
        <f>IF(ISERROR(VLOOKUP(A52,'June 5'!$A$5:$M$65428,3,FALSE))," ",VLOOKUP(A52,'June 5'!$A$5:$M$65428,3,FALSE))</f>
        <v xml:space="preserve"> </v>
      </c>
      <c r="P52" s="152" t="str">
        <f>IF(ISERROR(VLOOKUP(A52,'June 12'!$A$5:$M$65435,3,FALSE))," ",VLOOKUP(A52,'June 12'!$A$5:$M$65435,3,FALSE))</f>
        <v xml:space="preserve"> </v>
      </c>
      <c r="Q52" s="152" t="str">
        <f>IF(ISERROR(VLOOKUP(A52,'June 19'!$A$5:$M$65437,3,FALSE))," ",VLOOKUP(A52,'June 19'!$A$5:$M$65437,3,FALSE))</f>
        <v xml:space="preserve"> </v>
      </c>
      <c r="R52" s="152">
        <f t="shared" si="2"/>
        <v>2</v>
      </c>
    </row>
    <row r="53" spans="1:18" ht="24.75" customHeight="1" thickBot="1" x14ac:dyDescent="0.3">
      <c r="A53" s="108">
        <v>62</v>
      </c>
      <c r="B53" s="84" t="str">
        <f>VLOOKUP(A53,Teams!$A:$B,2,FALSE)</f>
        <v>Jake Teafatiller &amp; Hunter Hollis</v>
      </c>
      <c r="C53" s="151">
        <f>IF(ISERROR(VLOOKUP(A53,'March 13'!$A$5:$M$65536,3,FALSE))," ",VLOOKUP(A53,'March 13'!$A$5:$M$65536,3,FALSE))</f>
        <v>1</v>
      </c>
      <c r="D53" s="151" t="str">
        <f>IF(ISERROR(VLOOKUP(A53,'March 20'!$A$5:$M$65536,3,FALSE))," ",VLOOKUP(A53,'March 20'!$A$5:$M$65536,3,FALSE))</f>
        <v xml:space="preserve"> </v>
      </c>
      <c r="E53" s="151" t="str">
        <f>IF(ISERROR(VLOOKUP(A53,'March 27'!$A$5:$M$65536,3,FALSE))," ",VLOOKUP(A53,'March 27'!$A$5:$M$65536,3,FALSE))</f>
        <v xml:space="preserve"> </v>
      </c>
      <c r="F53" s="151" t="str">
        <f>IF(ISERROR(VLOOKUP(A53,'April 3'!$A$5:$M$65536,3,FALSE))," ",VLOOKUP(A53,'April 3'!$A$5:$M$65536,3,FALSE))</f>
        <v xml:space="preserve"> </v>
      </c>
      <c r="G53" s="151" t="str">
        <f>IF(ISERROR(VLOOKUP(A53,'April 10'!$A$5:$M$65536,3,FALSE))," ",VLOOKUP(A53,'April 10'!$A$5:$M$65536,3,FALSE))</f>
        <v xml:space="preserve"> </v>
      </c>
      <c r="H53" s="151" t="str">
        <f>IF(ISERROR(VLOOKUP(A53,'April 17'!$A$5:$M$65536,3,FALSE))," ",VLOOKUP(A53,'April 17'!$A$5:$M$65536,3,FALSE))</f>
        <v xml:space="preserve"> </v>
      </c>
      <c r="I53" s="151" t="str">
        <f>IF(ISERROR(VLOOKUP(A53,'April 24'!$A$5:$M$65536,3,FALSE))," ",VLOOKUP(A53,'April 24'!$A$5:$M$65536,3,FALSE))</f>
        <v xml:space="preserve"> </v>
      </c>
      <c r="J53" s="152" t="str">
        <f>IF(ISERROR(VLOOKUP(A53,'May 1'!$A$5:$M$65536,3,FALSE))," ",VLOOKUP(A53,'May 1'!$A$5:$M$65536,3,FALSE))</f>
        <v xml:space="preserve"> </v>
      </c>
      <c r="K53" s="152" t="str">
        <f>IF(ISERROR(VLOOKUP(A53,'May 8'!$A$5:$M$65490,3,FALSE))," ",VLOOKUP(A53,'May 8'!$A$5:$M$65490,3,FALSE))</f>
        <v xml:space="preserve"> </v>
      </c>
      <c r="L53" s="152" t="str">
        <f>IF(ISERROR(VLOOKUP(A53,'May 15'!$A$5:$M$65494,3,FALSE))," ",VLOOKUP(A53,'May 15'!$A$5:$M$65494,3,FALSE))</f>
        <v xml:space="preserve"> </v>
      </c>
      <c r="M53" s="152" t="str">
        <f>IF(ISERROR(VLOOKUP(A53,'May 22'!$A$5:$M$65439,3,FALSE))," ",VLOOKUP(A53,'May 22'!$A$5:$M$65439,3,FALSE))</f>
        <v xml:space="preserve"> </v>
      </c>
      <c r="N53" s="152" t="str">
        <f>IF(ISERROR(VLOOKUP(A53,'May 29'!$A$5:$M$65474,3,FALSE))," ",VLOOKUP(A53,'May 29'!$A$5:$M$65474,3,FALSE))</f>
        <v xml:space="preserve"> </v>
      </c>
      <c r="O53" s="152" t="str">
        <f>IF(ISERROR(VLOOKUP(A53,'June 5'!$A$5:$M$65428,3,FALSE))," ",VLOOKUP(A53,'June 5'!$A$5:$M$65428,3,FALSE))</f>
        <v xml:space="preserve"> </v>
      </c>
      <c r="P53" s="152" t="str">
        <f>IF(ISERROR(VLOOKUP(A53,'June 12'!$A$5:$M$65435,3,FALSE))," ",VLOOKUP(A53,'June 12'!$A$5:$M$65435,3,FALSE))</f>
        <v xml:space="preserve"> </v>
      </c>
      <c r="Q53" s="152" t="str">
        <f>IF(ISERROR(VLOOKUP(A53,'June 19'!$A$5:$M$65437,3,FALSE))," ",VLOOKUP(A53,'June 19'!$A$5:$M$65437,3,FALSE))</f>
        <v xml:space="preserve"> </v>
      </c>
      <c r="R53" s="152">
        <f t="shared" si="2"/>
        <v>1</v>
      </c>
    </row>
    <row r="54" spans="1:18" ht="24.75" customHeight="1" thickBot="1" x14ac:dyDescent="0.3">
      <c r="A54" s="108">
        <v>63</v>
      </c>
      <c r="B54" s="84" t="str">
        <f>VLOOKUP(A54,Teams!$A:$B,2,FALSE)</f>
        <v>Ryan McWillims &amp; Jesse Harrell</v>
      </c>
      <c r="C54" s="151">
        <f>IF(ISERROR(VLOOKUP(A54,'March 13'!$A$5:$M$65536,3,FALSE))," ",VLOOKUP(A54,'March 13'!$A$5:$M$65536,3,FALSE))</f>
        <v>1</v>
      </c>
      <c r="D54" s="151">
        <f>IF(ISERROR(VLOOKUP(A54,'March 20'!$A$5:$M$65536,3,FALSE))," ",VLOOKUP(A54,'March 20'!$A$5:$M$65536,3,FALSE))</f>
        <v>1</v>
      </c>
      <c r="E54" s="151">
        <f>IF(ISERROR(VLOOKUP(A54,'March 27'!$A$5:$M$65536,3,FALSE))," ",VLOOKUP(A54,'March 27'!$A$5:$M$65536,3,FALSE))</f>
        <v>1</v>
      </c>
      <c r="F54" s="151">
        <f>IF(ISERROR(VLOOKUP(A54,'April 3'!$A$5:$M$65536,3,FALSE))," ",VLOOKUP(A54,'April 3'!$A$5:$M$65536,3,FALSE))</f>
        <v>1</v>
      </c>
      <c r="G54" s="151">
        <f>IF(ISERROR(VLOOKUP(A54,'April 10'!$A$5:$M$65536,3,FALSE))," ",VLOOKUP(A54,'April 10'!$A$5:$M$65536,3,FALSE))</f>
        <v>1</v>
      </c>
      <c r="H54" s="151">
        <f>IF(ISERROR(VLOOKUP(A54,'April 17'!$A$5:$M$65536,3,FALSE))," ",VLOOKUP(A54,'April 17'!$A$5:$M$65536,3,FALSE))</f>
        <v>1</v>
      </c>
      <c r="I54" s="151">
        <f>IF(ISERROR(VLOOKUP(A54,'April 24'!$A$5:$M$65536,3,FALSE))," ",VLOOKUP(A54,'April 24'!$A$5:$M$65536,3,FALSE))</f>
        <v>1</v>
      </c>
      <c r="J54" s="152">
        <f>IF(ISERROR(VLOOKUP(A54,'May 1'!$A$5:$M$65536,3,FALSE))," ",VLOOKUP(A54,'May 1'!$A$5:$M$65536,3,FALSE))</f>
        <v>1</v>
      </c>
      <c r="K54" s="152">
        <f>IF(ISERROR(VLOOKUP(A54,'May 8'!$A$5:$M$65490,3,FALSE))," ",VLOOKUP(A54,'May 8'!$A$5:$M$65490,3,FALSE))</f>
        <v>1</v>
      </c>
      <c r="L54" s="152">
        <f>IF(ISERROR(VLOOKUP(A54,'May 15'!$A$5:$M$65494,3,FALSE))," ",VLOOKUP(A54,'May 15'!$A$5:$M$65494,3,FALSE))</f>
        <v>1</v>
      </c>
      <c r="M54" s="152">
        <f>IF(ISERROR(VLOOKUP(A54,'May 22'!$A$5:$M$65439,3,FALSE))," ",VLOOKUP(A54,'May 22'!$A$5:$M$65439,3,FALSE))</f>
        <v>1</v>
      </c>
      <c r="N54" s="152">
        <f>IF(ISERROR(VLOOKUP(A54,'May 29'!$A$5:$M$65474,3,FALSE))," ",VLOOKUP(A54,'May 29'!$A$5:$M$65474,3,FALSE))</f>
        <v>1</v>
      </c>
      <c r="O54" s="152">
        <f>IF(ISERROR(VLOOKUP(A54,'June 5'!$A$5:$M$65428,3,FALSE))," ",VLOOKUP(A54,'June 5'!$A$5:$M$65428,3,FALSE))</f>
        <v>1</v>
      </c>
      <c r="P54" s="152">
        <f>IF(ISERROR(VLOOKUP(A54,'June 12'!$A$5:$M$65435,3,FALSE))," ",VLOOKUP(A54,'June 12'!$A$5:$M$65435,3,FALSE))</f>
        <v>1</v>
      </c>
      <c r="Q54" s="152">
        <f>IF(ISERROR(VLOOKUP(A54,'June 19'!$A$5:$M$65437,3,FALSE))," ",VLOOKUP(A54,'June 19'!$A$5:$M$65437,3,FALSE))</f>
        <v>1</v>
      </c>
      <c r="R54" s="152">
        <f t="shared" si="2"/>
        <v>15</v>
      </c>
    </row>
    <row r="55" spans="1:18" ht="24.75" customHeight="1" thickBot="1" x14ac:dyDescent="0.3">
      <c r="A55" s="108">
        <v>64</v>
      </c>
      <c r="B55" s="84" t="str">
        <f>VLOOKUP(A55,Teams!$A:$B,2,FALSE)</f>
        <v>Jay Bennett &amp; Ryan Renolds</v>
      </c>
      <c r="C55" s="151">
        <f>IF(ISERROR(VLOOKUP(A55,'March 13'!$A$5:$M$65536,3,FALSE))," ",VLOOKUP(A55,'March 13'!$A$5:$M$65536,3,FALSE))</f>
        <v>1</v>
      </c>
      <c r="D55" s="151">
        <f>IF(ISERROR(VLOOKUP(A55,'March 20'!$A$5:$M$65536,3,FALSE))," ",VLOOKUP(A55,'March 20'!$A$5:$M$65536,3,FALSE))</f>
        <v>1</v>
      </c>
      <c r="E55" s="151" t="str">
        <f>IF(ISERROR(VLOOKUP(A55,'March 27'!$A$5:$M$65536,3,FALSE))," ",VLOOKUP(A55,'March 27'!$A$5:$M$65536,3,FALSE))</f>
        <v xml:space="preserve"> </v>
      </c>
      <c r="F55" s="151" t="str">
        <f>IF(ISERROR(VLOOKUP(A55,'April 3'!$A$5:$M$65536,3,FALSE))," ",VLOOKUP(A55,'April 3'!$A$5:$M$65536,3,FALSE))</f>
        <v xml:space="preserve"> </v>
      </c>
      <c r="G55" s="151">
        <f>IF(ISERROR(VLOOKUP(A55,'April 10'!$A$5:$M$65536,3,FALSE))," ",VLOOKUP(A55,'April 10'!$A$5:$M$65536,3,FALSE))</f>
        <v>1</v>
      </c>
      <c r="H55" s="151">
        <f>IF(ISERROR(VLOOKUP(A55,'April 17'!$A$5:$M$65536,3,FALSE))," ",VLOOKUP(A55,'April 17'!$A$5:$M$65536,3,FALSE))</f>
        <v>1</v>
      </c>
      <c r="I55" s="151">
        <f>IF(ISERROR(VLOOKUP(A55,'April 24'!$A$5:$M$65536,3,FALSE))," ",VLOOKUP(A55,'April 24'!$A$5:$M$65536,3,FALSE))</f>
        <v>1</v>
      </c>
      <c r="J55" s="152">
        <f>IF(ISERROR(VLOOKUP(A55,'May 1'!$A$5:$M$65536,3,FALSE))," ",VLOOKUP(A55,'May 1'!$A$5:$M$65536,3,FALSE))</f>
        <v>1</v>
      </c>
      <c r="K55" s="152">
        <f>IF(ISERROR(VLOOKUP(A55,'May 8'!$A$5:$M$65490,3,FALSE))," ",VLOOKUP(A55,'May 8'!$A$5:$M$65490,3,FALSE))</f>
        <v>1</v>
      </c>
      <c r="L55" s="152" t="str">
        <f>IF(ISERROR(VLOOKUP(A55,'May 15'!$A$5:$M$65494,3,FALSE))," ",VLOOKUP(A55,'May 15'!$A$5:$M$65494,3,FALSE))</f>
        <v xml:space="preserve"> </v>
      </c>
      <c r="M55" s="152">
        <f>IF(ISERROR(VLOOKUP(A55,'May 22'!$A$5:$M$65439,3,FALSE))," ",VLOOKUP(A55,'May 22'!$A$5:$M$65439,3,FALSE))</f>
        <v>1</v>
      </c>
      <c r="N55" s="152">
        <f>IF(ISERROR(VLOOKUP(A55,'May 29'!$A$5:$M$65474,3,FALSE))," ",VLOOKUP(A55,'May 29'!$A$5:$M$65474,3,FALSE))</f>
        <v>1</v>
      </c>
      <c r="O55" s="152">
        <f>IF(ISERROR(VLOOKUP(A55,'June 5'!$A$5:$M$65428,3,FALSE))," ",VLOOKUP(A55,'June 5'!$A$5:$M$65428,3,FALSE))</f>
        <v>1</v>
      </c>
      <c r="P55" s="152">
        <f>IF(ISERROR(VLOOKUP(A55,'June 12'!$A$5:$M$65435,3,FALSE))," ",VLOOKUP(A55,'June 12'!$A$5:$M$65435,3,FALSE))</f>
        <v>1</v>
      </c>
      <c r="Q55" s="152">
        <f>IF(ISERROR(VLOOKUP(A55,'June 19'!$A$5:$M$65437,3,FALSE))," ",VLOOKUP(A55,'June 19'!$A$5:$M$65437,3,FALSE))</f>
        <v>1</v>
      </c>
      <c r="R55" s="152">
        <f t="shared" si="2"/>
        <v>12</v>
      </c>
    </row>
    <row r="56" spans="1:18" ht="24.75" customHeight="1" thickBot="1" x14ac:dyDescent="0.3">
      <c r="A56" s="108">
        <v>65</v>
      </c>
      <c r="B56" s="84" t="str">
        <f>VLOOKUP(A56,Teams!$A:$B,2,FALSE)</f>
        <v>Blake Steptoe &amp; Haelee Modisette &amp; James Rust</v>
      </c>
      <c r="C56" s="151">
        <f>IF(ISERROR(VLOOKUP(A56,'March 13'!$A$5:$M$65536,3,FALSE))," ",VLOOKUP(A56,'March 13'!$A$5:$M$65536,3,FALSE))</f>
        <v>1</v>
      </c>
      <c r="D56" s="151">
        <f>IF(ISERROR(VLOOKUP(A56,'March 20'!$A$5:$M$65536,3,FALSE))," ",VLOOKUP(A56,'March 20'!$A$5:$M$65536,3,FALSE))</f>
        <v>1</v>
      </c>
      <c r="E56" s="151">
        <f>IF(ISERROR(VLOOKUP(A56,'March 27'!$A$5:$M$65536,3,FALSE))," ",VLOOKUP(A56,'March 27'!$A$5:$M$65536,3,FALSE))</f>
        <v>1</v>
      </c>
      <c r="F56" s="151">
        <f>IF(ISERROR(VLOOKUP(A56,'April 3'!$A$5:$M$65536,3,FALSE))," ",VLOOKUP(A56,'April 3'!$A$5:$M$65536,3,FALSE))</f>
        <v>1</v>
      </c>
      <c r="G56" s="151">
        <f>IF(ISERROR(VLOOKUP(A56,'April 10'!$A$5:$M$65536,3,FALSE))," ",VLOOKUP(A56,'April 10'!$A$5:$M$65536,3,FALSE))</f>
        <v>1</v>
      </c>
      <c r="H56" s="151">
        <f>IF(ISERROR(VLOOKUP(A56,'April 17'!$A$5:$M$65536,3,FALSE))," ",VLOOKUP(A56,'April 17'!$A$5:$M$65536,3,FALSE))</f>
        <v>1</v>
      </c>
      <c r="I56" s="151">
        <f>IF(ISERROR(VLOOKUP(A56,'April 24'!$A$5:$M$65536,3,FALSE))," ",VLOOKUP(A56,'April 24'!$A$5:$M$65536,3,FALSE))</f>
        <v>1</v>
      </c>
      <c r="J56" s="152">
        <f>IF(ISERROR(VLOOKUP(A56,'May 1'!$A$5:$M$65536,3,FALSE))," ",VLOOKUP(A56,'May 1'!$A$5:$M$65536,3,FALSE))</f>
        <v>1</v>
      </c>
      <c r="K56" s="152">
        <f>IF(ISERROR(VLOOKUP(A56,'May 8'!$A$5:$M$65490,3,FALSE))," ",VLOOKUP(A56,'May 8'!$A$5:$M$65490,3,FALSE))</f>
        <v>1</v>
      </c>
      <c r="L56" s="152">
        <f>IF(ISERROR(VLOOKUP(A56,'May 15'!$A$5:$M$65494,3,FALSE))," ",VLOOKUP(A56,'May 15'!$A$5:$M$65494,3,FALSE))</f>
        <v>1</v>
      </c>
      <c r="M56" s="152">
        <f>IF(ISERROR(VLOOKUP(A56,'May 22'!$A$5:$M$65439,3,FALSE))," ",VLOOKUP(A56,'May 22'!$A$5:$M$65439,3,FALSE))</f>
        <v>1</v>
      </c>
      <c r="N56" s="152">
        <f>IF(ISERROR(VLOOKUP(A56,'May 29'!$A$5:$M$65474,3,FALSE))," ",VLOOKUP(A56,'May 29'!$A$5:$M$65474,3,FALSE))</f>
        <v>1</v>
      </c>
      <c r="O56" s="152">
        <f>IF(ISERROR(VLOOKUP(A56,'June 5'!$A$5:$M$65428,3,FALSE))," ",VLOOKUP(A56,'June 5'!$A$5:$M$65428,3,FALSE))</f>
        <v>1</v>
      </c>
      <c r="P56" s="152">
        <f>IF(ISERROR(VLOOKUP(A56,'June 12'!$A$5:$M$65435,3,FALSE))," ",VLOOKUP(A56,'June 12'!$A$5:$M$65435,3,FALSE))</f>
        <v>1</v>
      </c>
      <c r="Q56" s="152">
        <f>IF(ISERROR(VLOOKUP(A56,'June 19'!$A$5:$M$65437,3,FALSE))," ",VLOOKUP(A56,'June 19'!$A$5:$M$65437,3,FALSE))</f>
        <v>1</v>
      </c>
      <c r="R56" s="152">
        <f t="shared" si="2"/>
        <v>15</v>
      </c>
    </row>
    <row r="57" spans="1:18" ht="24.75" customHeight="1" thickBot="1" x14ac:dyDescent="0.3">
      <c r="A57" s="108">
        <v>66</v>
      </c>
      <c r="B57" s="84" t="str">
        <f>VLOOKUP(A57,Teams!$A:$B,2,FALSE)</f>
        <v>Billy Fitt &amp; Kevin Rawson</v>
      </c>
      <c r="C57" s="151">
        <f>IF(ISERROR(VLOOKUP(A57,'March 13'!$A$5:$M$65536,3,FALSE))," ",VLOOKUP(A57,'March 13'!$A$5:$M$65536,3,FALSE))</f>
        <v>1</v>
      </c>
      <c r="D57" s="151" t="str">
        <f>IF(ISERROR(VLOOKUP(A57,'March 20'!$A$5:$M$65536,3,FALSE))," ",VLOOKUP(A57,'March 20'!$A$5:$M$65536,3,FALSE))</f>
        <v xml:space="preserve"> </v>
      </c>
      <c r="E57" s="151" t="str">
        <f>IF(ISERROR(VLOOKUP(A57,'March 27'!$A$5:$M$65536,3,FALSE))," ",VLOOKUP(A57,'March 27'!$A$5:$M$65536,3,FALSE))</f>
        <v xml:space="preserve"> </v>
      </c>
      <c r="F57" s="151" t="str">
        <f>IF(ISERROR(VLOOKUP(A57,'April 3'!$A$5:$M$65536,3,FALSE))," ",VLOOKUP(A57,'April 3'!$A$5:$M$65536,3,FALSE))</f>
        <v xml:space="preserve"> </v>
      </c>
      <c r="G57" s="151" t="str">
        <f>IF(ISERROR(VLOOKUP(A57,'April 10'!$A$5:$M$65536,3,FALSE))," ",VLOOKUP(A57,'April 10'!$A$5:$M$65536,3,FALSE))</f>
        <v xml:space="preserve"> </v>
      </c>
      <c r="H57" s="151" t="str">
        <f>IF(ISERROR(VLOOKUP(A57,'April 17'!$A$5:$M$65536,3,FALSE))," ",VLOOKUP(A57,'April 17'!$A$5:$M$65536,3,FALSE))</f>
        <v xml:space="preserve"> </v>
      </c>
      <c r="I57" s="151" t="str">
        <f>IF(ISERROR(VLOOKUP(A57,'April 24'!$A$5:$M$65536,3,FALSE))," ",VLOOKUP(A57,'April 24'!$A$5:$M$65536,3,FALSE))</f>
        <v xml:space="preserve"> </v>
      </c>
      <c r="J57" s="152" t="str">
        <f>IF(ISERROR(VLOOKUP(A57,'May 1'!$A$5:$M$65536,3,FALSE))," ",VLOOKUP(A57,'May 1'!$A$5:$M$65536,3,FALSE))</f>
        <v xml:space="preserve"> </v>
      </c>
      <c r="K57" s="152" t="str">
        <f>IF(ISERROR(VLOOKUP(A57,'May 8'!$A$5:$M$65490,3,FALSE))," ",VLOOKUP(A57,'May 8'!$A$5:$M$65490,3,FALSE))</f>
        <v xml:space="preserve"> </v>
      </c>
      <c r="L57" s="152" t="str">
        <f>IF(ISERROR(VLOOKUP(A57,'May 15'!$A$5:$M$65494,3,FALSE))," ",VLOOKUP(A57,'May 15'!$A$5:$M$65494,3,FALSE))</f>
        <v xml:space="preserve"> </v>
      </c>
      <c r="M57" s="152" t="str">
        <f>IF(ISERROR(VLOOKUP(A57,'May 22'!$A$5:$M$65439,3,FALSE))," ",VLOOKUP(A57,'May 22'!$A$5:$M$65439,3,FALSE))</f>
        <v xml:space="preserve"> </v>
      </c>
      <c r="N57" s="152" t="str">
        <f>IF(ISERROR(VLOOKUP(A57,'May 29'!$A$5:$M$65474,3,FALSE))," ",VLOOKUP(A57,'May 29'!$A$5:$M$65474,3,FALSE))</f>
        <v xml:space="preserve"> </v>
      </c>
      <c r="O57" s="152" t="str">
        <f>IF(ISERROR(VLOOKUP(A57,'June 5'!$A$5:$M$65428,3,FALSE))," ",VLOOKUP(A57,'June 5'!$A$5:$M$65428,3,FALSE))</f>
        <v xml:space="preserve"> </v>
      </c>
      <c r="P57" s="152" t="str">
        <f>IF(ISERROR(VLOOKUP(A57,'June 12'!$A$5:$M$65435,3,FALSE))," ",VLOOKUP(A57,'June 12'!$A$5:$M$65435,3,FALSE))</f>
        <v xml:space="preserve"> </v>
      </c>
      <c r="Q57" s="152" t="str">
        <f>IF(ISERROR(VLOOKUP(A57,'June 19'!$A$5:$M$65437,3,FALSE))," ",VLOOKUP(A57,'June 19'!$A$5:$M$65437,3,FALSE))</f>
        <v xml:space="preserve"> </v>
      </c>
      <c r="R57" s="152">
        <f t="shared" si="2"/>
        <v>1</v>
      </c>
    </row>
    <row r="58" spans="1:18" ht="24.75" customHeight="1" thickBot="1" x14ac:dyDescent="0.3">
      <c r="A58" s="108">
        <v>67</v>
      </c>
      <c r="B58" s="84" t="str">
        <f>VLOOKUP(A58,Teams!$A:$B,2,FALSE)</f>
        <v>Jody Herrington &amp; Jared Dean</v>
      </c>
      <c r="C58" s="151">
        <f>IF(ISERROR(VLOOKUP(A58,'March 13'!$A$5:$M$65536,3,FALSE))," ",VLOOKUP(A58,'March 13'!$A$5:$M$65536,3,FALSE))</f>
        <v>1</v>
      </c>
      <c r="D58" s="151" t="str">
        <f>IF(ISERROR(VLOOKUP(A58,'March 20'!$A$5:$M$65536,3,FALSE))," ",VLOOKUP(A58,'March 20'!$A$5:$M$65536,3,FALSE))</f>
        <v xml:space="preserve"> </v>
      </c>
      <c r="E58" s="151" t="str">
        <f>IF(ISERROR(VLOOKUP(A58,'March 27'!$A$5:$M$65536,3,FALSE))," ",VLOOKUP(A58,'March 27'!$A$5:$M$65536,3,FALSE))</f>
        <v xml:space="preserve"> </v>
      </c>
      <c r="F58" s="151" t="str">
        <f>IF(ISERROR(VLOOKUP(A58,'April 3'!$A$5:$M$65536,3,FALSE))," ",VLOOKUP(A58,'April 3'!$A$5:$M$65536,3,FALSE))</f>
        <v xml:space="preserve"> </v>
      </c>
      <c r="G58" s="151" t="str">
        <f>IF(ISERROR(VLOOKUP(A58,'April 10'!$A$5:$M$65536,3,FALSE))," ",VLOOKUP(A58,'April 10'!$A$5:$M$65536,3,FALSE))</f>
        <v xml:space="preserve"> </v>
      </c>
      <c r="H58" s="151" t="str">
        <f>IF(ISERROR(VLOOKUP(A58,'April 17'!$A$5:$M$65536,3,FALSE))," ",VLOOKUP(A58,'April 17'!$A$5:$M$65536,3,FALSE))</f>
        <v xml:space="preserve"> </v>
      </c>
      <c r="I58" s="151" t="str">
        <f>IF(ISERROR(VLOOKUP(A58,'April 24'!$A$5:$M$65536,3,FALSE))," ",VLOOKUP(A58,'April 24'!$A$5:$M$65536,3,FALSE))</f>
        <v xml:space="preserve"> </v>
      </c>
      <c r="J58" s="152" t="str">
        <f>IF(ISERROR(VLOOKUP(A58,'May 1'!$A$5:$M$65536,3,FALSE))," ",VLOOKUP(A58,'May 1'!$A$5:$M$65536,3,FALSE))</f>
        <v xml:space="preserve"> </v>
      </c>
      <c r="K58" s="152" t="str">
        <f>IF(ISERROR(VLOOKUP(A58,'May 8'!$A$5:$M$65490,3,FALSE))," ",VLOOKUP(A58,'May 8'!$A$5:$M$65490,3,FALSE))</f>
        <v xml:space="preserve"> </v>
      </c>
      <c r="L58" s="152" t="str">
        <f>IF(ISERROR(VLOOKUP(A58,'May 15'!$A$5:$M$65494,3,FALSE))," ",VLOOKUP(A58,'May 15'!$A$5:$M$65494,3,FALSE))</f>
        <v xml:space="preserve"> </v>
      </c>
      <c r="M58" s="152" t="str">
        <f>IF(ISERROR(VLOOKUP(A58,'May 22'!$A$5:$M$65439,3,FALSE))," ",VLOOKUP(A58,'May 22'!$A$5:$M$65439,3,FALSE))</f>
        <v xml:space="preserve"> </v>
      </c>
      <c r="N58" s="152" t="str">
        <f>IF(ISERROR(VLOOKUP(A58,'May 29'!$A$5:$M$65474,3,FALSE))," ",VLOOKUP(A58,'May 29'!$A$5:$M$65474,3,FALSE))</f>
        <v xml:space="preserve"> </v>
      </c>
      <c r="O58" s="152" t="str">
        <f>IF(ISERROR(VLOOKUP(A58,'June 5'!$A$5:$M$65428,3,FALSE))," ",VLOOKUP(A58,'June 5'!$A$5:$M$65428,3,FALSE))</f>
        <v xml:space="preserve"> </v>
      </c>
      <c r="P58" s="152" t="str">
        <f>IF(ISERROR(VLOOKUP(A58,'June 12'!$A$5:$M$65435,3,FALSE))," ",VLOOKUP(A58,'June 12'!$A$5:$M$65435,3,FALSE))</f>
        <v xml:space="preserve"> </v>
      </c>
      <c r="Q58" s="152" t="str">
        <f>IF(ISERROR(VLOOKUP(A58,'June 19'!$A$5:$M$65437,3,FALSE))," ",VLOOKUP(A58,'June 19'!$A$5:$M$65437,3,FALSE))</f>
        <v xml:space="preserve"> </v>
      </c>
      <c r="R58" s="152">
        <f t="shared" si="2"/>
        <v>1</v>
      </c>
    </row>
    <row r="59" spans="1:18" ht="24.75" customHeight="1" thickBot="1" x14ac:dyDescent="0.3">
      <c r="A59" s="108">
        <v>68</v>
      </c>
      <c r="B59" s="84" t="str">
        <f>VLOOKUP(A59,Teams!$A:$B,2,FALSE)</f>
        <v>Logan Brunkenhoeter &amp; John Jacksen III</v>
      </c>
      <c r="C59" s="151">
        <f>IF(ISERROR(VLOOKUP(A59,'March 13'!$A$5:$M$65536,3,FALSE))," ",VLOOKUP(A59,'March 13'!$A$5:$M$65536,3,FALSE))</f>
        <v>1</v>
      </c>
      <c r="D59" s="151">
        <f>IF(ISERROR(VLOOKUP(A59,'March 20'!$A$5:$M$65536,3,FALSE))," ",VLOOKUP(A59,'March 20'!$A$5:$M$65536,3,FALSE))</f>
        <v>1</v>
      </c>
      <c r="E59" s="151">
        <f>IF(ISERROR(VLOOKUP(A59,'March 27'!$A$5:$M$65536,3,FALSE))," ",VLOOKUP(A59,'March 27'!$A$5:$M$65536,3,FALSE))</f>
        <v>1</v>
      </c>
      <c r="F59" s="151">
        <f>IF(ISERROR(VLOOKUP(A59,'April 3'!$A$5:$M$65536,3,FALSE))," ",VLOOKUP(A59,'April 3'!$A$5:$M$65536,3,FALSE))</f>
        <v>1</v>
      </c>
      <c r="G59" s="151">
        <f>IF(ISERROR(VLOOKUP(A59,'April 10'!$A$5:$M$65536,3,FALSE))," ",VLOOKUP(A59,'April 10'!$A$5:$M$65536,3,FALSE))</f>
        <v>1</v>
      </c>
      <c r="H59" s="151">
        <f>IF(ISERROR(VLOOKUP(A59,'April 17'!$A$5:$M$65536,3,FALSE))," ",VLOOKUP(A59,'April 17'!$A$5:$M$65536,3,FALSE))</f>
        <v>1</v>
      </c>
      <c r="I59" s="151">
        <f>IF(ISERROR(VLOOKUP(A59,'April 24'!$A$5:$M$65536,3,FALSE))," ",VLOOKUP(A59,'April 24'!$A$5:$M$65536,3,FALSE))</f>
        <v>1</v>
      </c>
      <c r="J59" s="152">
        <f>IF(ISERROR(VLOOKUP(A59,'May 1'!$A$5:$M$65536,3,FALSE))," ",VLOOKUP(A59,'May 1'!$A$5:$M$65536,3,FALSE))</f>
        <v>1</v>
      </c>
      <c r="K59" s="152">
        <f>IF(ISERROR(VLOOKUP(A59,'May 8'!$A$5:$M$65490,3,FALSE))," ",VLOOKUP(A59,'May 8'!$A$5:$M$65490,3,FALSE))</f>
        <v>1</v>
      </c>
      <c r="L59" s="152">
        <f>IF(ISERROR(VLOOKUP(A59,'May 15'!$A$5:$M$65494,3,FALSE))," ",VLOOKUP(A59,'May 15'!$A$5:$M$65494,3,FALSE))</f>
        <v>1</v>
      </c>
      <c r="M59" s="152">
        <f>IF(ISERROR(VLOOKUP(A59,'May 22'!$A$5:$M$65439,3,FALSE))," ",VLOOKUP(A59,'May 22'!$A$5:$M$65439,3,FALSE))</f>
        <v>1</v>
      </c>
      <c r="N59" s="152">
        <f>IF(ISERROR(VLOOKUP(A59,'May 29'!$A$5:$M$65474,3,FALSE))," ",VLOOKUP(A59,'May 29'!$A$5:$M$65474,3,FALSE))</f>
        <v>1</v>
      </c>
      <c r="O59" s="152">
        <f>IF(ISERROR(VLOOKUP(A59,'June 5'!$A$5:$M$65428,3,FALSE))," ",VLOOKUP(A59,'June 5'!$A$5:$M$65428,3,FALSE))</f>
        <v>1</v>
      </c>
      <c r="P59" s="152">
        <f>IF(ISERROR(VLOOKUP(A59,'June 12'!$A$5:$M$65435,3,FALSE))," ",VLOOKUP(A59,'June 12'!$A$5:$M$65435,3,FALSE))</f>
        <v>1</v>
      </c>
      <c r="Q59" s="152">
        <f>IF(ISERROR(VLOOKUP(A59,'June 19'!$A$5:$M$65437,3,FALSE))," ",VLOOKUP(A59,'June 19'!$A$5:$M$65437,3,FALSE))</f>
        <v>1</v>
      </c>
      <c r="R59" s="152">
        <f t="shared" si="2"/>
        <v>15</v>
      </c>
    </row>
    <row r="60" spans="1:18" ht="24.75" customHeight="1" thickBot="1" x14ac:dyDescent="0.3">
      <c r="A60" s="108">
        <v>69</v>
      </c>
      <c r="B60" s="84" t="str">
        <f>VLOOKUP(A60,Teams!$A:$B,2,FALSE)</f>
        <v>Chris Clemens &amp; Kenny Cole &amp; Branden Clemens</v>
      </c>
      <c r="C60" s="151">
        <f>IF(ISERROR(VLOOKUP(A60,'March 13'!$A$5:$M$65536,3,FALSE))," ",VLOOKUP(A60,'March 13'!$A$5:$M$65536,3,FALSE))</f>
        <v>1</v>
      </c>
      <c r="D60" s="151">
        <f>IF(ISERROR(VLOOKUP(A60,'March 20'!$A$5:$M$65536,3,FALSE))," ",VLOOKUP(A60,'March 20'!$A$5:$M$65536,3,FALSE))</f>
        <v>1</v>
      </c>
      <c r="E60" s="151">
        <f>IF(ISERROR(VLOOKUP(A60,'March 27'!$A$5:$M$65536,3,FALSE))," ",VLOOKUP(A60,'March 27'!$A$5:$M$65536,3,FALSE))</f>
        <v>1</v>
      </c>
      <c r="F60" s="151">
        <f>IF(ISERROR(VLOOKUP(A60,'April 3'!$A$5:$M$65536,3,FALSE))," ",VLOOKUP(A60,'April 3'!$A$5:$M$65536,3,FALSE))</f>
        <v>1</v>
      </c>
      <c r="G60" s="151">
        <f>IF(ISERROR(VLOOKUP(A60,'April 10'!$A$5:$M$65536,3,FALSE))," ",VLOOKUP(A60,'April 10'!$A$5:$M$65536,3,FALSE))</f>
        <v>1</v>
      </c>
      <c r="H60" s="151">
        <f>IF(ISERROR(VLOOKUP(A60,'April 17'!$A$5:$M$65536,3,FALSE))," ",VLOOKUP(A60,'April 17'!$A$5:$M$65536,3,FALSE))</f>
        <v>1</v>
      </c>
      <c r="I60" s="151" t="str">
        <f>IF(ISERROR(VLOOKUP(A60,'April 24'!$A$5:$M$65536,3,FALSE))," ",VLOOKUP(A60,'April 24'!$A$5:$M$65536,3,FALSE))</f>
        <v xml:space="preserve"> </v>
      </c>
      <c r="J60" s="152">
        <f>IF(ISERROR(VLOOKUP(A60,'May 1'!$A$5:$M$65536,3,FALSE))," ",VLOOKUP(A60,'May 1'!$A$5:$M$65536,3,FALSE))</f>
        <v>1</v>
      </c>
      <c r="K60" s="152">
        <f>IF(ISERROR(VLOOKUP(A60,'May 8'!$A$5:$M$65490,3,FALSE))," ",VLOOKUP(A60,'May 8'!$A$5:$M$65490,3,FALSE))</f>
        <v>1</v>
      </c>
      <c r="L60" s="152">
        <f>IF(ISERROR(VLOOKUP(A60,'May 15'!$A$5:$M$65494,3,FALSE))," ",VLOOKUP(A60,'May 15'!$A$5:$M$65494,3,FALSE))</f>
        <v>1</v>
      </c>
      <c r="M60" s="152">
        <f>IF(ISERROR(VLOOKUP(A60,'May 22'!$A$5:$M$65439,3,FALSE))," ",VLOOKUP(A60,'May 22'!$A$5:$M$65439,3,FALSE))</f>
        <v>1</v>
      </c>
      <c r="N60" s="152">
        <f>IF(ISERROR(VLOOKUP(A60,'May 29'!$A$5:$M$65474,3,FALSE))," ",VLOOKUP(A60,'May 29'!$A$5:$M$65474,3,FALSE))</f>
        <v>1</v>
      </c>
      <c r="O60" s="152">
        <f>IF(ISERROR(VLOOKUP(A60,'June 5'!$A$5:$M$65428,3,FALSE))," ",VLOOKUP(A60,'June 5'!$A$5:$M$65428,3,FALSE))</f>
        <v>1</v>
      </c>
      <c r="P60" s="152">
        <f>IF(ISERROR(VLOOKUP(A60,'June 12'!$A$5:$M$65435,3,FALSE))," ",VLOOKUP(A60,'June 12'!$A$5:$M$65435,3,FALSE))</f>
        <v>1</v>
      </c>
      <c r="Q60" s="152">
        <f>IF(ISERROR(VLOOKUP(A60,'June 19'!$A$5:$M$65437,3,FALSE))," ",VLOOKUP(A60,'June 19'!$A$5:$M$65437,3,FALSE))</f>
        <v>1</v>
      </c>
      <c r="R60" s="152">
        <f t="shared" si="2"/>
        <v>14</v>
      </c>
    </row>
    <row r="61" spans="1:18" ht="24.75" customHeight="1" thickBot="1" x14ac:dyDescent="0.3">
      <c r="A61" s="108">
        <v>70</v>
      </c>
      <c r="B61" s="84" t="str">
        <f>VLOOKUP(A61,Teams!$A:$B,2,FALSE)</f>
        <v>Corey Modisette &amp; Bayley Roland &amp; Ryan Wing</v>
      </c>
      <c r="C61" s="151" t="str">
        <f>IF(ISERROR(VLOOKUP(A61,'March 13'!$A$5:$M$65536,3,FALSE))," ",VLOOKUP(A61,'March 13'!$A$5:$M$65536,3,FALSE))</f>
        <v xml:space="preserve"> </v>
      </c>
      <c r="D61" s="151">
        <f>IF(ISERROR(VLOOKUP(A61,'March 20'!$A$5:$M$65536,3,FALSE))," ",VLOOKUP(A61,'March 20'!$A$5:$M$65536,3,FALSE))</f>
        <v>1</v>
      </c>
      <c r="E61" s="151" t="str">
        <f>IF(ISERROR(VLOOKUP(A61,'March 27'!$A$5:$M$65536,3,FALSE))," ",VLOOKUP(A61,'March 27'!$A$5:$M$65536,3,FALSE))</f>
        <v xml:space="preserve"> </v>
      </c>
      <c r="F61" s="151" t="str">
        <f>IF(ISERROR(VLOOKUP(A61,'April 3'!$A$5:$M$65536,3,FALSE))," ",VLOOKUP(A61,'April 3'!$A$5:$M$65536,3,FALSE))</f>
        <v xml:space="preserve"> </v>
      </c>
      <c r="G61" s="151">
        <f>IF(ISERROR(VLOOKUP(A61,'April 10'!$A$5:$M$65536,3,FALSE))," ",VLOOKUP(A61,'April 10'!$A$5:$M$65536,3,FALSE))</f>
        <v>1</v>
      </c>
      <c r="H61" s="151" t="str">
        <f>IF(ISERROR(VLOOKUP(A61,'April 17'!$A$5:$M$65536,3,FALSE))," ",VLOOKUP(A61,'April 17'!$A$5:$M$65536,3,FALSE))</f>
        <v xml:space="preserve"> </v>
      </c>
      <c r="I61" s="151" t="str">
        <f>IF(ISERROR(VLOOKUP(A61,'April 24'!$A$5:$M$65536,3,FALSE))," ",VLOOKUP(A61,'April 24'!$A$5:$M$65536,3,FALSE))</f>
        <v xml:space="preserve"> </v>
      </c>
      <c r="J61" s="152" t="str">
        <f>IF(ISERROR(VLOOKUP(A61,'May 1'!$A$5:$M$65536,3,FALSE))," ",VLOOKUP(A61,'May 1'!$A$5:$M$65536,3,FALSE))</f>
        <v xml:space="preserve"> </v>
      </c>
      <c r="K61" s="152" t="str">
        <f>IF(ISERROR(VLOOKUP(A61,'May 8'!$A$5:$M$65490,3,FALSE))," ",VLOOKUP(A61,'May 8'!$A$5:$M$65490,3,FALSE))</f>
        <v xml:space="preserve"> </v>
      </c>
      <c r="L61" s="152" t="str">
        <f>IF(ISERROR(VLOOKUP(A61,'May 15'!$A$5:$M$65494,3,FALSE))," ",VLOOKUP(A61,'May 15'!$A$5:$M$65494,3,FALSE))</f>
        <v xml:space="preserve"> </v>
      </c>
      <c r="M61" s="152" t="str">
        <f>IF(ISERROR(VLOOKUP(A61,'May 22'!$A$5:$M$65439,3,FALSE))," ",VLOOKUP(A61,'May 22'!$A$5:$M$65439,3,FALSE))</f>
        <v xml:space="preserve"> </v>
      </c>
      <c r="N61" s="152" t="str">
        <f>IF(ISERROR(VLOOKUP(A61,'May 29'!$A$5:$M$65474,3,FALSE))," ",VLOOKUP(A61,'May 29'!$A$5:$M$65474,3,FALSE))</f>
        <v xml:space="preserve"> </v>
      </c>
      <c r="O61" s="152" t="str">
        <f>IF(ISERROR(VLOOKUP(A61,'June 5'!$A$5:$M$65428,3,FALSE))," ",VLOOKUP(A61,'June 5'!$A$5:$M$65428,3,FALSE))</f>
        <v xml:space="preserve"> </v>
      </c>
      <c r="P61" s="152" t="str">
        <f>IF(ISERROR(VLOOKUP(A61,'June 12'!$A$5:$M$65435,3,FALSE))," ",VLOOKUP(A61,'June 12'!$A$5:$M$65435,3,FALSE))</f>
        <v xml:space="preserve"> </v>
      </c>
      <c r="Q61" s="152" t="str">
        <f>IF(ISERROR(VLOOKUP(A61,'June 19'!$A$5:$M$65437,3,FALSE))," ",VLOOKUP(A61,'June 19'!$A$5:$M$65437,3,FALSE))</f>
        <v xml:space="preserve"> </v>
      </c>
      <c r="R61" s="152">
        <f t="shared" si="2"/>
        <v>2</v>
      </c>
    </row>
    <row r="62" spans="1:18" ht="24.75" customHeight="1" thickBot="1" x14ac:dyDescent="0.3">
      <c r="A62" s="108">
        <v>71</v>
      </c>
      <c r="B62" s="84" t="str">
        <f>VLOOKUP(A62,Teams!$A:$B,2,FALSE)</f>
        <v>Dave &amp; Melanie Merkel &amp; Greg Farrar</v>
      </c>
      <c r="C62" s="151" t="str">
        <f>IF(ISERROR(VLOOKUP(A62,'March 13'!$A$5:$M$65536,3,FALSE))," ",VLOOKUP(A62,'March 13'!$A$5:$M$65536,3,FALSE))</f>
        <v xml:space="preserve"> </v>
      </c>
      <c r="D62" s="151">
        <f>IF(ISERROR(VLOOKUP(A62,'March 20'!$A$5:$M$65536,3,FALSE))," ",VLOOKUP(A62,'March 20'!$A$5:$M$65536,3,FALSE))</f>
        <v>1</v>
      </c>
      <c r="E62" s="151">
        <f>IF(ISERROR(VLOOKUP(A62,'March 27'!$A$5:$M$65536,3,FALSE))," ",VLOOKUP(A62,'March 27'!$A$5:$M$65536,3,FALSE))</f>
        <v>1</v>
      </c>
      <c r="F62" s="151">
        <f>IF(ISERROR(VLOOKUP(A62,'April 3'!$A$5:$M$65536,3,FALSE))," ",VLOOKUP(A62,'April 3'!$A$5:$M$65536,3,FALSE))</f>
        <v>1</v>
      </c>
      <c r="G62" s="151" t="str">
        <f>IF(ISERROR(VLOOKUP(A62,'April 10'!$A$5:$M$65536,3,FALSE))," ",VLOOKUP(A62,'April 10'!$A$5:$M$65536,3,FALSE))</f>
        <v xml:space="preserve"> </v>
      </c>
      <c r="H62" s="151">
        <f>IF(ISERROR(VLOOKUP(A62,'April 17'!$A$5:$M$65536,3,FALSE))," ",VLOOKUP(A62,'April 17'!$A$5:$M$65536,3,FALSE))</f>
        <v>1</v>
      </c>
      <c r="I62" s="151" t="str">
        <f>IF(ISERROR(VLOOKUP(A62,'April 24'!$A$5:$M$65536,3,FALSE))," ",VLOOKUP(A62,'April 24'!$A$5:$M$65536,3,FALSE))</f>
        <v xml:space="preserve"> </v>
      </c>
      <c r="J62" s="152" t="str">
        <f>IF(ISERROR(VLOOKUP(A62,'May 1'!$A$5:$M$65536,3,FALSE))," ",VLOOKUP(A62,'May 1'!$A$5:$M$65536,3,FALSE))</f>
        <v xml:space="preserve"> </v>
      </c>
      <c r="K62" s="152" t="str">
        <f>IF(ISERROR(VLOOKUP(A62,'May 8'!$A$5:$M$65490,3,FALSE))," ",VLOOKUP(A62,'May 8'!$A$5:$M$65490,3,FALSE))</f>
        <v xml:space="preserve"> </v>
      </c>
      <c r="L62" s="152" t="str">
        <f>IF(ISERROR(VLOOKUP(A62,'May 15'!$A$5:$M$65494,3,FALSE))," ",VLOOKUP(A62,'May 15'!$A$5:$M$65494,3,FALSE))</f>
        <v xml:space="preserve"> </v>
      </c>
      <c r="M62" s="152" t="str">
        <f>IF(ISERROR(VLOOKUP(A62,'May 22'!$A$5:$M$65439,3,FALSE))," ",VLOOKUP(A62,'May 22'!$A$5:$M$65439,3,FALSE))</f>
        <v xml:space="preserve"> </v>
      </c>
      <c r="N62" s="152" t="str">
        <f>IF(ISERROR(VLOOKUP(A62,'May 29'!$A$5:$M$65474,3,FALSE))," ",VLOOKUP(A62,'May 29'!$A$5:$M$65474,3,FALSE))</f>
        <v xml:space="preserve"> </v>
      </c>
      <c r="O62" s="152" t="str">
        <f>IF(ISERROR(VLOOKUP(A62,'June 5'!$A$5:$M$65428,3,FALSE))," ",VLOOKUP(A62,'June 5'!$A$5:$M$65428,3,FALSE))</f>
        <v xml:space="preserve"> </v>
      </c>
      <c r="P62" s="152" t="str">
        <f>IF(ISERROR(VLOOKUP(A62,'June 12'!$A$5:$M$65435,3,FALSE))," ",VLOOKUP(A62,'June 12'!$A$5:$M$65435,3,FALSE))</f>
        <v xml:space="preserve"> </v>
      </c>
      <c r="Q62" s="152" t="str">
        <f>IF(ISERROR(VLOOKUP(A62,'June 19'!$A$5:$M$65437,3,FALSE))," ",VLOOKUP(A62,'June 19'!$A$5:$M$65437,3,FALSE))</f>
        <v xml:space="preserve"> </v>
      </c>
      <c r="R62" s="152">
        <f t="shared" si="2"/>
        <v>4</v>
      </c>
    </row>
    <row r="63" spans="1:18" ht="24.75" customHeight="1" thickBot="1" x14ac:dyDescent="0.3">
      <c r="A63" s="108">
        <v>72</v>
      </c>
      <c r="B63" s="84" t="str">
        <f>VLOOKUP(A63,Teams!$A:$B,2,FALSE)</f>
        <v>Justin &amp; Jackson &amp; Jimmy  Boulware</v>
      </c>
      <c r="C63" s="151" t="str">
        <f>IF(ISERROR(VLOOKUP(A63,'March 13'!$A$5:$M$65536,3,FALSE))," ",VLOOKUP(A63,'March 13'!$A$5:$M$65536,3,FALSE))</f>
        <v xml:space="preserve"> </v>
      </c>
      <c r="D63" s="151">
        <f>IF(ISERROR(VLOOKUP(A63,'March 20'!$A$5:$M$65536,3,FALSE))," ",VLOOKUP(A63,'March 20'!$A$5:$M$65536,3,FALSE))</f>
        <v>1</v>
      </c>
      <c r="E63" s="151" t="str">
        <f>IF(ISERROR(VLOOKUP(A63,'March 27'!$A$5:$M$65536,3,FALSE))," ",VLOOKUP(A63,'March 27'!$A$5:$M$65536,3,FALSE))</f>
        <v xml:space="preserve"> </v>
      </c>
      <c r="F63" s="151">
        <f>IF(ISERROR(VLOOKUP(A63,'April 3'!$A$5:$M$65536,3,FALSE))," ",VLOOKUP(A63,'April 3'!$A$5:$M$65536,3,FALSE))</f>
        <v>1</v>
      </c>
      <c r="G63" s="151" t="str">
        <f>IF(ISERROR(VLOOKUP(A63,'April 10'!$A$5:$M$65536,3,FALSE))," ",VLOOKUP(A63,'April 10'!$A$5:$M$65536,3,FALSE))</f>
        <v xml:space="preserve"> </v>
      </c>
      <c r="H63" s="151">
        <f>IF(ISERROR(VLOOKUP(A63,'April 17'!$A$5:$M$65536,3,FALSE))," ",VLOOKUP(A63,'April 17'!$A$5:$M$65536,3,FALSE))</f>
        <v>1</v>
      </c>
      <c r="I63" s="151" t="str">
        <f>IF(ISERROR(VLOOKUP(A63,'April 24'!$A$5:$M$65536,3,FALSE))," ",VLOOKUP(A63,'April 24'!$A$5:$M$65536,3,FALSE))</f>
        <v xml:space="preserve"> </v>
      </c>
      <c r="J63" s="152">
        <f>IF(ISERROR(VLOOKUP(A63,'May 1'!$A$5:$M$65536,3,FALSE))," ",VLOOKUP(A63,'May 1'!$A$5:$M$65536,3,FALSE))</f>
        <v>1</v>
      </c>
      <c r="K63" s="152">
        <f>IF(ISERROR(VLOOKUP(A63,'May 8'!$A$5:$M$65490,3,FALSE))," ",VLOOKUP(A63,'May 8'!$A$5:$M$65490,3,FALSE))</f>
        <v>1</v>
      </c>
      <c r="L63" s="152" t="str">
        <f>IF(ISERROR(VLOOKUP(A63,'May 15'!$A$5:$M$65494,3,FALSE))," ",VLOOKUP(A63,'May 15'!$A$5:$M$65494,3,FALSE))</f>
        <v xml:space="preserve"> </v>
      </c>
      <c r="M63" s="152" t="str">
        <f>IF(ISERROR(VLOOKUP(A63,'May 22'!$A$5:$M$65439,3,FALSE))," ",VLOOKUP(A63,'May 22'!$A$5:$M$65439,3,FALSE))</f>
        <v xml:space="preserve"> </v>
      </c>
      <c r="N63" s="152" t="str">
        <f>IF(ISERROR(VLOOKUP(A63,'May 29'!$A$5:$M$65474,3,FALSE))," ",VLOOKUP(A63,'May 29'!$A$5:$M$65474,3,FALSE))</f>
        <v xml:space="preserve"> </v>
      </c>
      <c r="O63" s="152" t="str">
        <f>IF(ISERROR(VLOOKUP(A63,'June 5'!$A$5:$M$65428,3,FALSE))," ",VLOOKUP(A63,'June 5'!$A$5:$M$65428,3,FALSE))</f>
        <v xml:space="preserve"> </v>
      </c>
      <c r="P63" s="152" t="str">
        <f>IF(ISERROR(VLOOKUP(A63,'June 12'!$A$5:$M$65435,3,FALSE))," ",VLOOKUP(A63,'June 12'!$A$5:$M$65435,3,FALSE))</f>
        <v xml:space="preserve"> </v>
      </c>
      <c r="Q63" s="152" t="str">
        <f>IF(ISERROR(VLOOKUP(A63,'June 19'!$A$5:$M$65437,3,FALSE))," ",VLOOKUP(A63,'June 19'!$A$5:$M$65437,3,FALSE))</f>
        <v xml:space="preserve"> </v>
      </c>
      <c r="R63" s="152">
        <f t="shared" si="2"/>
        <v>5</v>
      </c>
    </row>
    <row r="64" spans="1:18" ht="24.75" customHeight="1" thickBot="1" x14ac:dyDescent="0.3">
      <c r="A64" s="108">
        <v>73</v>
      </c>
      <c r="B64" s="84" t="str">
        <f>VLOOKUP(A64,Teams!$A:$B,2,FALSE)</f>
        <v>Jathan &amp; Nikki Green</v>
      </c>
      <c r="C64" s="151" t="str">
        <f>IF(ISERROR(VLOOKUP(A64,'March 13'!$A$5:$M$65536,3,FALSE))," ",VLOOKUP(A64,'March 13'!$A$5:$M$65536,3,FALSE))</f>
        <v xml:space="preserve"> </v>
      </c>
      <c r="D64" s="151">
        <f>IF(ISERROR(VLOOKUP(A64,'March 20'!$A$5:$M$65536,3,FALSE))," ",VLOOKUP(A64,'March 20'!$A$5:$M$65536,3,FALSE))</f>
        <v>1</v>
      </c>
      <c r="E64" s="151">
        <f>IF(ISERROR(VLOOKUP(A64,'March 27'!$A$5:$M$65536,3,FALSE))," ",VLOOKUP(A64,'March 27'!$A$5:$M$65536,3,FALSE))</f>
        <v>1</v>
      </c>
      <c r="F64" s="151" t="str">
        <f>IF(ISERROR(VLOOKUP(A64,'April 3'!$A$5:$M$65536,3,FALSE))," ",VLOOKUP(A64,'April 3'!$A$5:$M$65536,3,FALSE))</f>
        <v xml:space="preserve"> </v>
      </c>
      <c r="G64" s="151" t="str">
        <f>IF(ISERROR(VLOOKUP(A64,'April 10'!$A$5:$M$65536,3,FALSE))," ",VLOOKUP(A64,'April 10'!$A$5:$M$65536,3,FALSE))</f>
        <v xml:space="preserve"> </v>
      </c>
      <c r="H64" s="151" t="str">
        <f>IF(ISERROR(VLOOKUP(A64,'April 17'!$A$5:$M$65536,3,FALSE))," ",VLOOKUP(A64,'April 17'!$A$5:$M$65536,3,FALSE))</f>
        <v xml:space="preserve"> </v>
      </c>
      <c r="I64" s="151">
        <f>IF(ISERROR(VLOOKUP(A64,'April 24'!$A$5:$M$65536,3,FALSE))," ",VLOOKUP(A64,'April 24'!$A$5:$M$65536,3,FALSE))</f>
        <v>1</v>
      </c>
      <c r="J64" s="152" t="str">
        <f>IF(ISERROR(VLOOKUP(A64,'May 1'!$A$5:$M$65536,3,FALSE))," ",VLOOKUP(A64,'May 1'!$A$5:$M$65536,3,FALSE))</f>
        <v xml:space="preserve"> </v>
      </c>
      <c r="K64" s="152" t="str">
        <f>IF(ISERROR(VLOOKUP(A64,'May 8'!$A$5:$M$65490,3,FALSE))," ",VLOOKUP(A64,'May 8'!$A$5:$M$65490,3,FALSE))</f>
        <v xml:space="preserve"> </v>
      </c>
      <c r="L64" s="152" t="str">
        <f>IF(ISERROR(VLOOKUP(A64,'May 15'!$A$5:$M$65494,3,FALSE))," ",VLOOKUP(A64,'May 15'!$A$5:$M$65494,3,FALSE))</f>
        <v xml:space="preserve"> </v>
      </c>
      <c r="M64" s="152" t="str">
        <f>IF(ISERROR(VLOOKUP(A64,'May 22'!$A$5:$M$65439,3,FALSE))," ",VLOOKUP(A64,'May 22'!$A$5:$M$65439,3,FALSE))</f>
        <v xml:space="preserve"> </v>
      </c>
      <c r="N64" s="152" t="str">
        <f>IF(ISERROR(VLOOKUP(A64,'May 29'!$A$5:$M$65474,3,FALSE))," ",VLOOKUP(A64,'May 29'!$A$5:$M$65474,3,FALSE))</f>
        <v xml:space="preserve"> </v>
      </c>
      <c r="O64" s="152" t="str">
        <f>IF(ISERROR(VLOOKUP(A64,'June 5'!$A$5:$M$65428,3,FALSE))," ",VLOOKUP(A64,'June 5'!$A$5:$M$65428,3,FALSE))</f>
        <v xml:space="preserve"> </v>
      </c>
      <c r="P64" s="152" t="str">
        <f>IF(ISERROR(VLOOKUP(A64,'June 12'!$A$5:$M$65435,3,FALSE))," ",VLOOKUP(A64,'June 12'!$A$5:$M$65435,3,FALSE))</f>
        <v xml:space="preserve"> </v>
      </c>
      <c r="Q64" s="152" t="str">
        <f>IF(ISERROR(VLOOKUP(A64,'June 19'!$A$5:$M$65437,3,FALSE))," ",VLOOKUP(A64,'June 19'!$A$5:$M$65437,3,FALSE))</f>
        <v xml:space="preserve"> </v>
      </c>
      <c r="R64" s="152">
        <f t="shared" si="2"/>
        <v>3</v>
      </c>
    </row>
    <row r="65" spans="1:18" ht="24.75" customHeight="1" thickBot="1" x14ac:dyDescent="0.3">
      <c r="A65" s="108">
        <v>74</v>
      </c>
      <c r="B65" s="84" t="str">
        <f>VLOOKUP(A65,Teams!$A:$B,2,FALSE)</f>
        <v>Dennis Oats</v>
      </c>
      <c r="C65" s="151" t="str">
        <f>IF(ISERROR(VLOOKUP(A65,'March 13'!$A$5:$M$65536,3,FALSE))," ",VLOOKUP(A65,'March 13'!$A$5:$M$65536,3,FALSE))</f>
        <v xml:space="preserve"> </v>
      </c>
      <c r="D65" s="151">
        <f>IF(ISERROR(VLOOKUP(A65,'March 20'!$A$5:$M$65536,3,FALSE))," ",VLOOKUP(A65,'March 20'!$A$5:$M$65536,3,FALSE))</f>
        <v>1</v>
      </c>
      <c r="E65" s="151">
        <f>IF(ISERROR(VLOOKUP(A65,'March 27'!$A$5:$M$65536,3,FALSE))," ",VLOOKUP(A65,'March 27'!$A$5:$M$65536,3,FALSE))</f>
        <v>1</v>
      </c>
      <c r="F65" s="151">
        <f>IF(ISERROR(VLOOKUP(A65,'April 3'!$A$5:$M$65536,3,FALSE))," ",VLOOKUP(A65,'April 3'!$A$5:$M$65536,3,FALSE))</f>
        <v>1</v>
      </c>
      <c r="G65" s="151">
        <f>IF(ISERROR(VLOOKUP(A65,'April 10'!$A$5:$M$65536,3,FALSE))," ",VLOOKUP(A65,'April 10'!$A$5:$M$65536,3,FALSE))</f>
        <v>1</v>
      </c>
      <c r="H65" s="151">
        <f>IF(ISERROR(VLOOKUP(A65,'April 17'!$A$5:$M$65536,3,FALSE))," ",VLOOKUP(A65,'April 17'!$A$5:$M$65536,3,FALSE))</f>
        <v>1</v>
      </c>
      <c r="I65" s="151">
        <f>IF(ISERROR(VLOOKUP(A65,'April 24'!$A$5:$M$65536,3,FALSE))," ",VLOOKUP(A65,'April 24'!$A$5:$M$65536,3,FALSE))</f>
        <v>1</v>
      </c>
      <c r="J65" s="152">
        <f>IF(ISERROR(VLOOKUP(A65,'May 1'!$A$5:$M$65536,3,FALSE))," ",VLOOKUP(A65,'May 1'!$A$5:$M$65536,3,FALSE))</f>
        <v>1</v>
      </c>
      <c r="K65" s="152" t="str">
        <f>IF(ISERROR(VLOOKUP(A65,'May 8'!$A$5:$M$65490,3,FALSE))," ",VLOOKUP(A65,'May 8'!$A$5:$M$65490,3,FALSE))</f>
        <v xml:space="preserve"> </v>
      </c>
      <c r="L65" s="152" t="str">
        <f>IF(ISERROR(VLOOKUP(A65,'May 15'!$A$5:$M$65494,3,FALSE))," ",VLOOKUP(A65,'May 15'!$A$5:$M$65494,3,FALSE))</f>
        <v xml:space="preserve"> </v>
      </c>
      <c r="M65" s="152" t="str">
        <f>IF(ISERROR(VLOOKUP(A65,'May 22'!$A$5:$M$65439,3,FALSE))," ",VLOOKUP(A65,'May 22'!$A$5:$M$65439,3,FALSE))</f>
        <v xml:space="preserve"> </v>
      </c>
      <c r="N65" s="152" t="str">
        <f>IF(ISERROR(VLOOKUP(A65,'May 29'!$A$5:$M$65474,3,FALSE))," ",VLOOKUP(A65,'May 29'!$A$5:$M$65474,3,FALSE))</f>
        <v xml:space="preserve"> </v>
      </c>
      <c r="O65" s="152" t="str">
        <f>IF(ISERROR(VLOOKUP(A65,'June 5'!$A$5:$M$65428,3,FALSE))," ",VLOOKUP(A65,'June 5'!$A$5:$M$65428,3,FALSE))</f>
        <v xml:space="preserve"> </v>
      </c>
      <c r="P65" s="152" t="str">
        <f>IF(ISERROR(VLOOKUP(A65,'June 12'!$A$5:$M$65435,3,FALSE))," ",VLOOKUP(A65,'June 12'!$A$5:$M$65435,3,FALSE))</f>
        <v xml:space="preserve"> </v>
      </c>
      <c r="Q65" s="152" t="str">
        <f>IF(ISERROR(VLOOKUP(A65,'June 19'!$A$5:$M$65437,3,FALSE))," ",VLOOKUP(A65,'June 19'!$A$5:$M$65437,3,FALSE))</f>
        <v xml:space="preserve"> </v>
      </c>
      <c r="R65" s="152">
        <f t="shared" si="2"/>
        <v>7</v>
      </c>
    </row>
    <row r="66" spans="1:18" ht="24.75" customHeight="1" thickBot="1" x14ac:dyDescent="0.3">
      <c r="A66" s="108">
        <v>75</v>
      </c>
      <c r="B66" s="84" t="str">
        <f>VLOOKUP(A66,Teams!$A:$B,2,FALSE)</f>
        <v>River &amp; Bailey Lee</v>
      </c>
      <c r="C66" s="151" t="str">
        <f>IF(ISERROR(VLOOKUP(A66,'March 13'!$A$5:$M$65536,3,FALSE))," ",VLOOKUP(A66,'March 13'!$A$5:$M$65536,3,FALSE))</f>
        <v xml:space="preserve"> </v>
      </c>
      <c r="D66" s="151">
        <f>IF(ISERROR(VLOOKUP(A66,'March 20'!$A$5:$M$65536,3,FALSE))," ",VLOOKUP(A66,'March 20'!$A$5:$M$65536,3,FALSE))</f>
        <v>1</v>
      </c>
      <c r="E66" s="151" t="str">
        <f>IF(ISERROR(VLOOKUP(A66,'March 27'!$A$5:$M$65536,3,FALSE))," ",VLOOKUP(A66,'March 27'!$A$5:$M$65536,3,FALSE))</f>
        <v xml:space="preserve"> </v>
      </c>
      <c r="F66" s="151" t="str">
        <f>IF(ISERROR(VLOOKUP(A66,'April 3'!$A$5:$M$65536,3,FALSE))," ",VLOOKUP(A66,'April 3'!$A$5:$M$65536,3,FALSE))</f>
        <v xml:space="preserve"> </v>
      </c>
      <c r="G66" s="151" t="str">
        <f>IF(ISERROR(VLOOKUP(A66,'April 10'!$A$5:$M$65536,3,FALSE))," ",VLOOKUP(A66,'April 10'!$A$5:$M$65536,3,FALSE))</f>
        <v xml:space="preserve"> </v>
      </c>
      <c r="H66" s="151" t="str">
        <f>IF(ISERROR(VLOOKUP(A66,'April 17'!$A$5:$M$65536,3,FALSE))," ",VLOOKUP(A66,'April 17'!$A$5:$M$65536,3,FALSE))</f>
        <v xml:space="preserve"> </v>
      </c>
      <c r="I66" s="151" t="str">
        <f>IF(ISERROR(VLOOKUP(A66,'April 24'!$A$5:$M$65536,3,FALSE))," ",VLOOKUP(A66,'April 24'!$A$5:$M$65536,3,FALSE))</f>
        <v xml:space="preserve"> </v>
      </c>
      <c r="J66" s="152" t="str">
        <f>IF(ISERROR(VLOOKUP(A66,'May 1'!$A$5:$M$65536,3,FALSE))," ",VLOOKUP(A66,'May 1'!$A$5:$M$65536,3,FALSE))</f>
        <v xml:space="preserve"> </v>
      </c>
      <c r="K66" s="152" t="str">
        <f>IF(ISERROR(VLOOKUP(A66,'May 8'!$A$5:$M$65490,3,FALSE))," ",VLOOKUP(A66,'May 8'!$A$5:$M$65490,3,FALSE))</f>
        <v xml:space="preserve"> </v>
      </c>
      <c r="L66" s="152" t="str">
        <f>IF(ISERROR(VLOOKUP(A66,'May 15'!$A$5:$M$65494,3,FALSE))," ",VLOOKUP(A66,'May 15'!$A$5:$M$65494,3,FALSE))</f>
        <v xml:space="preserve"> </v>
      </c>
      <c r="M66" s="152" t="str">
        <f>IF(ISERROR(VLOOKUP(A66,'May 22'!$A$5:$M$65439,3,FALSE))," ",VLOOKUP(A66,'May 22'!$A$5:$M$65439,3,FALSE))</f>
        <v xml:space="preserve"> </v>
      </c>
      <c r="N66" s="152" t="str">
        <f>IF(ISERROR(VLOOKUP(A66,'May 29'!$A$5:$M$65474,3,FALSE))," ",VLOOKUP(A66,'May 29'!$A$5:$M$65474,3,FALSE))</f>
        <v xml:space="preserve"> </v>
      </c>
      <c r="O66" s="152" t="str">
        <f>IF(ISERROR(VLOOKUP(A66,'June 5'!$A$5:$M$65428,3,FALSE))," ",VLOOKUP(A66,'June 5'!$A$5:$M$65428,3,FALSE))</f>
        <v xml:space="preserve"> </v>
      </c>
      <c r="P66" s="152" t="str">
        <f>IF(ISERROR(VLOOKUP(A66,'June 12'!$A$5:$M$65435,3,FALSE))," ",VLOOKUP(A66,'June 12'!$A$5:$M$65435,3,FALSE))</f>
        <v xml:space="preserve"> </v>
      </c>
      <c r="Q66" s="152" t="str">
        <f>IF(ISERROR(VLOOKUP(A66,'June 19'!$A$5:$M$65437,3,FALSE))," ",VLOOKUP(A66,'June 19'!$A$5:$M$65437,3,FALSE))</f>
        <v xml:space="preserve"> </v>
      </c>
      <c r="R66" s="152">
        <f t="shared" ref="R66:R72" si="3">SUM(C66:Q66)</f>
        <v>1</v>
      </c>
    </row>
    <row r="67" spans="1:18" ht="24.75" customHeight="1" thickBot="1" x14ac:dyDescent="0.3">
      <c r="A67" s="108">
        <v>76</v>
      </c>
      <c r="B67" s="84" t="str">
        <f>VLOOKUP(A67,Teams!$A:$B,2,FALSE)</f>
        <v>Travis Moore &amp; Heath McMurray</v>
      </c>
      <c r="C67" s="151" t="str">
        <f>IF(ISERROR(VLOOKUP(A67,'March 13'!$A$5:$M$65536,3,FALSE))," ",VLOOKUP(A67,'March 13'!$A$5:$M$65536,3,FALSE))</f>
        <v xml:space="preserve"> </v>
      </c>
      <c r="D67" s="151">
        <f>IF(ISERROR(VLOOKUP(A67,'March 20'!$A$5:$M$65536,3,FALSE))," ",VLOOKUP(A67,'March 20'!$A$5:$M$65536,3,FALSE))</f>
        <v>1</v>
      </c>
      <c r="E67" s="151" t="str">
        <f>IF(ISERROR(VLOOKUP(A67,'March 27'!$A$5:$M$65536,3,FALSE))," ",VLOOKUP(A67,'March 27'!$A$5:$M$65536,3,FALSE))</f>
        <v xml:space="preserve"> </v>
      </c>
      <c r="F67" s="151" t="str">
        <f>IF(ISERROR(VLOOKUP(A67,'April 3'!$A$5:$M$65536,3,FALSE))," ",VLOOKUP(A67,'April 3'!$A$5:$M$65536,3,FALSE))</f>
        <v xml:space="preserve"> </v>
      </c>
      <c r="G67" s="151" t="str">
        <f>IF(ISERROR(VLOOKUP(A67,'April 10'!$A$5:$M$65536,3,FALSE))," ",VLOOKUP(A67,'April 10'!$A$5:$M$65536,3,FALSE))</f>
        <v xml:space="preserve"> </v>
      </c>
      <c r="H67" s="151" t="str">
        <f>IF(ISERROR(VLOOKUP(A67,'April 17'!$A$5:$M$65536,3,FALSE))," ",VLOOKUP(A67,'April 17'!$A$5:$M$65536,3,FALSE))</f>
        <v xml:space="preserve"> </v>
      </c>
      <c r="I67" s="151" t="str">
        <f>IF(ISERROR(VLOOKUP(A67,'April 24'!$A$5:$M$65536,3,FALSE))," ",VLOOKUP(A67,'April 24'!$A$5:$M$65536,3,FALSE))</f>
        <v xml:space="preserve"> </v>
      </c>
      <c r="J67" s="152" t="str">
        <f>IF(ISERROR(VLOOKUP(A67,'May 1'!$A$5:$M$65536,3,FALSE))," ",VLOOKUP(A67,'May 1'!$A$5:$M$65536,3,FALSE))</f>
        <v xml:space="preserve"> </v>
      </c>
      <c r="K67" s="152" t="str">
        <f>IF(ISERROR(VLOOKUP(A67,'May 8'!$A$5:$M$65490,3,FALSE))," ",VLOOKUP(A67,'May 8'!$A$5:$M$65490,3,FALSE))</f>
        <v xml:space="preserve"> </v>
      </c>
      <c r="L67" s="152" t="str">
        <f>IF(ISERROR(VLOOKUP(A67,'May 15'!$A$5:$M$65494,3,FALSE))," ",VLOOKUP(A67,'May 15'!$A$5:$M$65494,3,FALSE))</f>
        <v xml:space="preserve"> </v>
      </c>
      <c r="M67" s="152" t="str">
        <f>IF(ISERROR(VLOOKUP(A67,'May 22'!$A$5:$M$65439,3,FALSE))," ",VLOOKUP(A67,'May 22'!$A$5:$M$65439,3,FALSE))</f>
        <v xml:space="preserve"> </v>
      </c>
      <c r="N67" s="152" t="str">
        <f>IF(ISERROR(VLOOKUP(A67,'May 29'!$A$5:$M$65474,3,FALSE))," ",VLOOKUP(A67,'May 29'!$A$5:$M$65474,3,FALSE))</f>
        <v xml:space="preserve"> </v>
      </c>
      <c r="O67" s="152" t="str">
        <f>IF(ISERROR(VLOOKUP(A67,'June 5'!$A$5:$M$65428,3,FALSE))," ",VLOOKUP(A67,'June 5'!$A$5:$M$65428,3,FALSE))</f>
        <v xml:space="preserve"> </v>
      </c>
      <c r="P67" s="152" t="str">
        <f>IF(ISERROR(VLOOKUP(A67,'June 12'!$A$5:$M$65435,3,FALSE))," ",VLOOKUP(A67,'June 12'!$A$5:$M$65435,3,FALSE))</f>
        <v xml:space="preserve"> </v>
      </c>
      <c r="Q67" s="152" t="str">
        <f>IF(ISERROR(VLOOKUP(A67,'June 19'!$A$5:$M$65437,3,FALSE))," ",VLOOKUP(A67,'June 19'!$A$5:$M$65437,3,FALSE))</f>
        <v xml:space="preserve"> </v>
      </c>
      <c r="R67" s="152">
        <f t="shared" si="3"/>
        <v>1</v>
      </c>
    </row>
    <row r="68" spans="1:18" ht="24.75" customHeight="1" thickBot="1" x14ac:dyDescent="0.3">
      <c r="A68" s="108">
        <v>77</v>
      </c>
      <c r="B68" s="84" t="str">
        <f>VLOOKUP(A68,Teams!$A:$B,2,FALSE)</f>
        <v>William Easley &amp; Jacob Allen</v>
      </c>
      <c r="C68" s="151" t="str">
        <f>IF(ISERROR(VLOOKUP(A68,'March 13'!$A$5:$M$65536,3,FALSE))," ",VLOOKUP(A68,'March 13'!$A$5:$M$65536,3,FALSE))</f>
        <v xml:space="preserve"> </v>
      </c>
      <c r="D68" s="151">
        <f>IF(ISERROR(VLOOKUP(A68,'March 20'!$A$5:$M$65536,3,FALSE))," ",VLOOKUP(A68,'March 20'!$A$5:$M$65536,3,FALSE))</f>
        <v>1</v>
      </c>
      <c r="E68" s="151">
        <f>IF(ISERROR(VLOOKUP(A68,'March 27'!$A$5:$M$65536,3,FALSE))," ",VLOOKUP(A68,'March 27'!$A$5:$M$65536,3,FALSE))</f>
        <v>1</v>
      </c>
      <c r="F68" s="151" t="str">
        <f>IF(ISERROR(VLOOKUP(A68,'April 3'!$A$5:$M$65536,3,FALSE))," ",VLOOKUP(A68,'April 3'!$A$5:$M$65536,3,FALSE))</f>
        <v xml:space="preserve"> </v>
      </c>
      <c r="G68" s="151">
        <f>IF(ISERROR(VLOOKUP(A68,'April 10'!$A$5:$M$65536,3,FALSE))," ",VLOOKUP(A68,'April 10'!$A$5:$M$65536,3,FALSE))</f>
        <v>1</v>
      </c>
      <c r="H68" s="151" t="str">
        <f>IF(ISERROR(VLOOKUP(A68,'April 17'!$A$5:$M$65536,3,FALSE))," ",VLOOKUP(A68,'April 17'!$A$5:$M$65536,3,FALSE))</f>
        <v xml:space="preserve"> </v>
      </c>
      <c r="I68" s="151" t="str">
        <f>IF(ISERROR(VLOOKUP(A68,'April 24'!$A$5:$M$65536,3,FALSE))," ",VLOOKUP(A68,'April 24'!$A$5:$M$65536,3,FALSE))</f>
        <v xml:space="preserve"> </v>
      </c>
      <c r="J68" s="152" t="str">
        <f>IF(ISERROR(VLOOKUP(A68,'May 1'!$A$5:$M$65536,3,FALSE))," ",VLOOKUP(A68,'May 1'!$A$5:$M$65536,3,FALSE))</f>
        <v xml:space="preserve"> </v>
      </c>
      <c r="K68" s="152">
        <f>IF(ISERROR(VLOOKUP(A68,'May 8'!$A$5:$M$65490,3,FALSE))," ",VLOOKUP(A68,'May 8'!$A$5:$M$65490,3,FALSE))</f>
        <v>1</v>
      </c>
      <c r="L68" s="152">
        <f>IF(ISERROR(VLOOKUP(A68,'May 15'!$A$5:$M$65494,3,FALSE))," ",VLOOKUP(A68,'May 15'!$A$5:$M$65494,3,FALSE))</f>
        <v>1</v>
      </c>
      <c r="M68" s="152" t="str">
        <f>IF(ISERROR(VLOOKUP(A68,'May 22'!$A$5:$M$65439,3,FALSE))," ",VLOOKUP(A68,'May 22'!$A$5:$M$65439,3,FALSE))</f>
        <v xml:space="preserve"> </v>
      </c>
      <c r="N68" s="152" t="str">
        <f>IF(ISERROR(VLOOKUP(A68,'May 29'!$A$5:$M$65474,3,FALSE))," ",VLOOKUP(A68,'May 29'!$A$5:$M$65474,3,FALSE))</f>
        <v xml:space="preserve"> </v>
      </c>
      <c r="O68" s="152" t="str">
        <f>IF(ISERROR(VLOOKUP(A68,'June 5'!$A$5:$M$65428,3,FALSE))," ",VLOOKUP(A68,'June 5'!$A$5:$M$65428,3,FALSE))</f>
        <v xml:space="preserve"> </v>
      </c>
      <c r="P68" s="152" t="str">
        <f>IF(ISERROR(VLOOKUP(A68,'June 12'!$A$5:$M$65435,3,FALSE))," ",VLOOKUP(A68,'June 12'!$A$5:$M$65435,3,FALSE))</f>
        <v xml:space="preserve"> </v>
      </c>
      <c r="Q68" s="152">
        <f>IF(ISERROR(VLOOKUP(A68,'June 19'!$A$5:$M$65437,3,FALSE))," ",VLOOKUP(A68,'June 19'!$A$5:$M$65437,3,FALSE))</f>
        <v>1</v>
      </c>
      <c r="R68" s="152">
        <f t="shared" si="3"/>
        <v>6</v>
      </c>
    </row>
    <row r="69" spans="1:18" ht="24.75" customHeight="1" thickBot="1" x14ac:dyDescent="0.3">
      <c r="A69" s="108">
        <v>78</v>
      </c>
      <c r="B69" s="84" t="str">
        <f>VLOOKUP(A69,Teams!$A:$B,2,FALSE)</f>
        <v>Barrett Bennefield &amp; Nick Carrell &amp; Bree Pruitt</v>
      </c>
      <c r="C69" s="151" t="str">
        <f>IF(ISERROR(VLOOKUP(A69,'March 13'!$A$5:$M$65536,3,FALSE))," ",VLOOKUP(A69,'March 13'!$A$5:$M$65536,3,FALSE))</f>
        <v xml:space="preserve"> </v>
      </c>
      <c r="D69" s="151">
        <f>IF(ISERROR(VLOOKUP(A69,'March 20'!$A$5:$M$65536,3,FALSE))," ",VLOOKUP(A69,'March 20'!$A$5:$M$65536,3,FALSE))</f>
        <v>1</v>
      </c>
      <c r="E69" s="151" t="str">
        <f>IF(ISERROR(VLOOKUP(A69,'March 27'!$A$5:$M$65536,3,FALSE))," ",VLOOKUP(A69,'March 27'!$A$5:$M$65536,3,FALSE))</f>
        <v xml:space="preserve"> </v>
      </c>
      <c r="F69" s="151" t="str">
        <f>IF(ISERROR(VLOOKUP(A69,'April 3'!$A$5:$M$65536,3,FALSE))," ",VLOOKUP(A69,'April 3'!$A$5:$M$65536,3,FALSE))</f>
        <v xml:space="preserve"> </v>
      </c>
      <c r="G69" s="151" t="str">
        <f>IF(ISERROR(VLOOKUP(A69,'April 10'!$A$5:$M$65536,3,FALSE))," ",VLOOKUP(A69,'April 10'!$A$5:$M$65536,3,FALSE))</f>
        <v xml:space="preserve"> </v>
      </c>
      <c r="H69" s="151" t="str">
        <f>IF(ISERROR(VLOOKUP(A69,'April 17'!$A$5:$M$65536,3,FALSE))," ",VLOOKUP(A69,'April 17'!$A$5:$M$65536,3,FALSE))</f>
        <v xml:space="preserve"> </v>
      </c>
      <c r="I69" s="151" t="str">
        <f>IF(ISERROR(VLOOKUP(A69,'April 24'!$A$5:$M$65536,3,FALSE))," ",VLOOKUP(A69,'April 24'!$A$5:$M$65536,3,FALSE))</f>
        <v xml:space="preserve"> </v>
      </c>
      <c r="J69" s="152" t="str">
        <f>IF(ISERROR(VLOOKUP(A69,'May 1'!$A$5:$M$65536,3,FALSE))," ",VLOOKUP(A69,'May 1'!$A$5:$M$65536,3,FALSE))</f>
        <v xml:space="preserve"> </v>
      </c>
      <c r="K69" s="152">
        <f>IF(ISERROR(VLOOKUP(A69,'May 8'!$A$5:$M$65490,3,FALSE))," ",VLOOKUP(A69,'May 8'!$A$5:$M$65490,3,FALSE))</f>
        <v>1</v>
      </c>
      <c r="L69" s="152" t="str">
        <f>IF(ISERROR(VLOOKUP(A69,'May 15'!$A$5:$M$65494,3,FALSE))," ",VLOOKUP(A69,'May 15'!$A$5:$M$65494,3,FALSE))</f>
        <v xml:space="preserve"> </v>
      </c>
      <c r="M69" s="152">
        <f>IF(ISERROR(VLOOKUP(A69,'May 22'!$A$5:$M$65439,3,FALSE))," ",VLOOKUP(A69,'May 22'!$A$5:$M$65439,3,FALSE))</f>
        <v>1</v>
      </c>
      <c r="N69" s="152" t="str">
        <f>IF(ISERROR(VLOOKUP(A69,'May 29'!$A$5:$M$65474,3,FALSE))," ",VLOOKUP(A69,'May 29'!$A$5:$M$65474,3,FALSE))</f>
        <v xml:space="preserve"> </v>
      </c>
      <c r="O69" s="152" t="str">
        <f>IF(ISERROR(VLOOKUP(A69,'June 5'!$A$5:$M$65428,3,FALSE))," ",VLOOKUP(A69,'June 5'!$A$5:$M$65428,3,FALSE))</f>
        <v xml:space="preserve"> </v>
      </c>
      <c r="P69" s="152">
        <f>IF(ISERROR(VLOOKUP(A69,'June 12'!$A$5:$M$65435,3,FALSE))," ",VLOOKUP(A69,'June 12'!$A$5:$M$65435,3,FALSE))</f>
        <v>1</v>
      </c>
      <c r="Q69" s="152" t="str">
        <f>IF(ISERROR(VLOOKUP(A69,'June 19'!$A$5:$M$65437,3,FALSE))," ",VLOOKUP(A69,'June 19'!$A$5:$M$65437,3,FALSE))</f>
        <v xml:space="preserve"> </v>
      </c>
      <c r="R69" s="152">
        <f t="shared" si="3"/>
        <v>4</v>
      </c>
    </row>
    <row r="70" spans="1:18" ht="24.75" customHeight="1" thickBot="1" x14ac:dyDescent="0.3">
      <c r="A70" s="108">
        <v>79</v>
      </c>
      <c r="B70" s="84" t="str">
        <f>VLOOKUP(A70,Teams!$A:$B,2,FALSE)</f>
        <v>Mike &amp; Jack Williams</v>
      </c>
      <c r="C70" s="151" t="str">
        <f>IF(ISERROR(VLOOKUP(A70,'March 13'!$A$5:$M$65536,3,FALSE))," ",VLOOKUP(A70,'March 13'!$A$5:$M$65536,3,FALSE))</f>
        <v xml:space="preserve"> </v>
      </c>
      <c r="D70" s="151" t="str">
        <f>IF(ISERROR(VLOOKUP(A70,'March 20'!$A$5:$M$65536,3,FALSE))," ",VLOOKUP(A70,'March 20'!$A$5:$M$65536,3,FALSE))</f>
        <v xml:space="preserve"> </v>
      </c>
      <c r="E70" s="151">
        <f>IF(ISERROR(VLOOKUP(A70,'March 27'!$A$5:$M$65536,3,FALSE))," ",VLOOKUP(A70,'March 27'!$A$5:$M$65536,3,FALSE))</f>
        <v>1</v>
      </c>
      <c r="F70" s="151" t="str">
        <f>IF(ISERROR(VLOOKUP(A70,'April 3'!$A$5:$M$65536,3,FALSE))," ",VLOOKUP(A70,'April 3'!$A$5:$M$65536,3,FALSE))</f>
        <v xml:space="preserve"> </v>
      </c>
      <c r="G70" s="151" t="str">
        <f>IF(ISERROR(VLOOKUP(A70,'April 10'!$A$5:$M$65536,3,FALSE))," ",VLOOKUP(A70,'April 10'!$A$5:$M$65536,3,FALSE))</f>
        <v xml:space="preserve"> </v>
      </c>
      <c r="H70" s="151" t="str">
        <f>IF(ISERROR(VLOOKUP(A70,'April 17'!$A$5:$M$65536,3,FALSE))," ",VLOOKUP(A70,'April 17'!$A$5:$M$65536,3,FALSE))</f>
        <v xml:space="preserve"> </v>
      </c>
      <c r="I70" s="151" t="str">
        <f>IF(ISERROR(VLOOKUP(A70,'April 24'!$A$5:$M$65536,3,FALSE))," ",VLOOKUP(A70,'April 24'!$A$5:$M$65536,3,FALSE))</f>
        <v xml:space="preserve"> </v>
      </c>
      <c r="J70" s="152" t="str">
        <f>IF(ISERROR(VLOOKUP(A70,'May 1'!$A$5:$M$65536,3,FALSE))," ",VLOOKUP(A70,'May 1'!$A$5:$M$65536,3,FALSE))</f>
        <v xml:space="preserve"> </v>
      </c>
      <c r="K70" s="152" t="str">
        <f>IF(ISERROR(VLOOKUP(A70,'May 8'!$A$5:$M$65490,3,FALSE))," ",VLOOKUP(A70,'May 8'!$A$5:$M$65490,3,FALSE))</f>
        <v xml:space="preserve"> </v>
      </c>
      <c r="L70" s="152" t="str">
        <f>IF(ISERROR(VLOOKUP(A70,'May 15'!$A$5:$M$65494,3,FALSE))," ",VLOOKUP(A70,'May 15'!$A$5:$M$65494,3,FALSE))</f>
        <v xml:space="preserve"> </v>
      </c>
      <c r="M70" s="152" t="str">
        <f>IF(ISERROR(VLOOKUP(A70,'May 22'!$A$5:$M$65439,3,FALSE))," ",VLOOKUP(A70,'May 22'!$A$5:$M$65439,3,FALSE))</f>
        <v xml:space="preserve"> </v>
      </c>
      <c r="N70" s="152" t="str">
        <f>IF(ISERROR(VLOOKUP(A70,'May 29'!$A$5:$M$65474,3,FALSE))," ",VLOOKUP(A70,'May 29'!$A$5:$M$65474,3,FALSE))</f>
        <v xml:space="preserve"> </v>
      </c>
      <c r="O70" s="152" t="str">
        <f>IF(ISERROR(VLOOKUP(A70,'June 5'!$A$5:$M$65428,3,FALSE))," ",VLOOKUP(A70,'June 5'!$A$5:$M$65428,3,FALSE))</f>
        <v xml:space="preserve"> </v>
      </c>
      <c r="P70" s="152" t="str">
        <f>IF(ISERROR(VLOOKUP(A70,'June 12'!$A$5:$M$65435,3,FALSE))," ",VLOOKUP(A70,'June 12'!$A$5:$M$65435,3,FALSE))</f>
        <v xml:space="preserve"> </v>
      </c>
      <c r="Q70" s="152" t="str">
        <f>IF(ISERROR(VLOOKUP(A70,'June 19'!$A$5:$M$65437,3,FALSE))," ",VLOOKUP(A70,'June 19'!$A$5:$M$65437,3,FALSE))</f>
        <v xml:space="preserve"> </v>
      </c>
      <c r="R70" s="152">
        <f t="shared" si="3"/>
        <v>1</v>
      </c>
    </row>
    <row r="71" spans="1:18" ht="24.75" customHeight="1" thickBot="1" x14ac:dyDescent="0.3">
      <c r="A71" s="108">
        <v>80</v>
      </c>
      <c r="B71" s="84" t="str">
        <f>VLOOKUP(A71,Teams!$A:$B,2,FALSE)</f>
        <v>Luke Hodgkinson &amp; Timmy Sowell &amp; Justin Seeton</v>
      </c>
      <c r="C71" s="151" t="str">
        <f>IF(ISERROR(VLOOKUP(A71,'March 13'!$A$5:$M$65536,3,FALSE))," ",VLOOKUP(A71,'March 13'!$A$5:$M$65536,3,FALSE))</f>
        <v xml:space="preserve"> </v>
      </c>
      <c r="D71" s="151" t="str">
        <f>IF(ISERROR(VLOOKUP(A71,'March 20'!$A$5:$M$65536,3,FALSE))," ",VLOOKUP(A71,'March 20'!$A$5:$M$65536,3,FALSE))</f>
        <v xml:space="preserve"> </v>
      </c>
      <c r="E71" s="151">
        <f>IF(ISERROR(VLOOKUP(A71,'March 27'!$A$5:$M$65536,3,FALSE))," ",VLOOKUP(A71,'March 27'!$A$5:$M$65536,3,FALSE))</f>
        <v>1</v>
      </c>
      <c r="F71" s="151" t="str">
        <f>IF(ISERROR(VLOOKUP(A71,'April 3'!$A$5:$M$65536,3,FALSE))," ",VLOOKUP(A71,'April 3'!$A$5:$M$65536,3,FALSE))</f>
        <v xml:space="preserve"> </v>
      </c>
      <c r="G71" s="151" t="str">
        <f>IF(ISERROR(VLOOKUP(A71,'April 10'!$A$5:$M$65536,3,FALSE))," ",VLOOKUP(A71,'April 10'!$A$5:$M$65536,3,FALSE))</f>
        <v xml:space="preserve"> </v>
      </c>
      <c r="H71" s="151" t="str">
        <f>IF(ISERROR(VLOOKUP(A71,'April 17'!$A$5:$M$65536,3,FALSE))," ",VLOOKUP(A71,'April 17'!$A$5:$M$65536,3,FALSE))</f>
        <v xml:space="preserve"> </v>
      </c>
      <c r="I71" s="151" t="str">
        <f>IF(ISERROR(VLOOKUP(A71,'April 24'!$A$5:$M$65536,3,FALSE))," ",VLOOKUP(A71,'April 24'!$A$5:$M$65536,3,FALSE))</f>
        <v xml:space="preserve"> </v>
      </c>
      <c r="J71" s="152" t="str">
        <f>IF(ISERROR(VLOOKUP(A71,'May 1'!$A$5:$M$65536,3,FALSE))," ",VLOOKUP(A71,'May 1'!$A$5:$M$65536,3,FALSE))</f>
        <v xml:space="preserve"> </v>
      </c>
      <c r="K71" s="152">
        <f>IF(ISERROR(VLOOKUP(A71,'May 8'!$A$5:$M$65490,3,FALSE))," ",VLOOKUP(A71,'May 8'!$A$5:$M$65490,3,FALSE))</f>
        <v>1</v>
      </c>
      <c r="L71" s="152" t="str">
        <f>IF(ISERROR(VLOOKUP(A71,'May 15'!$A$5:$M$65494,3,FALSE))," ",VLOOKUP(A71,'May 15'!$A$5:$M$65494,3,FALSE))</f>
        <v xml:space="preserve"> </v>
      </c>
      <c r="M71" s="152" t="str">
        <f>IF(ISERROR(VLOOKUP(A71,'May 22'!$A$5:$M$65439,3,FALSE))," ",VLOOKUP(A71,'May 22'!$A$5:$M$65439,3,FALSE))</f>
        <v xml:space="preserve"> </v>
      </c>
      <c r="N71" s="152" t="str">
        <f>IF(ISERROR(VLOOKUP(A71,'May 29'!$A$5:$M$65474,3,FALSE))," ",VLOOKUP(A71,'May 29'!$A$5:$M$65474,3,FALSE))</f>
        <v xml:space="preserve"> </v>
      </c>
      <c r="O71" s="152" t="str">
        <f>IF(ISERROR(VLOOKUP(A71,'June 5'!$A$5:$M$65428,3,FALSE))," ",VLOOKUP(A71,'June 5'!$A$5:$M$65428,3,FALSE))</f>
        <v xml:space="preserve"> </v>
      </c>
      <c r="P71" s="152" t="str">
        <f>IF(ISERROR(VLOOKUP(A71,'June 12'!$A$5:$M$65435,3,FALSE))," ",VLOOKUP(A71,'June 12'!$A$5:$M$65435,3,FALSE))</f>
        <v xml:space="preserve"> </v>
      </c>
      <c r="Q71" s="152" t="str">
        <f>IF(ISERROR(VLOOKUP(A71,'June 19'!$A$5:$M$65437,3,FALSE))," ",VLOOKUP(A71,'June 19'!$A$5:$M$65437,3,FALSE))</f>
        <v xml:space="preserve"> </v>
      </c>
      <c r="R71" s="152">
        <f t="shared" si="3"/>
        <v>2</v>
      </c>
    </row>
    <row r="72" spans="1:18" ht="24.75" customHeight="1" thickBot="1" x14ac:dyDescent="0.3">
      <c r="A72" s="108"/>
      <c r="B72" s="84"/>
      <c r="C72" s="151" t="str">
        <f>IF(ISERROR(VLOOKUP(A72,'March 13'!$A$5:$M$65536,3,FALSE))," ",VLOOKUP(A72,'March 13'!$A$5:$M$65536,3,FALSE))</f>
        <v xml:space="preserve"> </v>
      </c>
      <c r="D72" s="151" t="str">
        <f>IF(ISERROR(VLOOKUP(A72,'March 20'!$A$5:$M$65536,3,FALSE))," ",VLOOKUP(A72,'March 20'!$A$5:$M$65536,3,FALSE))</f>
        <v xml:space="preserve"> </v>
      </c>
      <c r="E72" s="151" t="str">
        <f>IF(ISERROR(VLOOKUP(A72,'March 27'!$A$5:$M$65536,3,FALSE))," ",VLOOKUP(A72,'March 27'!$A$5:$M$65536,3,FALSE))</f>
        <v xml:space="preserve"> </v>
      </c>
      <c r="F72" s="151" t="str">
        <f>IF(ISERROR(VLOOKUP(A72,'April 3'!$A$5:$M$65536,3,FALSE))," ",VLOOKUP(A72,'April 3'!$A$5:$M$65536,3,FALSE))</f>
        <v xml:space="preserve"> </v>
      </c>
      <c r="G72" s="151" t="str">
        <f>IF(ISERROR(VLOOKUP(A72,'April 10'!$A$5:$M$65536,3,FALSE))," ",VLOOKUP(A72,'April 10'!$A$5:$M$65536,3,FALSE))</f>
        <v xml:space="preserve"> </v>
      </c>
      <c r="H72" s="151" t="str">
        <f>IF(ISERROR(VLOOKUP(A72,'April 17'!$A$5:$M$65536,3,FALSE))," ",VLOOKUP(A72,'April 17'!$A$5:$M$65536,3,FALSE))</f>
        <v xml:space="preserve"> </v>
      </c>
      <c r="I72" s="151" t="str">
        <f>IF(ISERROR(VLOOKUP(A72,'April 24'!$A$5:$M$65536,3,FALSE))," ",VLOOKUP(A72,'April 24'!$A$5:$M$65536,3,FALSE))</f>
        <v xml:space="preserve"> </v>
      </c>
      <c r="J72" s="152" t="str">
        <f>IF(ISERROR(VLOOKUP(A72,'May 1'!$A$5:$M$65536,3,FALSE))," ",VLOOKUP(A72,'May 1'!$A$5:$M$65536,3,FALSE))</f>
        <v xml:space="preserve"> </v>
      </c>
      <c r="K72" s="152" t="str">
        <f>IF(ISERROR(VLOOKUP(A72,'May 8'!$A$5:$M$65490,3,FALSE))," ",VLOOKUP(A72,'May 8'!$A$5:$M$65490,3,FALSE))</f>
        <v xml:space="preserve"> </v>
      </c>
      <c r="L72" s="152" t="str">
        <f>IF(ISERROR(VLOOKUP(A72,'May 15'!$A$5:$M$65494,3,FALSE))," ",VLOOKUP(A72,'May 15'!$A$5:$M$65494,3,FALSE))</f>
        <v xml:space="preserve"> </v>
      </c>
      <c r="M72" s="152" t="str">
        <f>IF(ISERROR(VLOOKUP(A72,'May 22'!$A$5:$M$65439,3,FALSE))," ",VLOOKUP(A72,'May 22'!$A$5:$M$65439,3,FALSE))</f>
        <v xml:space="preserve"> </v>
      </c>
      <c r="N72" s="152" t="str">
        <f>IF(ISERROR(VLOOKUP(A72,'May 29'!$A$5:$M$65474,3,FALSE))," ",VLOOKUP(A72,'May 29'!$A$5:$M$65474,3,FALSE))</f>
        <v xml:space="preserve"> </v>
      </c>
      <c r="O72" s="152" t="str">
        <f>IF(ISERROR(VLOOKUP(A72,'June 5'!$A$5:$M$65428,3,FALSE))," ",VLOOKUP(A72,'June 5'!$A$5:$M$65428,3,FALSE))</f>
        <v xml:space="preserve"> </v>
      </c>
      <c r="P72" s="152" t="str">
        <f>IF(ISERROR(VLOOKUP(A72,'June 12'!$A$5:$M$65435,3,FALSE))," ",VLOOKUP(A72,'June 12'!$A$5:$M$65435,3,FALSE))</f>
        <v xml:space="preserve"> </v>
      </c>
      <c r="Q72" s="152" t="str">
        <f>IF(ISERROR(VLOOKUP(A72,'June 19'!$A$5:$M$65437,3,FALSE))," ",VLOOKUP(A72,'June 19'!$A$5:$M$65437,3,FALSE))</f>
        <v xml:space="preserve"> </v>
      </c>
      <c r="R72" s="152">
        <f t="shared" si="3"/>
        <v>0</v>
      </c>
    </row>
    <row r="73" spans="1:18" ht="24.75" customHeight="1" thickBot="1" x14ac:dyDescent="0.3">
      <c r="A73" s="108"/>
      <c r="B73" s="88"/>
      <c r="C73" s="152" t="str">
        <f>IF(ISERROR(VLOOKUP(A73,'March 13'!$A$5:$M$65536,3,FALSE))," ",VLOOKUP(A73,'March 13'!$A$5:$M$65536,3,FALSE))</f>
        <v xml:space="preserve"> </v>
      </c>
      <c r="D73" s="151" t="str">
        <f>IF(ISERROR(VLOOKUP(A73,'March 20'!$A$5:$M$65536,3,FALSE))," ",VLOOKUP(A73,'March 20'!$A$5:$M$65536,3,FALSE))</f>
        <v xml:space="preserve"> </v>
      </c>
      <c r="E73" s="151" t="str">
        <f>IF(ISERROR(VLOOKUP(A73,'March 27'!$A$5:$M$65536,3,FALSE))," ",VLOOKUP(A73,'March 27'!$A$5:$M$65536,3,FALSE))</f>
        <v xml:space="preserve"> </v>
      </c>
      <c r="F73" s="151" t="str">
        <f>IF(ISERROR(VLOOKUP(A73,'April 3'!$A$5:$M$65536,3,FALSE))," ",VLOOKUP(A73,'April 3'!$A$5:$M$65536,3,FALSE))</f>
        <v xml:space="preserve"> </v>
      </c>
      <c r="G73" s="151" t="str">
        <f>IF(ISERROR(VLOOKUP(A73,'April 10'!$A$5:$M$65536,3,FALSE))," ",VLOOKUP(A73,'April 10'!$A$5:$M$65536,3,FALSE))</f>
        <v xml:space="preserve"> </v>
      </c>
      <c r="H73" s="151" t="str">
        <f>IF(ISERROR(VLOOKUP(A73,'April 17'!$A$5:$M$65536,3,FALSE))," ",VLOOKUP(A73,'April 17'!$A$5:$M$65536,3,FALSE))</f>
        <v xml:space="preserve"> </v>
      </c>
      <c r="I73" s="151" t="str">
        <f>IF(ISERROR(VLOOKUP(A73,'April 24'!$A$5:$M$65536,3,FALSE))," ",VLOOKUP(A73,'April 24'!$A$5:$M$65536,3,FALSE))</f>
        <v xml:space="preserve"> </v>
      </c>
      <c r="J73" s="152" t="str">
        <f>IF(ISERROR(VLOOKUP(A73,'May 1'!$A$5:$M$65536,3,FALSE))," ",VLOOKUP(A73,'May 1'!$A$5:$M$65536,3,FALSE))</f>
        <v xml:space="preserve"> </v>
      </c>
      <c r="K73" s="152" t="str">
        <f>IF(ISERROR(VLOOKUP(A73,'May 15'!$A$5:$M$65494,3,FALSE))," ",VLOOKUP(A73,'May 15'!$A$5:$M$65494,3,FALSE))</f>
        <v xml:space="preserve"> </v>
      </c>
      <c r="L73" s="152" t="str">
        <f>IF(ISERROR(VLOOKUP(A73,'May 22'!$A$5:$M$65439,3,FALSE))," ",VLOOKUP(A73,'May 22'!$A$5:$M$65439,3,FALSE))</f>
        <v xml:space="preserve"> </v>
      </c>
      <c r="M73" s="152" t="str">
        <f>IF(ISERROR(VLOOKUP(A73,'May 8'!$A$5:$M$65490,3,FALSE))," ",VLOOKUP(A73,'May 8'!$A$5:$M$65490,3,FALSE))</f>
        <v xml:space="preserve"> </v>
      </c>
      <c r="N73" s="152" t="str">
        <f>IF(ISERROR(VLOOKUP(A73,'June 5'!$A$5:$M$65428,3,FALSE))," ",VLOOKUP(A73,'June 5'!$A$5:$M$65428,3,FALSE))</f>
        <v xml:space="preserve"> </v>
      </c>
      <c r="O73" s="152" t="str">
        <f>IF(ISERROR(VLOOKUP(A73,'June 12'!$A$5:$M$65435,3,FALSE))," ",VLOOKUP(A73,'June 12'!$A$5:$M$65435,3,FALSE))</f>
        <v xml:space="preserve"> </v>
      </c>
      <c r="P73" s="152" t="str">
        <f>IF(ISERROR(VLOOKUP(A73,'June 19'!$A$5:$M$65437,3,FALSE))," ",VLOOKUP(A73,'June 19'!$A$5:$M$65437,3,FALSE))</f>
        <v xml:space="preserve"> </v>
      </c>
      <c r="Q73" s="152" t="str">
        <f>IF(ISERROR(VLOOKUP(A73,#REF!,3,FALSE))," ",VLOOKUP(A73,#REF!,3,FALSE))</f>
        <v xml:space="preserve"> </v>
      </c>
      <c r="R73" s="152"/>
    </row>
    <row r="74" spans="1:18" ht="24.75" customHeight="1" thickBot="1" x14ac:dyDescent="0.3">
      <c r="A74" s="108"/>
      <c r="B74" s="88"/>
      <c r="C74" s="152" t="str">
        <f>IF(ISERROR(VLOOKUP(A74,'March 13'!$A$5:$M$65536,3,FALSE))," ",VLOOKUP(A74,'March 13'!$A$5:$M$65536,3,FALSE))</f>
        <v xml:space="preserve"> </v>
      </c>
      <c r="D74" s="151" t="str">
        <f>IF(ISERROR(VLOOKUP(A74,'March 20'!$A$5:$M$65536,3,FALSE))," ",VLOOKUP(A74,'March 20'!$A$5:$M$65536,3,FALSE))</f>
        <v xml:space="preserve"> </v>
      </c>
      <c r="E74" s="151" t="str">
        <f>IF(ISERROR(VLOOKUP(A74,'March 27'!$A$5:$M$65536,3,FALSE))," ",VLOOKUP(A74,'March 27'!$A$5:$M$65536,3,FALSE))</f>
        <v xml:space="preserve"> </v>
      </c>
      <c r="F74" s="151" t="str">
        <f>IF(ISERROR(VLOOKUP(A74,'April 3'!$A$5:$M$65536,3,FALSE))," ",VLOOKUP(A74,'April 3'!$A$5:$M$65536,3,FALSE))</f>
        <v xml:space="preserve"> </v>
      </c>
      <c r="G74" s="151" t="str">
        <f>IF(ISERROR(VLOOKUP(A74,'April 10'!$A$5:$M$65536,3,FALSE))," ",VLOOKUP(A74,'April 10'!$A$5:$M$65536,3,FALSE))</f>
        <v xml:space="preserve"> </v>
      </c>
      <c r="H74" s="151" t="str">
        <f>IF(ISERROR(VLOOKUP(A74,'April 17'!$A$5:$M$65536,3,FALSE))," ",VLOOKUP(A74,'April 17'!$A$5:$M$65536,3,FALSE))</f>
        <v xml:space="preserve"> </v>
      </c>
      <c r="I74" s="151" t="str">
        <f>IF(ISERROR(VLOOKUP(A74,'April 24'!$A$5:$M$65536,3,FALSE))," ",VLOOKUP(A74,'April 24'!$A$5:$M$65536,3,FALSE))</f>
        <v xml:space="preserve"> </v>
      </c>
      <c r="J74" s="152" t="str">
        <f>IF(ISERROR(VLOOKUP(A74,'May 1'!$A$5:$M$65536,3,FALSE))," ",VLOOKUP(A74,'May 1'!$A$5:$M$65536,3,FALSE))</f>
        <v xml:space="preserve"> </v>
      </c>
      <c r="K74" s="152" t="str">
        <f>IF(ISERROR(VLOOKUP(A74,'May 15'!$A$5:$M$65494,3,FALSE))," ",VLOOKUP(A74,'May 15'!$A$5:$M$65494,3,FALSE))</f>
        <v xml:space="preserve"> </v>
      </c>
      <c r="L74" s="152" t="str">
        <f>IF(ISERROR(VLOOKUP(A74,'May 22'!$A$5:$M$65439,3,FALSE))," ",VLOOKUP(A74,'May 22'!$A$5:$M$65439,3,FALSE))</f>
        <v xml:space="preserve"> </v>
      </c>
      <c r="M74" s="152" t="str">
        <f>IF(ISERROR(VLOOKUP(A74,'May 8'!$A$5:$M$65490,3,FALSE))," ",VLOOKUP(A74,'May 8'!$A$5:$M$65490,3,FALSE))</f>
        <v xml:space="preserve"> </v>
      </c>
      <c r="N74" s="152" t="str">
        <f>IF(ISERROR(VLOOKUP(A74,'June 5'!$A$5:$M$65428,3,FALSE))," ",VLOOKUP(A74,'June 5'!$A$5:$M$65428,3,FALSE))</f>
        <v xml:space="preserve"> </v>
      </c>
      <c r="O74" s="152" t="str">
        <f>IF(ISERROR(VLOOKUP(A74,'June 12'!$A$5:$M$65435,3,FALSE))," ",VLOOKUP(A74,'June 12'!$A$5:$M$65435,3,FALSE))</f>
        <v xml:space="preserve"> </v>
      </c>
      <c r="P74" s="152" t="str">
        <f>IF(ISERROR(VLOOKUP(A74,'June 19'!$A$5:$M$65437,3,FALSE))," ",VLOOKUP(A74,'June 19'!$A$5:$M$65437,3,FALSE))</f>
        <v xml:space="preserve"> </v>
      </c>
      <c r="Q74" s="152" t="str">
        <f>IF(ISERROR(VLOOKUP(A74,#REF!,3,FALSE))," ",VLOOKUP(A74,#REF!,3,FALSE))</f>
        <v xml:space="preserve"> </v>
      </c>
      <c r="R74" s="152"/>
    </row>
    <row r="75" spans="1:18" ht="24.75" customHeight="1" thickBot="1" x14ac:dyDescent="0.3">
      <c r="A75" s="108"/>
      <c r="B75" s="88"/>
      <c r="C75" s="152" t="str">
        <f>IF(ISERROR(VLOOKUP(A75,'March 13'!$A$5:$M$65536,3,FALSE))," ",VLOOKUP(A75,'March 13'!$A$5:$M$65536,3,FALSE))</f>
        <v xml:space="preserve"> </v>
      </c>
      <c r="D75" s="151" t="str">
        <f>IF(ISERROR(VLOOKUP(A75,'March 20'!$A$5:$M$65536,3,FALSE))," ",VLOOKUP(A75,'March 20'!$A$5:$M$65536,3,FALSE))</f>
        <v xml:space="preserve"> </v>
      </c>
      <c r="E75" s="151" t="str">
        <f>IF(ISERROR(VLOOKUP(A75,'March 27'!$A$5:$M$65536,3,FALSE))," ",VLOOKUP(A75,'March 27'!$A$5:$M$65536,3,FALSE))</f>
        <v xml:space="preserve"> </v>
      </c>
      <c r="F75" s="151" t="str">
        <f>IF(ISERROR(VLOOKUP(A75,'April 3'!$A$5:$M$65536,3,FALSE))," ",VLOOKUP(A75,'April 3'!$A$5:$M$65536,3,FALSE))</f>
        <v xml:space="preserve"> </v>
      </c>
      <c r="G75" s="151" t="str">
        <f>IF(ISERROR(VLOOKUP(A75,'April 10'!$A$5:$M$65536,3,FALSE))," ",VLOOKUP(A75,'April 10'!$A$5:$M$65536,3,FALSE))</f>
        <v xml:space="preserve"> </v>
      </c>
      <c r="H75" s="151" t="str">
        <f>IF(ISERROR(VLOOKUP(A75,'April 17'!$A$5:$M$65536,3,FALSE))," ",VLOOKUP(A75,'April 17'!$A$5:$M$65536,3,FALSE))</f>
        <v xml:space="preserve"> </v>
      </c>
      <c r="I75" s="151" t="str">
        <f>IF(ISERROR(VLOOKUP(A75,'April 24'!$A$5:$M$65536,3,FALSE))," ",VLOOKUP(A75,'April 24'!$A$5:$M$65536,3,FALSE))</f>
        <v xml:space="preserve"> </v>
      </c>
      <c r="J75" s="152" t="str">
        <f>IF(ISERROR(VLOOKUP(A75,'May 1'!$A$5:$M$65536,3,FALSE))," ",VLOOKUP(A75,'May 1'!$A$5:$M$65536,3,FALSE))</f>
        <v xml:space="preserve"> </v>
      </c>
      <c r="K75" s="152" t="str">
        <f>IF(ISERROR(VLOOKUP(A75,'May 15'!$A$5:$M$65494,3,FALSE))," ",VLOOKUP(A75,'May 15'!$A$5:$M$65494,3,FALSE))</f>
        <v xml:space="preserve"> </v>
      </c>
      <c r="L75" s="152" t="str">
        <f>IF(ISERROR(VLOOKUP(A75,'May 22'!$A$5:$M$65439,3,FALSE))," ",VLOOKUP(A75,'May 22'!$A$5:$M$65439,3,FALSE))</f>
        <v xml:space="preserve"> </v>
      </c>
      <c r="M75" s="152" t="str">
        <f>IF(ISERROR(VLOOKUP(A75,'May 8'!$A$5:$M$65490,3,FALSE))," ",VLOOKUP(A75,'May 8'!$A$5:$M$65490,3,FALSE))</f>
        <v xml:space="preserve"> </v>
      </c>
      <c r="N75" s="152" t="str">
        <f>IF(ISERROR(VLOOKUP(A75,'June 5'!$A$5:$M$65428,3,FALSE))," ",VLOOKUP(A75,'June 5'!$A$5:$M$65428,3,FALSE))</f>
        <v xml:space="preserve"> </v>
      </c>
      <c r="O75" s="152" t="str">
        <f>IF(ISERROR(VLOOKUP(A75,'June 12'!$A$5:$M$65435,3,FALSE))," ",VLOOKUP(A75,'June 12'!$A$5:$M$65435,3,FALSE))</f>
        <v xml:space="preserve"> </v>
      </c>
      <c r="P75" s="152" t="str">
        <f>IF(ISERROR(VLOOKUP(A75,'June 19'!$A$5:$M$65437,3,FALSE))," ",VLOOKUP(A75,'June 19'!$A$5:$M$65437,3,FALSE))</f>
        <v xml:space="preserve"> </v>
      </c>
      <c r="Q75" s="152" t="str">
        <f>IF(ISERROR(VLOOKUP(A75,#REF!,3,FALSE))," ",VLOOKUP(A75,#REF!,3,FALSE))</f>
        <v xml:space="preserve"> </v>
      </c>
      <c r="R75" s="152"/>
    </row>
    <row r="76" spans="1:18" ht="24.75" customHeight="1" thickBot="1" x14ac:dyDescent="0.3">
      <c r="A76" s="108"/>
      <c r="B76" s="88"/>
      <c r="C76" s="152" t="str">
        <f>IF(ISERROR(VLOOKUP(A76,'March 13'!$A$5:$M$65536,3,FALSE))," ",VLOOKUP(A76,'March 13'!$A$5:$M$65536,3,FALSE))</f>
        <v xml:space="preserve"> </v>
      </c>
      <c r="D76" s="151" t="str">
        <f>IF(ISERROR(VLOOKUP(A76,'March 20'!$A$5:$M$65536,3,FALSE))," ",VLOOKUP(A76,'March 20'!$A$5:$M$65536,3,FALSE))</f>
        <v xml:space="preserve"> </v>
      </c>
      <c r="E76" s="151" t="str">
        <f>IF(ISERROR(VLOOKUP(A76,'March 27'!$A$5:$M$65536,3,FALSE))," ",VLOOKUP(A76,'March 27'!$A$5:$M$65536,3,FALSE))</f>
        <v xml:space="preserve"> </v>
      </c>
      <c r="F76" s="151" t="str">
        <f>IF(ISERROR(VLOOKUP(A76,'April 3'!$A$5:$M$65536,3,FALSE))," ",VLOOKUP(A76,'April 3'!$A$5:$M$65536,3,FALSE))</f>
        <v xml:space="preserve"> </v>
      </c>
      <c r="G76" s="151" t="str">
        <f>IF(ISERROR(VLOOKUP(A76,'April 10'!$A$5:$M$65536,3,FALSE))," ",VLOOKUP(A76,'April 10'!$A$5:$M$65536,3,FALSE))</f>
        <v xml:space="preserve"> </v>
      </c>
      <c r="H76" s="151" t="str">
        <f>IF(ISERROR(VLOOKUP(A76,'April 17'!$A$5:$M$65536,3,FALSE))," ",VLOOKUP(A76,'April 17'!$A$5:$M$65536,3,FALSE))</f>
        <v xml:space="preserve"> </v>
      </c>
      <c r="I76" s="151" t="str">
        <f>IF(ISERROR(VLOOKUP(A76,'April 24'!$A$5:$M$65536,3,FALSE))," ",VLOOKUP(A76,'April 24'!$A$5:$M$65536,3,FALSE))</f>
        <v xml:space="preserve"> </v>
      </c>
      <c r="J76" s="152" t="str">
        <f>IF(ISERROR(VLOOKUP(A76,'May 1'!$A$5:$M$65536,3,FALSE))," ",VLOOKUP(A76,'May 1'!$A$5:$M$65536,3,FALSE))</f>
        <v xml:space="preserve"> </v>
      </c>
      <c r="K76" s="152" t="str">
        <f>IF(ISERROR(VLOOKUP(A76,'May 15'!$A$5:$M$65494,3,FALSE))," ",VLOOKUP(A76,'May 15'!$A$5:$M$65494,3,FALSE))</f>
        <v xml:space="preserve"> </v>
      </c>
      <c r="L76" s="152" t="str">
        <f>IF(ISERROR(VLOOKUP(A76,'May 22'!$A$5:$M$65439,3,FALSE))," ",VLOOKUP(A76,'May 22'!$A$5:$M$65439,3,FALSE))</f>
        <v xml:space="preserve"> </v>
      </c>
      <c r="M76" s="152" t="str">
        <f>IF(ISERROR(VLOOKUP(A76,'May 8'!$A$5:$M$65490,3,FALSE))," ",VLOOKUP(A76,'May 8'!$A$5:$M$65490,3,FALSE))</f>
        <v xml:space="preserve"> </v>
      </c>
      <c r="N76" s="152" t="str">
        <f>IF(ISERROR(VLOOKUP(A76,'June 5'!$A$5:$M$65428,3,FALSE))," ",VLOOKUP(A76,'June 5'!$A$5:$M$65428,3,FALSE))</f>
        <v xml:space="preserve"> </v>
      </c>
      <c r="O76" s="152" t="str">
        <f>IF(ISERROR(VLOOKUP(A76,'June 12'!$A$5:$M$65435,3,FALSE))," ",VLOOKUP(A76,'June 12'!$A$5:$M$65435,3,FALSE))</f>
        <v xml:space="preserve"> </v>
      </c>
      <c r="P76" s="152" t="str">
        <f>IF(ISERROR(VLOOKUP(A76,'June 19'!$A$5:$M$65437,3,FALSE))," ",VLOOKUP(A76,'June 19'!$A$5:$M$65437,3,FALSE))</f>
        <v xml:space="preserve"> </v>
      </c>
      <c r="Q76" s="152" t="str">
        <f>IF(ISERROR(VLOOKUP(A76,#REF!,3,FALSE))," ",VLOOKUP(A76,#REF!,3,FALSE))</f>
        <v xml:space="preserve"> </v>
      </c>
      <c r="R76" s="152"/>
    </row>
    <row r="77" spans="1:18" ht="24.75" customHeight="1" thickBot="1" x14ac:dyDescent="0.3">
      <c r="A77" s="108"/>
      <c r="B77" s="88"/>
      <c r="C77" s="152" t="str">
        <f>IF(ISERROR(VLOOKUP(A77,'March 13'!$A$5:$M$65536,3,FALSE))," ",VLOOKUP(A77,'March 13'!$A$5:$M$65536,3,FALSE))</f>
        <v xml:space="preserve"> </v>
      </c>
      <c r="D77" s="151" t="str">
        <f>IF(ISERROR(VLOOKUP(A77,'March 20'!$A$5:$M$65536,3,FALSE))," ",VLOOKUP(A77,'March 20'!$A$5:$M$65536,3,FALSE))</f>
        <v xml:space="preserve"> </v>
      </c>
      <c r="E77" s="151" t="str">
        <f>IF(ISERROR(VLOOKUP(A77,'March 27'!$A$5:$M$65536,3,FALSE))," ",VLOOKUP(A77,'March 27'!$A$5:$M$65536,3,FALSE))</f>
        <v xml:space="preserve"> </v>
      </c>
      <c r="F77" s="151" t="str">
        <f>IF(ISERROR(VLOOKUP(A77,'April 3'!$A$5:$M$65536,3,FALSE))," ",VLOOKUP(A77,'April 3'!$A$5:$M$65536,3,FALSE))</f>
        <v xml:space="preserve"> </v>
      </c>
      <c r="G77" s="151" t="str">
        <f>IF(ISERROR(VLOOKUP(A77,'April 10'!$A$5:$M$65536,3,FALSE))," ",VLOOKUP(A77,'April 10'!$A$5:$M$65536,3,FALSE))</f>
        <v xml:space="preserve"> </v>
      </c>
      <c r="H77" s="151" t="str">
        <f>IF(ISERROR(VLOOKUP(A77,'April 17'!$A$5:$M$65536,3,FALSE))," ",VLOOKUP(A77,'April 17'!$A$5:$M$65536,3,FALSE))</f>
        <v xml:space="preserve"> </v>
      </c>
      <c r="I77" s="151" t="str">
        <f>IF(ISERROR(VLOOKUP(A77,'April 24'!$A$5:$M$65536,3,FALSE))," ",VLOOKUP(A77,'April 24'!$A$5:$M$65536,3,FALSE))</f>
        <v xml:space="preserve"> </v>
      </c>
      <c r="J77" s="152" t="str">
        <f>IF(ISERROR(VLOOKUP(A77,'May 1'!$A$5:$M$65536,3,FALSE))," ",VLOOKUP(A77,'May 1'!$A$5:$M$65536,3,FALSE))</f>
        <v xml:space="preserve"> </v>
      </c>
      <c r="K77" s="152" t="str">
        <f>IF(ISERROR(VLOOKUP(A77,'May 15'!$A$5:$M$65494,3,FALSE))," ",VLOOKUP(A77,'May 15'!$A$5:$M$65494,3,FALSE))</f>
        <v xml:space="preserve"> </v>
      </c>
      <c r="L77" s="152" t="str">
        <f>IF(ISERROR(VLOOKUP(A77,'May 22'!$A$5:$M$65439,3,FALSE))," ",VLOOKUP(A77,'May 22'!$A$5:$M$65439,3,FALSE))</f>
        <v xml:space="preserve"> </v>
      </c>
      <c r="M77" s="152" t="str">
        <f>IF(ISERROR(VLOOKUP(A77,'May 8'!$A$5:$M$65490,3,FALSE))," ",VLOOKUP(A77,'May 8'!$A$5:$M$65490,3,FALSE))</f>
        <v xml:space="preserve"> </v>
      </c>
      <c r="N77" s="152" t="str">
        <f>IF(ISERROR(VLOOKUP(A77,'June 5'!$A$5:$M$65428,3,FALSE))," ",VLOOKUP(A77,'June 5'!$A$5:$M$65428,3,FALSE))</f>
        <v xml:space="preserve"> </v>
      </c>
      <c r="O77" s="152" t="str">
        <f>IF(ISERROR(VLOOKUP(A77,'June 12'!$A$5:$M$65435,3,FALSE))," ",VLOOKUP(A77,'June 12'!$A$5:$M$65435,3,FALSE))</f>
        <v xml:space="preserve"> </v>
      </c>
      <c r="P77" s="152" t="str">
        <f>IF(ISERROR(VLOOKUP(A77,'June 19'!$A$5:$M$65437,3,FALSE))," ",VLOOKUP(A77,'June 19'!$A$5:$M$65437,3,FALSE))</f>
        <v xml:space="preserve"> </v>
      </c>
      <c r="Q77" s="152" t="str">
        <f>IF(ISERROR(VLOOKUP(A77,#REF!,3,FALSE))," ",VLOOKUP(A77,#REF!,3,FALSE))</f>
        <v xml:space="preserve"> </v>
      </c>
      <c r="R77" s="152"/>
    </row>
    <row r="78" spans="1:18" ht="29.25" customHeight="1" thickBot="1" x14ac:dyDescent="0.3">
      <c r="C78" s="152">
        <f>SUM(C2:C77)</f>
        <v>59</v>
      </c>
      <c r="D78" s="152">
        <f t="shared" ref="D78:Q78" si="4">SUM(D2:D77)</f>
        <v>50</v>
      </c>
      <c r="E78" s="152">
        <f t="shared" si="4"/>
        <v>48</v>
      </c>
      <c r="F78" s="152">
        <f t="shared" si="4"/>
        <v>42</v>
      </c>
      <c r="G78" s="152">
        <f t="shared" si="4"/>
        <v>46</v>
      </c>
      <c r="H78" s="152">
        <f t="shared" si="4"/>
        <v>47</v>
      </c>
      <c r="I78" s="152">
        <f t="shared" si="4"/>
        <v>45</v>
      </c>
      <c r="J78" s="152">
        <f t="shared" si="4"/>
        <v>42</v>
      </c>
      <c r="K78" s="152">
        <f t="shared" si="4"/>
        <v>45</v>
      </c>
      <c r="L78" s="152">
        <f t="shared" si="4"/>
        <v>42</v>
      </c>
      <c r="M78" s="152">
        <f t="shared" si="4"/>
        <v>42</v>
      </c>
      <c r="N78" s="152">
        <f t="shared" si="4"/>
        <v>38</v>
      </c>
      <c r="O78" s="152">
        <f t="shared" si="4"/>
        <v>36</v>
      </c>
      <c r="P78" s="152">
        <f t="shared" si="4"/>
        <v>41</v>
      </c>
      <c r="Q78" s="152">
        <f t="shared" si="4"/>
        <v>42</v>
      </c>
    </row>
  </sheetData>
  <phoneticPr fontId="0" type="noConversion"/>
  <pageMargins left="0" right="0" top="0" bottom="0" header="0" footer="0"/>
  <pageSetup scale="70" orientation="landscape" verticalDpi="300" r:id="rId1"/>
  <headerFooter alignWithMargins="0"/>
  <colBreaks count="2" manualBreakCount="2">
    <brk id="12" max="1048575" man="1"/>
    <brk id="13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3ED71-29F9-4F62-A8E3-3E2EF0043820}">
  <dimension ref="A1"/>
  <sheetViews>
    <sheetView workbookViewId="0">
      <selection activeCell="H1" sqref="H1:H65536"/>
    </sheetView>
  </sheetViews>
  <sheetFormatPr defaultRowHeight="12.75" x14ac:dyDescent="0.2"/>
  <cols>
    <col min="4" max="6" width="0" hidden="1" customWidth="1"/>
    <col min="8" max="8" width="0" hidden="1" customWidth="1"/>
  </cols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44D82-642F-45C3-94DB-1F67D054401D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A57E1-15DD-4C62-AE40-B4D14011C65E}">
  <dimension ref="A2:M52"/>
  <sheetViews>
    <sheetView zoomScaleNormal="100" zoomScaleSheetLayoutView="105" workbookViewId="0">
      <pane xSplit="2" topLeftCell="C1" activePane="topRight" state="frozen"/>
      <selection pane="topRight" activeCell="L51" sqref="L51"/>
    </sheetView>
  </sheetViews>
  <sheetFormatPr defaultRowHeight="15" customHeight="1" x14ac:dyDescent="0.2"/>
  <cols>
    <col min="2" max="2" width="65" style="136" customWidth="1"/>
    <col min="3" max="3" width="8.28515625" style="15" customWidth="1"/>
    <col min="4" max="4" width="8.42578125" style="15" customWidth="1"/>
    <col min="5" max="5" width="10.140625" style="15" customWidth="1"/>
    <col min="6" max="6" width="9.42578125" style="15" customWidth="1"/>
    <col min="7" max="7" width="15.28515625" style="17" customWidth="1"/>
    <col min="8" max="8" width="13.5703125" style="17" customWidth="1"/>
    <col min="9" max="9" width="16.85546875" customWidth="1"/>
    <col min="10" max="10" width="20.28515625" style="52" customWidth="1"/>
    <col min="11" max="11" width="16.85546875" customWidth="1"/>
    <col min="12" max="12" width="10" customWidth="1"/>
    <col min="13" max="13" width="15.85546875" customWidth="1"/>
  </cols>
  <sheetData>
    <row r="2" spans="1:13" ht="30" customHeight="1" thickBot="1" x14ac:dyDescent="0.55000000000000004">
      <c r="A2" s="12" t="s">
        <v>59</v>
      </c>
      <c r="B2" s="12"/>
      <c r="C2" s="13"/>
      <c r="D2" s="13"/>
      <c r="E2" s="13"/>
      <c r="F2" s="13"/>
      <c r="G2" s="18"/>
      <c r="H2" s="18"/>
      <c r="I2" s="12"/>
      <c r="J2" s="53"/>
      <c r="K2" s="12"/>
      <c r="L2" s="12"/>
      <c r="M2" s="12"/>
    </row>
    <row r="3" spans="1:13" ht="24.95" customHeight="1" thickBot="1" x14ac:dyDescent="0.3">
      <c r="A3" s="23" t="s">
        <v>0</v>
      </c>
      <c r="B3" s="24" t="s">
        <v>1</v>
      </c>
      <c r="C3" s="24" t="s">
        <v>2</v>
      </c>
      <c r="D3" s="24" t="s">
        <v>2</v>
      </c>
      <c r="E3" s="24" t="s">
        <v>8</v>
      </c>
      <c r="F3" s="24" t="s">
        <v>9</v>
      </c>
      <c r="G3" s="265" t="s">
        <v>5</v>
      </c>
      <c r="H3" s="266"/>
      <c r="I3" s="24" t="s">
        <v>22</v>
      </c>
      <c r="J3" s="267" t="s">
        <v>21</v>
      </c>
      <c r="K3" s="268"/>
      <c r="L3" s="24" t="s">
        <v>10</v>
      </c>
      <c r="M3" s="153" t="s">
        <v>10</v>
      </c>
    </row>
    <row r="4" spans="1:13" ht="37.5" customHeight="1" thickBot="1" x14ac:dyDescent="0.3">
      <c r="A4" s="68"/>
      <c r="B4" s="23">
        <f>COUNT($A$5:$A$51)</f>
        <v>46</v>
      </c>
      <c r="C4" s="63"/>
      <c r="D4" s="64" t="s">
        <v>6</v>
      </c>
      <c r="E4" s="64" t="s">
        <v>3</v>
      </c>
      <c r="F4" s="64" t="s">
        <v>4</v>
      </c>
      <c r="G4" s="234" t="s">
        <v>26</v>
      </c>
      <c r="H4" s="57" t="s">
        <v>27</v>
      </c>
      <c r="I4" s="59" t="s">
        <v>47</v>
      </c>
      <c r="J4" s="54" t="s">
        <v>15</v>
      </c>
      <c r="K4" s="25" t="s">
        <v>16</v>
      </c>
      <c r="L4" s="28"/>
      <c r="M4" s="154" t="s">
        <v>7</v>
      </c>
    </row>
    <row r="5" spans="1:13" ht="27" customHeight="1" thickTop="1" thickBot="1" x14ac:dyDescent="0.3">
      <c r="A5" s="71">
        <v>14</v>
      </c>
      <c r="B5" s="233" t="str">
        <f>IF(ISERROR(VLOOKUP(A5,Teams!$A$2:$B$4911,2)),"",VLOOKUP(A5,Teams!$A$2:$B$4911,2))</f>
        <v>Paul Howard &amp; Steve Farr &amp; Emmy Howard</v>
      </c>
      <c r="C5" s="33">
        <v>1</v>
      </c>
      <c r="D5" s="104">
        <v>1</v>
      </c>
      <c r="E5" s="33">
        <v>5</v>
      </c>
      <c r="F5" s="160"/>
      <c r="G5" s="34">
        <v>17.2</v>
      </c>
      <c r="H5" s="75">
        <f t="shared" ref="H5:H50" si="0">G5-I5</f>
        <v>17.2</v>
      </c>
      <c r="I5" s="73"/>
      <c r="J5" s="62">
        <f t="shared" ref="J5:J42" si="1">IF(H5=0,0,IF(ISERROR(RANK(H5,$H$5:$H$51)),"",RANK(H5,$H$5:$H$51)))</f>
        <v>2</v>
      </c>
      <c r="K5" s="16" t="str">
        <f t="shared" ref="K5:K50" si="2">IF(ISERROR(RANK(F5,$F$5:$F$51)),"",(RANK(F5,$F$5:$F$51)))</f>
        <v/>
      </c>
      <c r="L5" s="33">
        <v>100</v>
      </c>
      <c r="M5" s="155">
        <f t="shared" ref="M5:M51" si="3">SUM(H5+L5)</f>
        <v>117.2</v>
      </c>
    </row>
    <row r="6" spans="1:13" ht="24.95" customHeight="1" thickTop="1" thickBot="1" x14ac:dyDescent="0.3">
      <c r="A6" s="71">
        <v>52</v>
      </c>
      <c r="B6" s="233" t="str">
        <f>IF(ISERROR(VLOOKUP(A6,Teams!$A$2:$B$4911,2)),"",VLOOKUP(A6,Teams!$A$2:$B$4911,2))</f>
        <v>Sam Watson &amp; Jodee Butler</v>
      </c>
      <c r="C6" s="33">
        <v>1</v>
      </c>
      <c r="D6" s="104">
        <v>1</v>
      </c>
      <c r="E6" s="33">
        <v>5</v>
      </c>
      <c r="F6" s="134">
        <v>6.62</v>
      </c>
      <c r="G6" s="34">
        <v>16.559999999999999</v>
      </c>
      <c r="H6" s="75">
        <f t="shared" si="0"/>
        <v>16.559999999999999</v>
      </c>
      <c r="I6" s="73"/>
      <c r="J6" s="62">
        <f t="shared" si="1"/>
        <v>3</v>
      </c>
      <c r="K6" s="16">
        <f t="shared" si="2"/>
        <v>3</v>
      </c>
      <c r="L6" s="33">
        <v>99</v>
      </c>
      <c r="M6" s="155">
        <f t="shared" si="3"/>
        <v>115.56</v>
      </c>
    </row>
    <row r="7" spans="1:13" ht="24.95" customHeight="1" thickTop="1" thickBot="1" x14ac:dyDescent="0.3">
      <c r="A7" s="71">
        <v>15</v>
      </c>
      <c r="B7" s="233" t="str">
        <f>IF(ISERROR(VLOOKUP(A7,Teams!$A$2:$B$4911,2)),"",VLOOKUP(A7,Teams!$A$2:$B$4911,2))</f>
        <v>Johnny Due &amp; William Flournoy Dennis Oats</v>
      </c>
      <c r="C7" s="33">
        <v>1</v>
      </c>
      <c r="D7" s="104">
        <v>1</v>
      </c>
      <c r="E7" s="33">
        <v>5</v>
      </c>
      <c r="F7" s="160"/>
      <c r="G7" s="34">
        <v>16.23</v>
      </c>
      <c r="H7" s="75">
        <f t="shared" si="0"/>
        <v>16.23</v>
      </c>
      <c r="I7" s="73"/>
      <c r="J7" s="62">
        <f t="shared" si="1"/>
        <v>4</v>
      </c>
      <c r="K7" s="16" t="str">
        <f t="shared" si="2"/>
        <v/>
      </c>
      <c r="L7" s="33">
        <v>98</v>
      </c>
      <c r="M7" s="155">
        <f t="shared" si="3"/>
        <v>114.23</v>
      </c>
    </row>
    <row r="8" spans="1:13" s="6" customFormat="1" ht="24.95" customHeight="1" thickTop="1" thickBot="1" x14ac:dyDescent="0.3">
      <c r="A8" s="71">
        <v>47</v>
      </c>
      <c r="B8" s="233" t="str">
        <f>IF(ISERROR(VLOOKUP(A8,Teams!$A$2:$B$4911,2)),"",VLOOKUP(A8,Teams!$A$2:$B$4911,2))</f>
        <v>Lane Mercer &amp; Emmalee Gray &amp; Blake Cain</v>
      </c>
      <c r="C8" s="33">
        <v>1</v>
      </c>
      <c r="D8" s="104">
        <v>1</v>
      </c>
      <c r="E8" s="33">
        <v>5</v>
      </c>
      <c r="F8" s="134"/>
      <c r="G8" s="34">
        <v>15.46</v>
      </c>
      <c r="H8" s="75">
        <f t="shared" si="0"/>
        <v>15.46</v>
      </c>
      <c r="I8" s="73"/>
      <c r="J8" s="62">
        <f t="shared" si="1"/>
        <v>5</v>
      </c>
      <c r="K8" s="16" t="str">
        <f t="shared" si="2"/>
        <v/>
      </c>
      <c r="L8" s="33">
        <v>97</v>
      </c>
      <c r="M8" s="155">
        <f t="shared" si="3"/>
        <v>112.46000000000001</v>
      </c>
    </row>
    <row r="9" spans="1:13" ht="24.95" customHeight="1" thickTop="1" thickBot="1" x14ac:dyDescent="0.3">
      <c r="A9" s="71">
        <v>83</v>
      </c>
      <c r="B9" s="233" t="str">
        <f>IF(ISERROR(VLOOKUP(A9,Teams!$A$2:$B$4911,2)),"",VLOOKUP(A9,Teams!$A$2:$B$4911,2))</f>
        <v>Gary Warpole &amp; Bobby Addison</v>
      </c>
      <c r="C9" s="40">
        <v>1</v>
      </c>
      <c r="D9" s="146">
        <v>1</v>
      </c>
      <c r="E9" s="40">
        <v>5</v>
      </c>
      <c r="F9" s="235"/>
      <c r="G9" s="34">
        <v>15.41</v>
      </c>
      <c r="H9" s="75">
        <f t="shared" si="0"/>
        <v>15.41</v>
      </c>
      <c r="I9" s="73"/>
      <c r="J9" s="62">
        <f t="shared" si="1"/>
        <v>6</v>
      </c>
      <c r="K9" s="16" t="str">
        <f t="shared" si="2"/>
        <v/>
      </c>
      <c r="L9" s="33">
        <v>96</v>
      </c>
      <c r="M9" s="155">
        <f t="shared" si="3"/>
        <v>111.41</v>
      </c>
    </row>
    <row r="10" spans="1:13" ht="24.95" customHeight="1" thickTop="1" thickBot="1" x14ac:dyDescent="0.3">
      <c r="A10" s="71">
        <v>35</v>
      </c>
      <c r="B10" s="233" t="str">
        <f>IF(ISERROR(VLOOKUP(A10,Teams!$A$2:$B$4911,2)),"",VLOOKUP(A10,Teams!$A$2:$B$4911,2))</f>
        <v>Mark Thompson &amp; Ron Risenhover &amp; Larry Green</v>
      </c>
      <c r="C10" s="33">
        <v>1</v>
      </c>
      <c r="D10" s="104">
        <v>1</v>
      </c>
      <c r="E10" s="33">
        <v>5</v>
      </c>
      <c r="F10" s="160">
        <v>5.9</v>
      </c>
      <c r="G10" s="34">
        <v>15.33</v>
      </c>
      <c r="H10" s="75">
        <f t="shared" si="0"/>
        <v>15.33</v>
      </c>
      <c r="I10" s="73"/>
      <c r="J10" s="62">
        <f t="shared" si="1"/>
        <v>7</v>
      </c>
      <c r="K10" s="16">
        <f t="shared" si="2"/>
        <v>5</v>
      </c>
      <c r="L10" s="33">
        <v>95</v>
      </c>
      <c r="M10" s="155">
        <f t="shared" si="3"/>
        <v>110.33</v>
      </c>
    </row>
    <row r="11" spans="1:13" ht="24.95" customHeight="1" thickTop="1" thickBot="1" x14ac:dyDescent="0.3">
      <c r="A11" s="71">
        <v>36</v>
      </c>
      <c r="B11" s="233" t="str">
        <f>IF(ISERROR(VLOOKUP(A11,Teams!$A$2:$B$4911,2)),"",VLOOKUP(A11,Teams!$A$2:$B$4911,2))</f>
        <v>Jason Oliver &amp; Curtis Evans</v>
      </c>
      <c r="C11" s="33">
        <v>1</v>
      </c>
      <c r="D11" s="104">
        <v>1</v>
      </c>
      <c r="E11" s="33">
        <v>5</v>
      </c>
      <c r="F11" s="160">
        <v>6.75</v>
      </c>
      <c r="G11" s="34">
        <v>15.32</v>
      </c>
      <c r="H11" s="75">
        <f t="shared" si="0"/>
        <v>15.32</v>
      </c>
      <c r="I11" s="73"/>
      <c r="J11" s="62">
        <f t="shared" si="1"/>
        <v>8</v>
      </c>
      <c r="K11" s="16">
        <f t="shared" si="2"/>
        <v>2</v>
      </c>
      <c r="L11" s="33">
        <v>94</v>
      </c>
      <c r="M11" s="155">
        <f t="shared" si="3"/>
        <v>109.32</v>
      </c>
    </row>
    <row r="12" spans="1:13" ht="24.95" customHeight="1" thickTop="1" thickBot="1" x14ac:dyDescent="0.3">
      <c r="A12" s="71">
        <v>51</v>
      </c>
      <c r="B12" s="233" t="str">
        <f>IF(ISERROR(VLOOKUP(A12,Teams!$A$2:$B$4911,2)),"",VLOOKUP(A12,Teams!$A$2:$B$4911,2))</f>
        <v>Clay Phillips &amp; David Shaw</v>
      </c>
      <c r="C12" s="33">
        <v>1</v>
      </c>
      <c r="D12" s="104">
        <v>1</v>
      </c>
      <c r="E12" s="33">
        <v>5</v>
      </c>
      <c r="F12" s="134"/>
      <c r="G12" s="34">
        <v>14.58</v>
      </c>
      <c r="H12" s="75">
        <f t="shared" si="0"/>
        <v>14.58</v>
      </c>
      <c r="I12" s="73"/>
      <c r="J12" s="62">
        <f t="shared" si="1"/>
        <v>9</v>
      </c>
      <c r="K12" s="16" t="str">
        <f t="shared" si="2"/>
        <v/>
      </c>
      <c r="L12" s="33">
        <v>93</v>
      </c>
      <c r="M12" s="155">
        <f t="shared" si="3"/>
        <v>107.58</v>
      </c>
    </row>
    <row r="13" spans="1:13" ht="24.95" customHeight="1" thickTop="1" thickBot="1" x14ac:dyDescent="0.3">
      <c r="A13" s="71">
        <v>37</v>
      </c>
      <c r="B13" s="233" t="str">
        <f>IF(ISERROR(VLOOKUP(A13,Teams!$A$2:$B$4911,2)),"",VLOOKUP(A13,Teams!$A$2:$B$4911,2))</f>
        <v>Cody &amp; Cash Platt &amp; Jacklyn Hughes</v>
      </c>
      <c r="C13" s="33">
        <v>1</v>
      </c>
      <c r="D13" s="104">
        <v>1</v>
      </c>
      <c r="E13" s="33">
        <v>5</v>
      </c>
      <c r="F13" s="160">
        <v>6.57</v>
      </c>
      <c r="G13" s="34">
        <v>14.48</v>
      </c>
      <c r="H13" s="75">
        <f t="shared" si="0"/>
        <v>14.48</v>
      </c>
      <c r="I13" s="73"/>
      <c r="J13" s="62">
        <f t="shared" si="1"/>
        <v>10</v>
      </c>
      <c r="K13" s="16">
        <f t="shared" si="2"/>
        <v>4</v>
      </c>
      <c r="L13" s="33">
        <v>92</v>
      </c>
      <c r="M13" s="155">
        <f t="shared" si="3"/>
        <v>106.48</v>
      </c>
    </row>
    <row r="14" spans="1:13" ht="24.95" customHeight="1" thickTop="1" thickBot="1" x14ac:dyDescent="0.3">
      <c r="A14" s="71">
        <v>68</v>
      </c>
      <c r="B14" s="233" t="str">
        <f>IF(ISERROR(VLOOKUP(A14,Teams!$A$2:$B$4911,2)),"",VLOOKUP(A14,Teams!$A$2:$B$4911,2))</f>
        <v>Logan Brunkenhoeter &amp; John Jacksen III</v>
      </c>
      <c r="C14" s="33">
        <v>1</v>
      </c>
      <c r="D14" s="104">
        <v>1</v>
      </c>
      <c r="E14" s="33">
        <v>5</v>
      </c>
      <c r="F14" s="134"/>
      <c r="G14" s="34">
        <v>14.04</v>
      </c>
      <c r="H14" s="75">
        <f t="shared" si="0"/>
        <v>14.04</v>
      </c>
      <c r="I14" s="73"/>
      <c r="J14" s="62">
        <f t="shared" si="1"/>
        <v>11</v>
      </c>
      <c r="K14" s="16" t="str">
        <f t="shared" si="2"/>
        <v/>
      </c>
      <c r="L14" s="33">
        <v>91</v>
      </c>
      <c r="M14" s="155">
        <f t="shared" si="3"/>
        <v>105.03999999999999</v>
      </c>
    </row>
    <row r="15" spans="1:13" ht="24.95" customHeight="1" thickTop="1" thickBot="1" x14ac:dyDescent="0.3">
      <c r="A15" s="71">
        <v>24</v>
      </c>
      <c r="B15" s="233" t="str">
        <f>IF(ISERROR(VLOOKUP(A15,Teams!$A$2:$B$4911,2)),"",VLOOKUP(A15,Teams!$A$2:$B$4911,2))</f>
        <v>John Wojhan &amp; Dwayne Likens &amp; Kelvin Jones</v>
      </c>
      <c r="C15" s="33">
        <v>1</v>
      </c>
      <c r="D15" s="104">
        <v>1</v>
      </c>
      <c r="E15" s="33">
        <v>5</v>
      </c>
      <c r="F15" s="160"/>
      <c r="G15" s="34">
        <v>13.13</v>
      </c>
      <c r="H15" s="75">
        <f t="shared" si="0"/>
        <v>13.13</v>
      </c>
      <c r="I15" s="73"/>
      <c r="J15" s="62">
        <f t="shared" si="1"/>
        <v>12</v>
      </c>
      <c r="K15" s="16" t="str">
        <f t="shared" si="2"/>
        <v/>
      </c>
      <c r="L15" s="33">
        <v>90</v>
      </c>
      <c r="M15" s="155">
        <f t="shared" si="3"/>
        <v>103.13</v>
      </c>
    </row>
    <row r="16" spans="1:13" ht="24.95" customHeight="1" thickTop="1" thickBot="1" x14ac:dyDescent="0.3">
      <c r="A16" s="71">
        <v>64</v>
      </c>
      <c r="B16" s="233" t="str">
        <f>IF(ISERROR(VLOOKUP(A16,Teams!$A$2:$B$4911,2)),"",VLOOKUP(A16,Teams!$A$2:$B$4911,2))</f>
        <v>Jay Bennett &amp; Ryan Renolds</v>
      </c>
      <c r="C16" s="33">
        <v>1</v>
      </c>
      <c r="D16" s="104">
        <v>1</v>
      </c>
      <c r="E16" s="33">
        <v>5</v>
      </c>
      <c r="F16" s="134"/>
      <c r="G16" s="34">
        <v>13</v>
      </c>
      <c r="H16" s="75">
        <f t="shared" si="0"/>
        <v>13</v>
      </c>
      <c r="I16" s="73"/>
      <c r="J16" s="62">
        <f t="shared" si="1"/>
        <v>13</v>
      </c>
      <c r="K16" s="16" t="str">
        <f t="shared" si="2"/>
        <v/>
      </c>
      <c r="L16" s="33">
        <v>89</v>
      </c>
      <c r="M16" s="155">
        <f t="shared" si="3"/>
        <v>102</v>
      </c>
    </row>
    <row r="17" spans="1:13" ht="24.95" customHeight="1" thickTop="1" thickBot="1" x14ac:dyDescent="0.3">
      <c r="A17" s="71">
        <v>65</v>
      </c>
      <c r="B17" s="233" t="str">
        <f>IF(ISERROR(VLOOKUP(A17,Teams!$A$2:$B$4911,2)),"",VLOOKUP(A17,Teams!$A$2:$B$4911,2))</f>
        <v>Blake Steptoe &amp; Haelee Modisette &amp; James Rust</v>
      </c>
      <c r="C17" s="33">
        <v>1</v>
      </c>
      <c r="D17" s="104">
        <v>1</v>
      </c>
      <c r="E17" s="33">
        <v>5</v>
      </c>
      <c r="F17" s="134"/>
      <c r="G17" s="34">
        <v>12.9</v>
      </c>
      <c r="H17" s="75">
        <f t="shared" si="0"/>
        <v>12.9</v>
      </c>
      <c r="I17" s="73"/>
      <c r="J17" s="62">
        <f t="shared" si="1"/>
        <v>14</v>
      </c>
      <c r="K17" s="16" t="str">
        <f t="shared" si="2"/>
        <v/>
      </c>
      <c r="L17" s="33">
        <v>88</v>
      </c>
      <c r="M17" s="155">
        <f t="shared" si="3"/>
        <v>100.9</v>
      </c>
    </row>
    <row r="18" spans="1:13" ht="24.95" customHeight="1" thickTop="1" thickBot="1" x14ac:dyDescent="0.3">
      <c r="A18" s="71">
        <v>33</v>
      </c>
      <c r="B18" s="233" t="str">
        <f>IF(ISERROR(VLOOKUP(A18,Teams!$A$2:$B$4911,2)),"",VLOOKUP(A18,Teams!$A$2:$B$4911,2))</f>
        <v>Justin Morton &amp; David Randy Turner</v>
      </c>
      <c r="C18" s="33">
        <v>1</v>
      </c>
      <c r="D18" s="104">
        <v>1</v>
      </c>
      <c r="E18" s="33">
        <v>5</v>
      </c>
      <c r="F18" s="160"/>
      <c r="G18" s="34">
        <v>12.55</v>
      </c>
      <c r="H18" s="75">
        <f t="shared" si="0"/>
        <v>12.55</v>
      </c>
      <c r="I18" s="73"/>
      <c r="J18" s="62">
        <f t="shared" si="1"/>
        <v>15</v>
      </c>
      <c r="K18" s="16" t="str">
        <f t="shared" si="2"/>
        <v/>
      </c>
      <c r="L18" s="33">
        <v>87</v>
      </c>
      <c r="M18" s="155">
        <f t="shared" si="3"/>
        <v>99.55</v>
      </c>
    </row>
    <row r="19" spans="1:13" ht="24.95" customHeight="1" thickTop="1" thickBot="1" x14ac:dyDescent="0.3">
      <c r="A19" s="71">
        <v>34</v>
      </c>
      <c r="B19" s="233" t="str">
        <f>IF(ISERROR(VLOOKUP(A19,Teams!$A$2:$B$4911,2)),"",VLOOKUP(A19,Teams!$A$2:$B$4911,2))</f>
        <v>Michael &amp; Steve  Bennett &amp; Dustin Smith</v>
      </c>
      <c r="C19" s="33">
        <v>1</v>
      </c>
      <c r="D19" s="104">
        <v>1</v>
      </c>
      <c r="E19" s="33">
        <v>5</v>
      </c>
      <c r="F19" s="160"/>
      <c r="G19" s="34">
        <v>12.16</v>
      </c>
      <c r="H19" s="75">
        <f t="shared" si="0"/>
        <v>12.16</v>
      </c>
      <c r="I19" s="73"/>
      <c r="J19" s="62">
        <f t="shared" si="1"/>
        <v>16</v>
      </c>
      <c r="K19" s="16" t="str">
        <f t="shared" si="2"/>
        <v/>
      </c>
      <c r="L19" s="33">
        <v>86</v>
      </c>
      <c r="M19" s="155">
        <f t="shared" si="3"/>
        <v>98.16</v>
      </c>
    </row>
    <row r="20" spans="1:13" ht="24.95" customHeight="1" thickTop="1" thickBot="1" x14ac:dyDescent="0.3">
      <c r="A20" s="71">
        <v>55</v>
      </c>
      <c r="B20" s="233" t="str">
        <f>IF(ISERROR(VLOOKUP(A20,Teams!$A$2:$B$4911,2)),"",VLOOKUP(A20,Teams!$A$2:$B$4911,2))</f>
        <v>Bubby &amp; Kris &amp; Kevin Sanderson</v>
      </c>
      <c r="C20" s="33">
        <v>1</v>
      </c>
      <c r="D20" s="104">
        <v>1</v>
      </c>
      <c r="E20" s="33">
        <v>5</v>
      </c>
      <c r="F20" s="134"/>
      <c r="G20" s="34">
        <v>12.15</v>
      </c>
      <c r="H20" s="75">
        <f t="shared" si="0"/>
        <v>12.15</v>
      </c>
      <c r="I20" s="73"/>
      <c r="J20" s="62">
        <f t="shared" si="1"/>
        <v>17</v>
      </c>
      <c r="K20" s="16" t="str">
        <f t="shared" si="2"/>
        <v/>
      </c>
      <c r="L20" s="33">
        <v>85</v>
      </c>
      <c r="M20" s="155">
        <f t="shared" si="3"/>
        <v>97.15</v>
      </c>
    </row>
    <row r="21" spans="1:13" ht="24.95" customHeight="1" thickTop="1" thickBot="1" x14ac:dyDescent="0.3">
      <c r="A21" s="71">
        <v>18</v>
      </c>
      <c r="B21" s="233" t="str">
        <f>IF(ISERROR(VLOOKUP(A21,Teams!$A$2:$B$4911,2)),"",VLOOKUP(A21,Teams!$A$2:$B$4911,2))</f>
        <v>Ronald Kingsley &amp; Don Rawls &amp; Billy Penick</v>
      </c>
      <c r="C21" s="33">
        <v>1</v>
      </c>
      <c r="D21" s="104">
        <v>1</v>
      </c>
      <c r="E21" s="33">
        <v>5</v>
      </c>
      <c r="F21" s="160">
        <v>5.05</v>
      </c>
      <c r="G21" s="34">
        <v>12.06</v>
      </c>
      <c r="H21" s="75">
        <f t="shared" si="0"/>
        <v>12.06</v>
      </c>
      <c r="I21" s="73"/>
      <c r="J21" s="62">
        <f t="shared" si="1"/>
        <v>18</v>
      </c>
      <c r="K21" s="16">
        <f t="shared" si="2"/>
        <v>6</v>
      </c>
      <c r="L21" s="33">
        <v>84</v>
      </c>
      <c r="M21" s="155">
        <f t="shared" si="3"/>
        <v>96.06</v>
      </c>
    </row>
    <row r="22" spans="1:13" ht="24.95" customHeight="1" thickTop="1" thickBot="1" x14ac:dyDescent="0.3">
      <c r="A22" s="71">
        <v>91</v>
      </c>
      <c r="B22" s="233" t="str">
        <f>IF(ISERROR(VLOOKUP(A22,Teams!$A$2:$B$4911,2)),"",VLOOKUP(A22,Teams!$A$2:$B$4911,2))</f>
        <v>Charley Parker &amp; Ronny</v>
      </c>
      <c r="C22" s="40">
        <v>1</v>
      </c>
      <c r="D22" s="146">
        <v>1</v>
      </c>
      <c r="E22" s="40">
        <v>5</v>
      </c>
      <c r="F22" s="235"/>
      <c r="G22" s="34">
        <v>11.91</v>
      </c>
      <c r="H22" s="75">
        <f t="shared" si="0"/>
        <v>11.91</v>
      </c>
      <c r="I22" s="73"/>
      <c r="J22" s="62">
        <f t="shared" si="1"/>
        <v>19</v>
      </c>
      <c r="K22" s="16" t="str">
        <f t="shared" si="2"/>
        <v/>
      </c>
      <c r="L22" s="33">
        <v>83</v>
      </c>
      <c r="M22" s="155">
        <f t="shared" si="3"/>
        <v>94.91</v>
      </c>
    </row>
    <row r="23" spans="1:13" ht="24.95" customHeight="1" thickTop="1" thickBot="1" x14ac:dyDescent="0.3">
      <c r="A23" s="71">
        <v>31</v>
      </c>
      <c r="B23" s="233" t="str">
        <f>IF(ISERROR(VLOOKUP(A23,Teams!$A$2:$B$4911,2)),"",VLOOKUP(A23,Teams!$A$2:$B$4911,2))</f>
        <v>Robert Ratliff &amp; Troy Pyle</v>
      </c>
      <c r="C23" s="33">
        <v>1</v>
      </c>
      <c r="D23" s="104">
        <v>1</v>
      </c>
      <c r="E23" s="33">
        <v>5</v>
      </c>
      <c r="F23" s="160"/>
      <c r="G23" s="34">
        <v>11.85</v>
      </c>
      <c r="H23" s="75">
        <f t="shared" si="0"/>
        <v>11.85</v>
      </c>
      <c r="I23" s="73"/>
      <c r="J23" s="62">
        <f t="shared" si="1"/>
        <v>20</v>
      </c>
      <c r="K23" s="16" t="str">
        <f t="shared" si="2"/>
        <v/>
      </c>
      <c r="L23" s="33">
        <v>82</v>
      </c>
      <c r="M23" s="155">
        <f t="shared" si="3"/>
        <v>93.85</v>
      </c>
    </row>
    <row r="24" spans="1:13" ht="24.95" customHeight="1" thickTop="1" thickBot="1" x14ac:dyDescent="0.3">
      <c r="A24" s="71">
        <v>63</v>
      </c>
      <c r="B24" s="233" t="str">
        <f>IF(ISERROR(VLOOKUP(A24,Teams!$A$2:$B$4911,2)),"",VLOOKUP(A24,Teams!$A$2:$B$4911,2))</f>
        <v>Ryan McWillims &amp; Jesse Harrell</v>
      </c>
      <c r="C24" s="33">
        <v>1</v>
      </c>
      <c r="D24" s="104">
        <v>1</v>
      </c>
      <c r="E24" s="33">
        <v>3</v>
      </c>
      <c r="F24" s="134">
        <v>7.91</v>
      </c>
      <c r="G24" s="34">
        <v>11.51</v>
      </c>
      <c r="H24" s="75">
        <f t="shared" si="0"/>
        <v>11.51</v>
      </c>
      <c r="I24" s="73"/>
      <c r="J24" s="62">
        <f t="shared" si="1"/>
        <v>21</v>
      </c>
      <c r="K24" s="16">
        <f t="shared" si="2"/>
        <v>1</v>
      </c>
      <c r="L24" s="33">
        <v>81</v>
      </c>
      <c r="M24" s="155">
        <f t="shared" si="3"/>
        <v>92.51</v>
      </c>
    </row>
    <row r="25" spans="1:13" ht="24.95" customHeight="1" thickTop="1" thickBot="1" x14ac:dyDescent="0.3">
      <c r="A25" s="71">
        <v>74</v>
      </c>
      <c r="B25" s="233" t="str">
        <f>IF(ISERROR(VLOOKUP(A25,Teams!$A$2:$B$4911,2)),"",VLOOKUP(A25,Teams!$A$2:$B$4911,2))</f>
        <v>Dennis Oats</v>
      </c>
      <c r="C25" s="33">
        <v>1</v>
      </c>
      <c r="D25" s="104">
        <v>1</v>
      </c>
      <c r="E25" s="33">
        <v>5</v>
      </c>
      <c r="F25" s="176"/>
      <c r="G25" s="34">
        <v>11.31</v>
      </c>
      <c r="H25" s="75">
        <f t="shared" si="0"/>
        <v>11.31</v>
      </c>
      <c r="I25" s="73"/>
      <c r="J25" s="62">
        <f t="shared" si="1"/>
        <v>22</v>
      </c>
      <c r="K25" s="16" t="str">
        <f t="shared" si="2"/>
        <v/>
      </c>
      <c r="L25" s="33">
        <v>80</v>
      </c>
      <c r="M25" s="155">
        <f t="shared" si="3"/>
        <v>91.31</v>
      </c>
    </row>
    <row r="26" spans="1:13" ht="24.95" customHeight="1" thickTop="1" thickBot="1" x14ac:dyDescent="0.3">
      <c r="A26" s="71">
        <v>32</v>
      </c>
      <c r="B26" s="233" t="str">
        <f>IF(ISERROR(VLOOKUP(A26,Teams!$A$2:$B$4911,2)),"",VLOOKUP(A26,Teams!$A$2:$B$4911,2))</f>
        <v>James Pyle &amp; Bryan Pyle Mikey Pyle</v>
      </c>
      <c r="C26" s="33">
        <v>1</v>
      </c>
      <c r="D26" s="104">
        <v>1</v>
      </c>
      <c r="E26" s="33">
        <v>1</v>
      </c>
      <c r="F26" s="160"/>
      <c r="G26" s="34">
        <v>11.302</v>
      </c>
      <c r="H26" s="75">
        <f t="shared" si="0"/>
        <v>11.302</v>
      </c>
      <c r="I26" s="73"/>
      <c r="J26" s="62">
        <f t="shared" si="1"/>
        <v>23</v>
      </c>
      <c r="K26" s="16" t="str">
        <f t="shared" si="2"/>
        <v/>
      </c>
      <c r="L26" s="33">
        <v>79</v>
      </c>
      <c r="M26" s="155">
        <f t="shared" si="3"/>
        <v>90.301999999999992</v>
      </c>
    </row>
    <row r="27" spans="1:13" ht="24.95" customHeight="1" thickTop="1" thickBot="1" x14ac:dyDescent="0.3">
      <c r="A27" s="71">
        <v>45</v>
      </c>
      <c r="B27" s="233" t="str">
        <f>IF(ISERROR(VLOOKUP(A27,Teams!$A$2:$B$4911,2)),"",VLOOKUP(A27,Teams!$A$2:$B$4911,2))</f>
        <v>Gary Reppond &amp; Kimberly Nelson</v>
      </c>
      <c r="C27" s="33">
        <v>1</v>
      </c>
      <c r="D27" s="104">
        <v>1</v>
      </c>
      <c r="E27" s="33">
        <v>5</v>
      </c>
      <c r="F27" s="134"/>
      <c r="G27" s="34">
        <v>10.59</v>
      </c>
      <c r="H27" s="75">
        <f t="shared" si="0"/>
        <v>10.59</v>
      </c>
      <c r="I27" s="73"/>
      <c r="J27" s="62">
        <f t="shared" si="1"/>
        <v>24</v>
      </c>
      <c r="K27" s="16" t="str">
        <f t="shared" si="2"/>
        <v/>
      </c>
      <c r="L27" s="33">
        <v>78</v>
      </c>
      <c r="M27" s="155">
        <f t="shared" si="3"/>
        <v>88.59</v>
      </c>
    </row>
    <row r="28" spans="1:13" ht="24.95" customHeight="1" thickTop="1" thickBot="1" x14ac:dyDescent="0.3">
      <c r="A28" s="71">
        <v>48</v>
      </c>
      <c r="B28" s="233" t="str">
        <f>IF(ISERROR(VLOOKUP(A28,Teams!$A$2:$B$4911,2)),"",VLOOKUP(A28,Teams!$A$2:$B$4911,2))</f>
        <v>Jonathon Green &amp; Jeff Green &amp; Triston Donahoe</v>
      </c>
      <c r="C28" s="33">
        <v>1</v>
      </c>
      <c r="D28" s="104">
        <v>1</v>
      </c>
      <c r="E28" s="33">
        <v>5</v>
      </c>
      <c r="F28" s="134"/>
      <c r="G28" s="34">
        <v>9.65</v>
      </c>
      <c r="H28" s="75">
        <f t="shared" si="0"/>
        <v>9.65</v>
      </c>
      <c r="I28" s="73"/>
      <c r="J28" s="62">
        <f t="shared" si="1"/>
        <v>25</v>
      </c>
      <c r="K28" s="16" t="str">
        <f t="shared" si="2"/>
        <v/>
      </c>
      <c r="L28" s="33">
        <v>77</v>
      </c>
      <c r="M28" s="155">
        <f t="shared" si="3"/>
        <v>86.65</v>
      </c>
    </row>
    <row r="29" spans="1:13" ht="24.95" customHeight="1" thickTop="1" thickBot="1" x14ac:dyDescent="0.3">
      <c r="A29" s="71">
        <v>30</v>
      </c>
      <c r="B29" s="233" t="str">
        <f>IF(ISERROR(VLOOKUP(A29,Teams!$A$2:$B$4911,2)),"",VLOOKUP(A29,Teams!$A$2:$B$4911,2))</f>
        <v>Clint Teutsch &amp; Jeff Horn</v>
      </c>
      <c r="C29" s="33">
        <v>1</v>
      </c>
      <c r="D29" s="104">
        <v>1</v>
      </c>
      <c r="E29" s="33">
        <v>5</v>
      </c>
      <c r="F29" s="160"/>
      <c r="G29" s="34">
        <v>10.23</v>
      </c>
      <c r="H29" s="75">
        <f t="shared" si="0"/>
        <v>9.23</v>
      </c>
      <c r="I29" s="73">
        <v>1</v>
      </c>
      <c r="J29" s="62">
        <f t="shared" si="1"/>
        <v>26</v>
      </c>
      <c r="K29" s="16" t="str">
        <f t="shared" si="2"/>
        <v/>
      </c>
      <c r="L29" s="33">
        <v>76</v>
      </c>
      <c r="M29" s="155">
        <f t="shared" si="3"/>
        <v>85.23</v>
      </c>
    </row>
    <row r="30" spans="1:13" ht="24.95" customHeight="1" thickTop="1" thickBot="1" x14ac:dyDescent="0.3">
      <c r="A30" s="71">
        <v>41</v>
      </c>
      <c r="B30" s="233" t="str">
        <f>IF(ISERROR(VLOOKUP(A30,Teams!$A$2:$B$4911,2)),"",VLOOKUP(A30,Teams!$A$2:$B$4911,2))</f>
        <v>Ryan Williams &amp; Bronson Cole &amp; John Bradenburg</v>
      </c>
      <c r="C30" s="33">
        <v>1</v>
      </c>
      <c r="D30" s="104">
        <v>1</v>
      </c>
      <c r="E30" s="33">
        <v>5</v>
      </c>
      <c r="F30" s="160"/>
      <c r="G30" s="34">
        <v>8.91</v>
      </c>
      <c r="H30" s="75">
        <f t="shared" si="0"/>
        <v>8.91</v>
      </c>
      <c r="I30" s="73"/>
      <c r="J30" s="62">
        <f t="shared" si="1"/>
        <v>27</v>
      </c>
      <c r="K30" s="16" t="str">
        <f t="shared" si="2"/>
        <v/>
      </c>
      <c r="L30" s="33">
        <v>75</v>
      </c>
      <c r="M30" s="155">
        <f t="shared" si="3"/>
        <v>83.91</v>
      </c>
    </row>
    <row r="31" spans="1:13" ht="24.95" customHeight="1" thickTop="1" thickBot="1" x14ac:dyDescent="0.3">
      <c r="A31" s="71">
        <v>29</v>
      </c>
      <c r="B31" s="233" t="str">
        <f>IF(ISERROR(VLOOKUP(A31,Teams!$A$2:$B$4911,2)),"",VLOOKUP(A31,Teams!$A$2:$B$4911,2))</f>
        <v>Ryan Carson &amp; Mark Gorman &amp; Bobby Blanton</v>
      </c>
      <c r="C31" s="33">
        <v>1</v>
      </c>
      <c r="D31" s="104">
        <v>1</v>
      </c>
      <c r="E31" s="33">
        <v>5</v>
      </c>
      <c r="F31" s="160"/>
      <c r="G31" s="34">
        <v>8.89</v>
      </c>
      <c r="H31" s="75">
        <f t="shared" si="0"/>
        <v>8.89</v>
      </c>
      <c r="I31" s="73"/>
      <c r="J31" s="62">
        <f t="shared" si="1"/>
        <v>28</v>
      </c>
      <c r="K31" s="16" t="str">
        <f t="shared" si="2"/>
        <v/>
      </c>
      <c r="L31" s="33">
        <v>74</v>
      </c>
      <c r="M31" s="155">
        <f t="shared" si="3"/>
        <v>82.89</v>
      </c>
    </row>
    <row r="32" spans="1:13" ht="24.95" customHeight="1" thickTop="1" thickBot="1" x14ac:dyDescent="0.3">
      <c r="A32" s="71">
        <v>23</v>
      </c>
      <c r="B32" s="233" t="str">
        <f>IF(ISERROR(VLOOKUP(A32,Teams!$A$2:$B$4911,2)),"",VLOOKUP(A32,Teams!$A$2:$B$4911,2))</f>
        <v>Keith &amp; Terry Hickman</v>
      </c>
      <c r="C32" s="33">
        <v>1</v>
      </c>
      <c r="D32" s="104">
        <v>1</v>
      </c>
      <c r="E32" s="33">
        <v>2</v>
      </c>
      <c r="F32" s="160"/>
      <c r="G32" s="34">
        <v>8.82</v>
      </c>
      <c r="H32" s="75">
        <f t="shared" si="0"/>
        <v>8.82</v>
      </c>
      <c r="I32" s="73"/>
      <c r="J32" s="62">
        <f t="shared" si="1"/>
        <v>29</v>
      </c>
      <c r="K32" s="16" t="str">
        <f t="shared" si="2"/>
        <v/>
      </c>
      <c r="L32" s="33">
        <v>73</v>
      </c>
      <c r="M32" s="155">
        <f t="shared" si="3"/>
        <v>81.819999999999993</v>
      </c>
    </row>
    <row r="33" spans="1:13" ht="24.95" customHeight="1" thickTop="1" thickBot="1" x14ac:dyDescent="0.3">
      <c r="A33" s="71">
        <v>87</v>
      </c>
      <c r="B33" s="233" t="str">
        <f>IF(ISERROR(VLOOKUP(A33,Teams!$A$2:$B$4911,2)),"",VLOOKUP(A33,Teams!$A$2:$B$4911,2))</f>
        <v>Glen Kimble &amp; Bradley Stringer</v>
      </c>
      <c r="C33" s="40">
        <v>1</v>
      </c>
      <c r="D33" s="146">
        <v>1</v>
      </c>
      <c r="E33" s="40">
        <v>5</v>
      </c>
      <c r="F33" s="235"/>
      <c r="G33" s="34">
        <v>8.66</v>
      </c>
      <c r="H33" s="75">
        <f t="shared" si="0"/>
        <v>8.66</v>
      </c>
      <c r="I33" s="73"/>
      <c r="J33" s="62">
        <f t="shared" si="1"/>
        <v>30</v>
      </c>
      <c r="K33" s="16" t="str">
        <f t="shared" si="2"/>
        <v/>
      </c>
      <c r="L33" s="33">
        <v>72</v>
      </c>
      <c r="M33" s="155">
        <f t="shared" si="3"/>
        <v>80.66</v>
      </c>
    </row>
    <row r="34" spans="1:13" ht="24.95" customHeight="1" thickTop="1" thickBot="1" x14ac:dyDescent="0.3">
      <c r="A34" s="71">
        <v>11</v>
      </c>
      <c r="B34" s="233" t="s">
        <v>122</v>
      </c>
      <c r="C34" s="33">
        <v>1</v>
      </c>
      <c r="D34" s="104">
        <v>1</v>
      </c>
      <c r="E34" s="33">
        <v>5</v>
      </c>
      <c r="F34" s="160"/>
      <c r="G34" s="34">
        <v>8.5299999999999994</v>
      </c>
      <c r="H34" s="75">
        <f t="shared" si="0"/>
        <v>8.5299999999999994</v>
      </c>
      <c r="I34" s="73"/>
      <c r="J34" s="62">
        <f t="shared" si="1"/>
        <v>31</v>
      </c>
      <c r="K34" s="16" t="str">
        <f t="shared" si="2"/>
        <v/>
      </c>
      <c r="L34" s="33">
        <v>71</v>
      </c>
      <c r="M34" s="155">
        <f t="shared" si="3"/>
        <v>79.53</v>
      </c>
    </row>
    <row r="35" spans="1:13" ht="24.95" customHeight="1" thickTop="1" thickBot="1" x14ac:dyDescent="0.3">
      <c r="A35" s="71">
        <v>13</v>
      </c>
      <c r="B35" s="233" t="str">
        <f>IF(ISERROR(VLOOKUP(A35,Teams!$A$2:$B$4911,2)),"",VLOOKUP(A35,Teams!$A$2:$B$4911,2))</f>
        <v>Derrick &amp; Wesley Shoffitt &amp; Willie Wooten</v>
      </c>
      <c r="C35" s="33">
        <v>1</v>
      </c>
      <c r="D35" s="104">
        <v>1</v>
      </c>
      <c r="E35" s="33">
        <v>5</v>
      </c>
      <c r="F35" s="160"/>
      <c r="G35" s="34">
        <v>8.5</v>
      </c>
      <c r="H35" s="75">
        <f t="shared" si="0"/>
        <v>8.5</v>
      </c>
      <c r="I35" s="73"/>
      <c r="J35" s="62">
        <f t="shared" si="1"/>
        <v>32</v>
      </c>
      <c r="K35" s="16" t="str">
        <f t="shared" si="2"/>
        <v/>
      </c>
      <c r="L35" s="33">
        <v>70</v>
      </c>
      <c r="M35" s="155">
        <f t="shared" si="3"/>
        <v>78.5</v>
      </c>
    </row>
    <row r="36" spans="1:13" ht="24.95" customHeight="1" thickTop="1" thickBot="1" x14ac:dyDescent="0.3">
      <c r="A36" s="71">
        <v>72</v>
      </c>
      <c r="B36" s="233" t="str">
        <f>IF(ISERROR(VLOOKUP(A36,Teams!$A$2:$B$4911,2)),"",VLOOKUP(A36,Teams!$A$2:$B$4911,2))</f>
        <v>Justin &amp; Jackson &amp; Jimmy  Boulware</v>
      </c>
      <c r="C36" s="33">
        <v>1</v>
      </c>
      <c r="D36" s="104">
        <v>1</v>
      </c>
      <c r="E36" s="33">
        <v>4</v>
      </c>
      <c r="F36" s="134"/>
      <c r="G36" s="34">
        <v>7.74</v>
      </c>
      <c r="H36" s="75">
        <f t="shared" si="0"/>
        <v>7.74</v>
      </c>
      <c r="I36" s="73"/>
      <c r="J36" s="62">
        <f t="shared" si="1"/>
        <v>33</v>
      </c>
      <c r="K36" s="16" t="str">
        <f t="shared" si="2"/>
        <v/>
      </c>
      <c r="L36" s="33">
        <v>69</v>
      </c>
      <c r="M36" s="155">
        <f t="shared" si="3"/>
        <v>76.739999999999995</v>
      </c>
    </row>
    <row r="37" spans="1:13" ht="24.95" customHeight="1" thickTop="1" thickBot="1" x14ac:dyDescent="0.3">
      <c r="A37" s="71">
        <v>42</v>
      </c>
      <c r="B37" s="233" t="str">
        <f>IF(ISERROR(VLOOKUP(A37,Teams!$A$2:$B$4911,2)),"",VLOOKUP(A37,Teams!$A$2:$B$4911,2))</f>
        <v>David Bowley &amp; Jason Lee</v>
      </c>
      <c r="C37" s="33">
        <v>1</v>
      </c>
      <c r="D37" s="104">
        <v>1</v>
      </c>
      <c r="E37" s="33">
        <v>4</v>
      </c>
      <c r="F37" s="160"/>
      <c r="G37" s="34">
        <v>7.16</v>
      </c>
      <c r="H37" s="75">
        <f t="shared" si="0"/>
        <v>7.16</v>
      </c>
      <c r="I37" s="73"/>
      <c r="J37" s="62">
        <f t="shared" si="1"/>
        <v>34</v>
      </c>
      <c r="K37" s="16" t="str">
        <f t="shared" si="2"/>
        <v/>
      </c>
      <c r="L37" s="33">
        <v>68</v>
      </c>
      <c r="M37" s="155">
        <f t="shared" si="3"/>
        <v>75.16</v>
      </c>
    </row>
    <row r="38" spans="1:13" ht="24.95" customHeight="1" thickTop="1" thickBot="1" x14ac:dyDescent="0.3">
      <c r="A38" s="71">
        <v>57</v>
      </c>
      <c r="B38" s="233" t="str">
        <f>IF(ISERROR(VLOOKUP(A38,Teams!$A$2:$B$4911,2)),"",VLOOKUP(A38,Teams!$A$2:$B$4911,2))</f>
        <v>Jason McAdams &amp; Buck Hance &amp; Brandon</v>
      </c>
      <c r="C38" s="33">
        <v>1</v>
      </c>
      <c r="D38" s="104">
        <v>1</v>
      </c>
      <c r="E38" s="33">
        <v>3</v>
      </c>
      <c r="F38" s="134"/>
      <c r="G38" s="34">
        <v>6.26</v>
      </c>
      <c r="H38" s="75">
        <f t="shared" si="0"/>
        <v>6.26</v>
      </c>
      <c r="I38" s="73"/>
      <c r="J38" s="62">
        <f t="shared" si="1"/>
        <v>35</v>
      </c>
      <c r="K38" s="16" t="str">
        <f t="shared" si="2"/>
        <v/>
      </c>
      <c r="L38" s="33">
        <v>67</v>
      </c>
      <c r="M38" s="155">
        <f t="shared" si="3"/>
        <v>73.260000000000005</v>
      </c>
    </row>
    <row r="39" spans="1:13" ht="24.95" customHeight="1" thickTop="1" thickBot="1" x14ac:dyDescent="0.3">
      <c r="A39" s="71">
        <v>22</v>
      </c>
      <c r="B39" s="233" t="str">
        <f>IF(ISERROR(VLOOKUP(A39,Teams!$A$2:$B$4911,2)),"",VLOOKUP(A39,Teams!$A$2:$B$4911,2))</f>
        <v>Russell Sparks &amp; Lanton &amp; Mandy Chumley</v>
      </c>
      <c r="C39" s="33">
        <v>1</v>
      </c>
      <c r="D39" s="104">
        <v>1</v>
      </c>
      <c r="E39" s="33">
        <v>3</v>
      </c>
      <c r="F39" s="160"/>
      <c r="G39" s="34">
        <v>6.23</v>
      </c>
      <c r="H39" s="75">
        <f t="shared" si="0"/>
        <v>6.23</v>
      </c>
      <c r="I39" s="73"/>
      <c r="J39" s="62">
        <f t="shared" si="1"/>
        <v>36</v>
      </c>
      <c r="K39" s="16" t="str">
        <f t="shared" si="2"/>
        <v/>
      </c>
      <c r="L39" s="33">
        <v>66</v>
      </c>
      <c r="M39" s="155">
        <f t="shared" si="3"/>
        <v>72.23</v>
      </c>
    </row>
    <row r="40" spans="1:13" ht="24.95" customHeight="1" thickTop="1" thickBot="1" x14ac:dyDescent="0.3">
      <c r="A40" s="71">
        <v>50</v>
      </c>
      <c r="B40" s="233" t="str">
        <f>IF(ISERROR(VLOOKUP(A40,Teams!$A$2:$B$4911,2)),"",VLOOKUP(A40,Teams!$A$2:$B$4911,2))</f>
        <v>Bob Cherry &amp; Phil Addisson</v>
      </c>
      <c r="C40" s="33">
        <v>1</v>
      </c>
      <c r="D40" s="104">
        <v>1</v>
      </c>
      <c r="E40" s="33">
        <v>2</v>
      </c>
      <c r="F40" s="134"/>
      <c r="G40" s="34">
        <v>4.5599999999999996</v>
      </c>
      <c r="H40" s="75">
        <f t="shared" si="0"/>
        <v>4.5599999999999996</v>
      </c>
      <c r="I40" s="73"/>
      <c r="J40" s="62">
        <f t="shared" si="1"/>
        <v>37</v>
      </c>
      <c r="K40" s="16" t="str">
        <f t="shared" si="2"/>
        <v/>
      </c>
      <c r="L40" s="33">
        <v>65</v>
      </c>
      <c r="M40" s="155">
        <f t="shared" si="3"/>
        <v>69.56</v>
      </c>
    </row>
    <row r="41" spans="1:13" ht="24.95" customHeight="1" thickTop="1" thickBot="1" x14ac:dyDescent="0.3">
      <c r="A41" s="71">
        <v>46</v>
      </c>
      <c r="B41" s="233" t="str">
        <f>IF(ISERROR(VLOOKUP(A41,Teams!$A$2:$B$4911,2)),"",VLOOKUP(A41,Teams!$A$2:$B$4911,2))</f>
        <v>Taylor Thompson &amp; Cade Tullos</v>
      </c>
      <c r="C41" s="33">
        <v>1</v>
      </c>
      <c r="D41" s="104">
        <v>1</v>
      </c>
      <c r="E41" s="33">
        <v>2</v>
      </c>
      <c r="F41" s="134"/>
      <c r="G41" s="34">
        <v>4.33</v>
      </c>
      <c r="H41" s="75">
        <f t="shared" si="0"/>
        <v>4.33</v>
      </c>
      <c r="I41" s="73"/>
      <c r="J41" s="62">
        <f t="shared" si="1"/>
        <v>38</v>
      </c>
      <c r="K41" s="16" t="str">
        <f t="shared" si="2"/>
        <v/>
      </c>
      <c r="L41" s="33">
        <v>64</v>
      </c>
      <c r="M41" s="155">
        <f t="shared" si="3"/>
        <v>68.33</v>
      </c>
    </row>
    <row r="42" spans="1:13" ht="24.95" customHeight="1" thickTop="1" thickBot="1" x14ac:dyDescent="0.3">
      <c r="A42" s="71">
        <v>12</v>
      </c>
      <c r="B42" s="233" t="str">
        <f>IF(ISERROR(VLOOKUP(A42,Teams!$A$2:$B$4911,2)),"",VLOOKUP(A42,Teams!$A$2:$B$4911,2))</f>
        <v>Randy &amp; Casey Hanna</v>
      </c>
      <c r="C42" s="33">
        <v>1</v>
      </c>
      <c r="D42" s="104">
        <v>1</v>
      </c>
      <c r="E42" s="33">
        <v>2</v>
      </c>
      <c r="F42" s="160"/>
      <c r="G42" s="34">
        <v>3.07</v>
      </c>
      <c r="H42" s="75">
        <f t="shared" si="0"/>
        <v>3.07</v>
      </c>
      <c r="I42" s="73"/>
      <c r="J42" s="62">
        <f t="shared" si="1"/>
        <v>39</v>
      </c>
      <c r="K42" s="16" t="str">
        <f t="shared" si="2"/>
        <v/>
      </c>
      <c r="L42" s="33">
        <v>63</v>
      </c>
      <c r="M42" s="155">
        <f t="shared" si="3"/>
        <v>66.069999999999993</v>
      </c>
    </row>
    <row r="43" spans="1:13" ht="24.95" customHeight="1" thickTop="1" thickBot="1" x14ac:dyDescent="0.3">
      <c r="A43" s="71">
        <v>19</v>
      </c>
      <c r="B43" s="233" t="str">
        <f>IF(ISERROR(VLOOKUP(A43,Teams!$A$2:$B$4911,2)),"",VLOOKUP(A43,Teams!$A$2:$B$4911,2))</f>
        <v>Keven Ellis &amp; Forrest Griffin &amp; Keith Payne</v>
      </c>
      <c r="C43" s="33">
        <v>1</v>
      </c>
      <c r="D43" s="104">
        <v>1</v>
      </c>
      <c r="E43" s="33">
        <v>0</v>
      </c>
      <c r="F43" s="160"/>
      <c r="G43" s="34">
        <v>0</v>
      </c>
      <c r="H43" s="75">
        <f t="shared" si="0"/>
        <v>0</v>
      </c>
      <c r="I43" s="73"/>
      <c r="J43" s="62">
        <v>38</v>
      </c>
      <c r="K43" s="16" t="str">
        <f t="shared" si="2"/>
        <v/>
      </c>
      <c r="L43" s="33">
        <v>62</v>
      </c>
      <c r="M43" s="155">
        <f t="shared" si="3"/>
        <v>62</v>
      </c>
    </row>
    <row r="44" spans="1:13" ht="24.95" customHeight="1" thickTop="1" thickBot="1" x14ac:dyDescent="0.3">
      <c r="A44" s="71">
        <v>39</v>
      </c>
      <c r="B44" s="233" t="str">
        <f>IF(ISERROR(VLOOKUP(A44,Teams!$A$2:$B$4911,2)),"",VLOOKUP(A44,Teams!$A$2:$B$4911,2))</f>
        <v>Kurt Morgan</v>
      </c>
      <c r="C44" s="33">
        <v>1</v>
      </c>
      <c r="D44" s="104">
        <v>1</v>
      </c>
      <c r="E44" s="33">
        <v>0</v>
      </c>
      <c r="F44" s="160"/>
      <c r="G44" s="34">
        <v>0</v>
      </c>
      <c r="H44" s="75">
        <f t="shared" si="0"/>
        <v>0</v>
      </c>
      <c r="I44" s="73"/>
      <c r="J44" s="62">
        <v>38</v>
      </c>
      <c r="K44" s="16" t="str">
        <f t="shared" si="2"/>
        <v/>
      </c>
      <c r="L44" s="33">
        <v>62</v>
      </c>
      <c r="M44" s="155">
        <f t="shared" si="3"/>
        <v>62</v>
      </c>
    </row>
    <row r="45" spans="1:13" ht="24.95" customHeight="1" thickTop="1" thickBot="1" x14ac:dyDescent="0.3">
      <c r="A45" s="71">
        <v>44</v>
      </c>
      <c r="B45" s="233" t="str">
        <f>IF(ISERROR(VLOOKUP(A45,Teams!$A$2:$B$4911,2)),"",VLOOKUP(A45,Teams!$A$2:$B$4911,2))</f>
        <v>Charlie Stewart &amp; Charlie Kruithof &amp; Kannon Stewart</v>
      </c>
      <c r="C45" s="33">
        <v>1</v>
      </c>
      <c r="D45" s="104">
        <v>1</v>
      </c>
      <c r="E45" s="33">
        <v>0</v>
      </c>
      <c r="F45" s="160"/>
      <c r="G45" s="34">
        <v>0</v>
      </c>
      <c r="H45" s="67">
        <f t="shared" si="0"/>
        <v>0</v>
      </c>
      <c r="I45" s="73"/>
      <c r="J45" s="62">
        <v>38</v>
      </c>
      <c r="K45" s="16" t="str">
        <f t="shared" si="2"/>
        <v/>
      </c>
      <c r="L45" s="33">
        <v>62</v>
      </c>
      <c r="M45" s="155">
        <f t="shared" si="3"/>
        <v>62</v>
      </c>
    </row>
    <row r="46" spans="1:13" ht="24.95" customHeight="1" thickTop="1" thickBot="1" x14ac:dyDescent="0.3">
      <c r="A46" s="71">
        <v>53</v>
      </c>
      <c r="B46" s="135" t="str">
        <f>IF(ISERROR(VLOOKUP(A46,Teams!$A$2:$B$4911,2)),"",VLOOKUP(A46,Teams!$A$2:$B$4911,2))</f>
        <v>Justin Sikes &amp; Gavin Sikes &amp; Chris Shives</v>
      </c>
      <c r="C46" s="33">
        <v>1</v>
      </c>
      <c r="D46" s="104">
        <v>1</v>
      </c>
      <c r="E46" s="33">
        <v>0</v>
      </c>
      <c r="F46" s="134"/>
      <c r="G46" s="34">
        <v>0</v>
      </c>
      <c r="H46" s="60">
        <f t="shared" si="0"/>
        <v>0</v>
      </c>
      <c r="I46" s="73"/>
      <c r="J46" s="62">
        <v>38</v>
      </c>
      <c r="K46" s="16" t="str">
        <f t="shared" si="2"/>
        <v/>
      </c>
      <c r="L46" s="33">
        <v>62</v>
      </c>
      <c r="M46" s="155">
        <f t="shared" si="3"/>
        <v>62</v>
      </c>
    </row>
    <row r="47" spans="1:13" ht="24.95" customHeight="1" thickTop="1" thickBot="1" x14ac:dyDescent="0.3">
      <c r="A47" s="71">
        <v>56</v>
      </c>
      <c r="B47" s="135" t="str">
        <f>IF(ISERROR(VLOOKUP(A47,Teams!$A$2:$B$4911,2)),"",VLOOKUP(A47,Teams!$A$2:$B$4911,2))</f>
        <v>Caleb Stewart &amp; Zack Reathford &amp; Landon Lowery</v>
      </c>
      <c r="C47" s="33">
        <v>1</v>
      </c>
      <c r="D47" s="104">
        <v>1</v>
      </c>
      <c r="E47" s="33">
        <v>0</v>
      </c>
      <c r="F47" s="134"/>
      <c r="G47" s="34">
        <v>0</v>
      </c>
      <c r="H47" s="60">
        <f t="shared" si="0"/>
        <v>0</v>
      </c>
      <c r="I47" s="73"/>
      <c r="J47" s="62">
        <v>38</v>
      </c>
      <c r="K47" s="16" t="str">
        <f t="shared" si="2"/>
        <v/>
      </c>
      <c r="L47" s="33">
        <v>62</v>
      </c>
      <c r="M47" s="155">
        <f t="shared" si="3"/>
        <v>62</v>
      </c>
    </row>
    <row r="48" spans="1:13" ht="24.95" customHeight="1" thickTop="1" thickBot="1" x14ac:dyDescent="0.3">
      <c r="A48" s="71">
        <v>58</v>
      </c>
      <c r="B48" s="135" t="str">
        <f>IF(ISERROR(VLOOKUP(A48,Teams!$A$2:$B$4911,2)),"",VLOOKUP(A48,Teams!$A$2:$B$4911,2))</f>
        <v>Dalton Renfro &amp; Brian Nelson &amp; Ty Nelson</v>
      </c>
      <c r="C48" s="33">
        <v>1</v>
      </c>
      <c r="D48" s="104">
        <v>1</v>
      </c>
      <c r="E48" s="33">
        <v>0</v>
      </c>
      <c r="F48" s="134"/>
      <c r="G48" s="34">
        <v>0</v>
      </c>
      <c r="H48" s="60">
        <f t="shared" si="0"/>
        <v>0</v>
      </c>
      <c r="I48" s="73"/>
      <c r="J48" s="62">
        <v>38</v>
      </c>
      <c r="K48" s="16" t="str">
        <f t="shared" si="2"/>
        <v/>
      </c>
      <c r="L48" s="33">
        <v>62</v>
      </c>
      <c r="M48" s="155">
        <f t="shared" si="3"/>
        <v>62</v>
      </c>
    </row>
    <row r="49" spans="1:13" ht="24.95" customHeight="1" thickTop="1" thickBot="1" x14ac:dyDescent="0.3">
      <c r="A49" s="71">
        <v>69</v>
      </c>
      <c r="B49" s="135" t="str">
        <f>IF(ISERROR(VLOOKUP(A49,Teams!$A$2:$B$4911,2)),"",VLOOKUP(A49,Teams!$A$2:$B$4911,2))</f>
        <v>Chris Clemens &amp; Kenny Cole &amp; Branden Clemens</v>
      </c>
      <c r="C49" s="33">
        <v>1</v>
      </c>
      <c r="D49" s="104">
        <v>1</v>
      </c>
      <c r="E49" s="33">
        <v>0</v>
      </c>
      <c r="F49" s="134"/>
      <c r="G49" s="34">
        <v>0</v>
      </c>
      <c r="H49" s="60">
        <f t="shared" si="0"/>
        <v>0</v>
      </c>
      <c r="I49" s="73"/>
      <c r="J49" s="62">
        <v>38</v>
      </c>
      <c r="K49" s="16" t="str">
        <f t="shared" si="2"/>
        <v/>
      </c>
      <c r="L49" s="33">
        <v>62</v>
      </c>
      <c r="M49" s="155">
        <f t="shared" si="3"/>
        <v>62</v>
      </c>
    </row>
    <row r="50" spans="1:13" ht="24.95" customHeight="1" thickTop="1" thickBot="1" x14ac:dyDescent="0.3">
      <c r="A50" s="71">
        <v>92</v>
      </c>
      <c r="B50" s="135" t="str">
        <f>IF(ISERROR(VLOOKUP(A50,Teams!$A$2:$B$4911,2)),"",VLOOKUP(A50,Teams!$A$2:$B$4911,2))</f>
        <v>Raymond Anselmo &amp; Bubba Anselmo</v>
      </c>
      <c r="C50" s="40">
        <v>1</v>
      </c>
      <c r="D50" s="146">
        <v>1</v>
      </c>
      <c r="E50" s="40">
        <v>0</v>
      </c>
      <c r="F50" s="235"/>
      <c r="G50" s="34">
        <v>0</v>
      </c>
      <c r="H50" s="60">
        <f t="shared" si="0"/>
        <v>0</v>
      </c>
      <c r="I50" s="73"/>
      <c r="J50" s="62">
        <v>38</v>
      </c>
      <c r="K50" s="16" t="str">
        <f t="shared" si="2"/>
        <v/>
      </c>
      <c r="L50" s="33">
        <v>62</v>
      </c>
      <c r="M50" s="155">
        <f t="shared" si="3"/>
        <v>62</v>
      </c>
    </row>
    <row r="51" spans="1:13" ht="24.95" customHeight="1" thickTop="1" thickBot="1" x14ac:dyDescent="0.3">
      <c r="A51" s="71"/>
      <c r="B51" s="135"/>
      <c r="C51" s="40">
        <f>SUM(C5:C50)</f>
        <v>46</v>
      </c>
      <c r="D51" s="40">
        <f t="shared" ref="D51:I51" si="4">SUM(D5:D50)</f>
        <v>46</v>
      </c>
      <c r="E51" s="40">
        <f t="shared" si="4"/>
        <v>166</v>
      </c>
      <c r="F51" s="40"/>
      <c r="G51" s="40">
        <f t="shared" si="4"/>
        <v>422.572</v>
      </c>
      <c r="H51" s="40">
        <f t="shared" si="4"/>
        <v>421.572</v>
      </c>
      <c r="I51" s="40">
        <f t="shared" si="4"/>
        <v>1</v>
      </c>
      <c r="J51" s="62">
        <f>IF(H51=0,0,IF(ISERROR(RANK(H51,$H$5:$H$51)),"",RANK(H51,$H$5:$H$51)))</f>
        <v>1</v>
      </c>
      <c r="K51" s="16" t="str">
        <f t="shared" ref="K51" si="5">IF(ISERROR(RANK(F51,$F$5:$F$51)),"",(RANK(F51,$F$5:$F$51)))</f>
        <v/>
      </c>
      <c r="L51" s="33"/>
      <c r="M51" s="155">
        <f t="shared" si="3"/>
        <v>421.572</v>
      </c>
    </row>
    <row r="52" spans="1:13" ht="15" customHeight="1" thickTop="1" x14ac:dyDescent="0.2"/>
  </sheetData>
  <sortState xmlns:xlrd2="http://schemas.microsoft.com/office/spreadsheetml/2017/richdata2" ref="A5:M50">
    <sortCondition descending="1" ref="H5:H50"/>
  </sortState>
  <mergeCells count="2">
    <mergeCell ref="G3:H3"/>
    <mergeCell ref="J3:K3"/>
  </mergeCells>
  <phoneticPr fontId="0" type="noConversion"/>
  <pageMargins left="0" right="0" top="0" bottom="0" header="0" footer="0"/>
  <pageSetup scale="7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0AF62-83BC-4E7A-94F6-178595C770B7}">
  <dimension ref="A2:M61"/>
  <sheetViews>
    <sheetView topLeftCell="A3" zoomScaleNormal="100" zoomScaleSheetLayoutView="105" workbookViewId="0">
      <pane xSplit="2" topLeftCell="C1" activePane="topRight" state="frozen"/>
      <selection pane="topRight" activeCell="J16" sqref="J16"/>
    </sheetView>
  </sheetViews>
  <sheetFormatPr defaultRowHeight="15" customHeight="1" x14ac:dyDescent="0.2"/>
  <cols>
    <col min="2" max="2" width="59.7109375" style="136" customWidth="1"/>
    <col min="3" max="3" width="6.7109375" style="15" customWidth="1"/>
    <col min="4" max="4" width="8" style="15" customWidth="1"/>
    <col min="5" max="6" width="7.85546875" style="15" customWidth="1"/>
    <col min="7" max="7" width="14.5703125" style="17" customWidth="1"/>
    <col min="8" max="8" width="14.28515625" style="17" customWidth="1"/>
    <col min="9" max="9" width="12.28515625" style="15" customWidth="1"/>
    <col min="10" max="10" width="16.28515625" style="52" customWidth="1"/>
    <col min="11" max="11" width="11.85546875" customWidth="1"/>
    <col min="12" max="12" width="10" customWidth="1"/>
    <col min="13" max="13" width="15.85546875" customWidth="1"/>
  </cols>
  <sheetData>
    <row r="2" spans="1:13" ht="30" customHeight="1" thickBot="1" x14ac:dyDescent="0.55000000000000004">
      <c r="A2" s="12" t="s">
        <v>60</v>
      </c>
      <c r="B2" s="12"/>
      <c r="C2" s="13"/>
      <c r="D2" s="13"/>
      <c r="E2" s="13"/>
      <c r="F2" s="13"/>
      <c r="G2" s="18"/>
      <c r="H2" s="18"/>
      <c r="I2" s="13"/>
      <c r="J2" s="53"/>
      <c r="K2" s="12"/>
      <c r="L2" s="12"/>
      <c r="M2" s="12"/>
    </row>
    <row r="3" spans="1:13" ht="24.95" customHeight="1" thickBot="1" x14ac:dyDescent="0.3">
      <c r="A3" s="23" t="s">
        <v>0</v>
      </c>
      <c r="B3" s="23" t="s">
        <v>1</v>
      </c>
      <c r="C3" s="24" t="s">
        <v>2</v>
      </c>
      <c r="D3" s="24" t="s">
        <v>2</v>
      </c>
      <c r="E3" s="24" t="s">
        <v>8</v>
      </c>
      <c r="F3" s="24" t="s">
        <v>9</v>
      </c>
      <c r="G3" s="265" t="s">
        <v>5</v>
      </c>
      <c r="H3" s="266"/>
      <c r="I3" s="24" t="s">
        <v>22</v>
      </c>
      <c r="J3" s="267" t="s">
        <v>21</v>
      </c>
      <c r="K3" s="268"/>
      <c r="L3" s="24" t="s">
        <v>10</v>
      </c>
      <c r="M3" s="153" t="s">
        <v>10</v>
      </c>
    </row>
    <row r="4" spans="1:13" ht="39.75" customHeight="1" thickBot="1" x14ac:dyDescent="0.3">
      <c r="A4" s="23"/>
      <c r="B4" s="23">
        <v>51</v>
      </c>
      <c r="C4" s="24"/>
      <c r="D4" s="25" t="s">
        <v>6</v>
      </c>
      <c r="E4" s="25" t="s">
        <v>3</v>
      </c>
      <c r="F4" s="25" t="s">
        <v>4</v>
      </c>
      <c r="G4" s="57" t="s">
        <v>26</v>
      </c>
      <c r="H4" s="57" t="s">
        <v>27</v>
      </c>
      <c r="I4" s="59" t="s">
        <v>43</v>
      </c>
      <c r="J4" s="54" t="s">
        <v>15</v>
      </c>
      <c r="K4" s="25" t="s">
        <v>16</v>
      </c>
      <c r="L4" s="28"/>
      <c r="M4" s="154" t="s">
        <v>7</v>
      </c>
    </row>
    <row r="5" spans="1:13" ht="27" customHeight="1" thickTop="1" thickBot="1" x14ac:dyDescent="0.3">
      <c r="A5" s="71">
        <v>15</v>
      </c>
      <c r="B5" s="135" t="str">
        <f>IF(ISERROR(VLOOKUP(A5,Teams!$A$2:$B$4911,2)),"",VLOOKUP(A5,Teams!$A$2:$B$4911,2))</f>
        <v>Johnny Due &amp; William Flournoy Dennis Oats</v>
      </c>
      <c r="C5" s="33">
        <v>1</v>
      </c>
      <c r="D5" s="103">
        <v>1</v>
      </c>
      <c r="E5" s="33">
        <v>5</v>
      </c>
      <c r="F5" s="237"/>
      <c r="G5" s="34">
        <v>21.92</v>
      </c>
      <c r="H5" s="60">
        <f t="shared" ref="H5:H36" si="0">G5-I5</f>
        <v>21.92</v>
      </c>
      <c r="I5" s="61"/>
      <c r="J5" s="62">
        <f t="shared" ref="J5:J14" si="1">IF(H5=0,0,IF(ISERROR(RANK(H5,$H$5:$H$59)),"",RANK(H5,$H$5:$H$59)))</f>
        <v>1</v>
      </c>
      <c r="K5" s="16" t="str">
        <f t="shared" ref="K5:K14" si="2">IF(ISERROR(RANK(F5,$F$5:$F$59)),"",(RANK(F5,$F$5:$F$59)))</f>
        <v/>
      </c>
      <c r="L5" s="33">
        <v>100</v>
      </c>
      <c r="M5" s="155">
        <f t="shared" ref="M5:M36" si="3">SUM(H5+L5)</f>
        <v>121.92</v>
      </c>
    </row>
    <row r="6" spans="1:13" ht="24.95" customHeight="1" thickTop="1" thickBot="1" x14ac:dyDescent="0.3">
      <c r="A6" s="71">
        <v>78</v>
      </c>
      <c r="B6" s="135" t="str">
        <f>IF(ISERROR(VLOOKUP(A6,Teams!$A$2:$B$4911,2)),"",VLOOKUP(A6,Teams!$A$2:$B$4911,2))</f>
        <v>Barrett Bennefield &amp; Nick Carrell &amp; Bree Pruitt</v>
      </c>
      <c r="C6" s="33">
        <v>1</v>
      </c>
      <c r="D6" s="144">
        <v>1</v>
      </c>
      <c r="E6" s="33">
        <v>5</v>
      </c>
      <c r="F6" s="160">
        <v>7.54</v>
      </c>
      <c r="G6" s="35">
        <v>19.059999999999999</v>
      </c>
      <c r="H6" s="60">
        <f t="shared" si="0"/>
        <v>19.059999999999999</v>
      </c>
      <c r="I6" s="61"/>
      <c r="J6" s="62">
        <f t="shared" si="1"/>
        <v>2</v>
      </c>
      <c r="K6" s="16">
        <f t="shared" si="2"/>
        <v>3</v>
      </c>
      <c r="L6" s="33">
        <v>99</v>
      </c>
      <c r="M6" s="155">
        <f t="shared" si="3"/>
        <v>118.06</v>
      </c>
    </row>
    <row r="7" spans="1:13" ht="24.95" customHeight="1" thickTop="1" thickBot="1" x14ac:dyDescent="0.3">
      <c r="A7" s="71">
        <v>13</v>
      </c>
      <c r="B7" s="135" t="str">
        <f>IF(ISERROR(VLOOKUP(A7,Teams!$A$2:$B$4911,2)),"",VLOOKUP(A7,Teams!$A$2:$B$4911,2))</f>
        <v>Derrick &amp; Wesley Shoffitt &amp; Willie Wooten</v>
      </c>
      <c r="C7" s="33">
        <v>1</v>
      </c>
      <c r="D7" s="104">
        <v>1</v>
      </c>
      <c r="E7" s="33">
        <v>5</v>
      </c>
      <c r="F7" s="134">
        <v>7.67</v>
      </c>
      <c r="G7" s="34">
        <v>18.64</v>
      </c>
      <c r="H7" s="60">
        <f t="shared" si="0"/>
        <v>18.64</v>
      </c>
      <c r="I7" s="61"/>
      <c r="J7" s="62">
        <f t="shared" si="1"/>
        <v>3</v>
      </c>
      <c r="K7" s="16">
        <f t="shared" si="2"/>
        <v>1</v>
      </c>
      <c r="L7" s="33">
        <v>98</v>
      </c>
      <c r="M7" s="155">
        <f t="shared" si="3"/>
        <v>116.64</v>
      </c>
    </row>
    <row r="8" spans="1:13" s="6" customFormat="1" ht="24.95" customHeight="1" thickTop="1" thickBot="1" x14ac:dyDescent="0.3">
      <c r="A8" s="71">
        <v>53</v>
      </c>
      <c r="B8" s="135" t="str">
        <f>IF(ISERROR(VLOOKUP(A8,Teams!$A$2:$B$4911,2)),"",VLOOKUP(A8,Teams!$A$2:$B$4911,2))</f>
        <v>Justin Sikes &amp; Gavin Sikes &amp; Chris Shives</v>
      </c>
      <c r="C8" s="33">
        <v>1</v>
      </c>
      <c r="D8" s="104">
        <v>1</v>
      </c>
      <c r="E8" s="33">
        <v>5</v>
      </c>
      <c r="F8" s="160"/>
      <c r="G8" s="34">
        <v>16.920000000000002</v>
      </c>
      <c r="H8" s="60">
        <f t="shared" si="0"/>
        <v>16.920000000000002</v>
      </c>
      <c r="I8" s="61"/>
      <c r="J8" s="62">
        <f t="shared" si="1"/>
        <v>4</v>
      </c>
      <c r="K8" s="16" t="str">
        <f t="shared" si="2"/>
        <v/>
      </c>
      <c r="L8" s="33">
        <v>97</v>
      </c>
      <c r="M8" s="155">
        <f t="shared" si="3"/>
        <v>113.92</v>
      </c>
    </row>
    <row r="9" spans="1:13" ht="24.95" customHeight="1" thickTop="1" thickBot="1" x14ac:dyDescent="0.3">
      <c r="A9" s="71">
        <v>35</v>
      </c>
      <c r="B9" s="135" t="str">
        <f>IF(ISERROR(VLOOKUP(A9,Teams!$A$2:$B$4911,2)),"",VLOOKUP(A9,Teams!$A$2:$B$4911,2))</f>
        <v>Mark Thompson &amp; Ron Risenhover &amp; Larry Green</v>
      </c>
      <c r="C9" s="33">
        <v>1</v>
      </c>
      <c r="D9" s="104">
        <v>1</v>
      </c>
      <c r="E9" s="33">
        <v>5</v>
      </c>
      <c r="F9" s="160"/>
      <c r="G9" s="34">
        <v>16.18</v>
      </c>
      <c r="H9" s="60">
        <f t="shared" si="0"/>
        <v>16.18</v>
      </c>
      <c r="I9" s="61"/>
      <c r="J9" s="62">
        <f t="shared" si="1"/>
        <v>5</v>
      </c>
      <c r="K9" s="16" t="str">
        <f t="shared" si="2"/>
        <v/>
      </c>
      <c r="L9" s="33">
        <v>96</v>
      </c>
      <c r="M9" s="155">
        <f t="shared" si="3"/>
        <v>112.18</v>
      </c>
    </row>
    <row r="10" spans="1:13" ht="24.95" customHeight="1" thickTop="1" thickBot="1" x14ac:dyDescent="0.3">
      <c r="A10" s="71">
        <v>69</v>
      </c>
      <c r="B10" s="135" t="str">
        <f>IF(ISERROR(VLOOKUP(A10,Teams!$A$2:$B$4911,2)),"",VLOOKUP(A10,Teams!$A$2:$B$4911,2))</f>
        <v>Chris Clemens &amp; Kenny Cole &amp; Branden Clemens</v>
      </c>
      <c r="C10" s="33">
        <v>1</v>
      </c>
      <c r="D10" s="104">
        <v>1</v>
      </c>
      <c r="E10" s="33">
        <v>5</v>
      </c>
      <c r="F10" s="160">
        <v>7.57</v>
      </c>
      <c r="G10" s="34">
        <v>15.83</v>
      </c>
      <c r="H10" s="60">
        <f t="shared" si="0"/>
        <v>15.83</v>
      </c>
      <c r="I10" s="61"/>
      <c r="J10" s="62">
        <f t="shared" si="1"/>
        <v>6</v>
      </c>
      <c r="K10" s="16">
        <f t="shared" si="2"/>
        <v>2</v>
      </c>
      <c r="L10" s="33">
        <v>95</v>
      </c>
      <c r="M10" s="155">
        <f t="shared" si="3"/>
        <v>110.83</v>
      </c>
    </row>
    <row r="11" spans="1:13" ht="24.95" customHeight="1" thickTop="1" thickBot="1" x14ac:dyDescent="0.3">
      <c r="A11" s="71">
        <v>44</v>
      </c>
      <c r="B11" s="135" t="str">
        <f>IF(ISERROR(VLOOKUP(A11,Teams!$A$2:$B$4911,2)),"",VLOOKUP(A11,Teams!$A$2:$B$4911,2))</f>
        <v>Charlie Stewart &amp; Charlie Kruithof &amp; Kannon Stewart</v>
      </c>
      <c r="C11" s="33">
        <v>1</v>
      </c>
      <c r="D11" s="104">
        <v>1</v>
      </c>
      <c r="E11" s="33">
        <v>5</v>
      </c>
      <c r="F11" s="160"/>
      <c r="G11" s="34">
        <v>15.55</v>
      </c>
      <c r="H11" s="60">
        <f t="shared" si="0"/>
        <v>15.55</v>
      </c>
      <c r="I11" s="61"/>
      <c r="J11" s="62">
        <f t="shared" si="1"/>
        <v>7</v>
      </c>
      <c r="K11" s="16" t="str">
        <f t="shared" si="2"/>
        <v/>
      </c>
      <c r="L11" s="33">
        <v>94</v>
      </c>
      <c r="M11" s="155">
        <f t="shared" si="3"/>
        <v>109.55</v>
      </c>
    </row>
    <row r="12" spans="1:13" ht="24.95" customHeight="1" thickTop="1" thickBot="1" x14ac:dyDescent="0.3">
      <c r="A12" s="71">
        <v>24</v>
      </c>
      <c r="B12" s="135" t="str">
        <f>IF(ISERROR(VLOOKUP(A12,Teams!$A$2:$B$4911,2)),"",VLOOKUP(A12,Teams!$A$2:$B$4911,2))</f>
        <v>John Wojhan &amp; Dwayne Likens &amp; Kelvin Jones</v>
      </c>
      <c r="C12" s="33">
        <v>1</v>
      </c>
      <c r="D12" s="104">
        <v>1</v>
      </c>
      <c r="E12" s="33">
        <v>5</v>
      </c>
      <c r="F12" s="160"/>
      <c r="G12" s="34">
        <v>13.54</v>
      </c>
      <c r="H12" s="60">
        <f t="shared" si="0"/>
        <v>13.54</v>
      </c>
      <c r="I12" s="61"/>
      <c r="J12" s="62">
        <f t="shared" si="1"/>
        <v>8</v>
      </c>
      <c r="K12" s="16" t="str">
        <f t="shared" si="2"/>
        <v/>
      </c>
      <c r="L12" s="33">
        <v>93</v>
      </c>
      <c r="M12" s="155">
        <f t="shared" si="3"/>
        <v>106.53999999999999</v>
      </c>
    </row>
    <row r="13" spans="1:13" ht="24.95" customHeight="1" thickTop="1" thickBot="1" x14ac:dyDescent="0.3">
      <c r="A13" s="71">
        <v>45</v>
      </c>
      <c r="B13" s="135" t="str">
        <f>IF(ISERROR(VLOOKUP(A13,Teams!$A$2:$B$4911,2)),"",VLOOKUP(A13,Teams!$A$2:$B$4911,2))</f>
        <v>Gary Reppond &amp; Kimberly Nelson</v>
      </c>
      <c r="C13" s="33">
        <v>1</v>
      </c>
      <c r="D13" s="104">
        <v>1</v>
      </c>
      <c r="E13" s="33">
        <v>5</v>
      </c>
      <c r="F13" s="160"/>
      <c r="G13" s="34">
        <v>13.44</v>
      </c>
      <c r="H13" s="60">
        <f t="shared" si="0"/>
        <v>13.44</v>
      </c>
      <c r="I13" s="61"/>
      <c r="J13" s="62">
        <f t="shared" si="1"/>
        <v>9</v>
      </c>
      <c r="K13" s="16" t="str">
        <f t="shared" si="2"/>
        <v/>
      </c>
      <c r="L13" s="33">
        <v>92</v>
      </c>
      <c r="M13" s="155">
        <f t="shared" si="3"/>
        <v>105.44</v>
      </c>
    </row>
    <row r="14" spans="1:13" ht="24.95" customHeight="1" thickTop="1" thickBot="1" x14ac:dyDescent="0.3">
      <c r="A14" s="71">
        <v>55</v>
      </c>
      <c r="B14" s="135" t="str">
        <f>IF(ISERROR(VLOOKUP(A14,Teams!$A$2:$B$4911,2)),"",VLOOKUP(A14,Teams!$A$2:$B$4911,2))</f>
        <v>Bubby &amp; Kris &amp; Kevin Sanderson</v>
      </c>
      <c r="C14" s="33">
        <v>1</v>
      </c>
      <c r="D14" s="104">
        <v>1</v>
      </c>
      <c r="E14" s="33">
        <v>5</v>
      </c>
      <c r="F14" s="160"/>
      <c r="G14" s="34">
        <v>13.14</v>
      </c>
      <c r="H14" s="60">
        <f t="shared" si="0"/>
        <v>13.14</v>
      </c>
      <c r="I14" s="61"/>
      <c r="J14" s="62">
        <f t="shared" si="1"/>
        <v>10</v>
      </c>
      <c r="K14" s="16" t="str">
        <f t="shared" si="2"/>
        <v/>
      </c>
      <c r="L14" s="33">
        <v>91</v>
      </c>
      <c r="M14" s="155">
        <f t="shared" si="3"/>
        <v>104.14</v>
      </c>
    </row>
    <row r="15" spans="1:13" ht="24.95" customHeight="1" thickTop="1" thickBot="1" x14ac:dyDescent="0.3">
      <c r="A15" s="71">
        <v>51</v>
      </c>
      <c r="B15" s="135" t="str">
        <f>IF(ISERROR(VLOOKUP(A15,Teams!$A$2:$B$4911,2)),"",VLOOKUP(A15,Teams!$A$2:$B$4911,2))</f>
        <v>Clay Phillips &amp; David Shaw</v>
      </c>
      <c r="C15" s="33">
        <v>1</v>
      </c>
      <c r="D15" s="104">
        <v>1</v>
      </c>
      <c r="E15" s="33">
        <v>5</v>
      </c>
      <c r="F15" s="160"/>
      <c r="G15" s="34">
        <v>12.96</v>
      </c>
      <c r="H15" s="60">
        <f t="shared" si="0"/>
        <v>12.96</v>
      </c>
      <c r="I15" s="61"/>
      <c r="J15" s="62">
        <v>11</v>
      </c>
      <c r="K15" s="16"/>
      <c r="L15" s="33">
        <v>90</v>
      </c>
      <c r="M15" s="155">
        <f t="shared" si="3"/>
        <v>102.96000000000001</v>
      </c>
    </row>
    <row r="16" spans="1:13" ht="24.95" customHeight="1" thickTop="1" thickBot="1" x14ac:dyDescent="0.3">
      <c r="A16" s="71">
        <v>31</v>
      </c>
      <c r="B16" s="135" t="str">
        <f>IF(ISERROR(VLOOKUP(A16,Teams!$A$2:$B$4911,2)),"",VLOOKUP(A16,Teams!$A$2:$B$4911,2))</f>
        <v>Robert Ratliff &amp; Troy Pyle</v>
      </c>
      <c r="C16" s="33">
        <v>1</v>
      </c>
      <c r="D16" s="104">
        <v>1</v>
      </c>
      <c r="E16" s="33">
        <v>5</v>
      </c>
      <c r="F16" s="160">
        <v>4.3099999999999996</v>
      </c>
      <c r="G16" s="34">
        <v>12.87</v>
      </c>
      <c r="H16" s="60">
        <f t="shared" si="0"/>
        <v>12.87</v>
      </c>
      <c r="I16" s="61"/>
      <c r="J16" s="62">
        <f t="shared" ref="J16:J28" si="4">IF(H16=0,0,IF(ISERROR(RANK(H16,$H$5:$H$59)),"",RANK(H16,$H$5:$H$59)))</f>
        <v>12</v>
      </c>
      <c r="K16" s="16">
        <f t="shared" ref="K16:K28" si="5">IF(ISERROR(RANK(F16,$F$5:$F$59)),"",(RANK(F16,$F$5:$F$59)))</f>
        <v>5</v>
      </c>
      <c r="L16" s="33">
        <v>89</v>
      </c>
      <c r="M16" s="155">
        <f t="shared" si="3"/>
        <v>101.87</v>
      </c>
    </row>
    <row r="17" spans="1:13" ht="24.95" customHeight="1" thickTop="1" thickBot="1" x14ac:dyDescent="0.3">
      <c r="A17" s="71">
        <v>65</v>
      </c>
      <c r="B17" s="135" t="str">
        <f>IF(ISERROR(VLOOKUP(A17,Teams!$A$2:$B$4911,2)),"",VLOOKUP(A17,Teams!$A$2:$B$4911,2))</f>
        <v>Blake Steptoe &amp; Haelee Modisette &amp; James Rust</v>
      </c>
      <c r="C17" s="33">
        <v>1</v>
      </c>
      <c r="D17" s="104">
        <v>1</v>
      </c>
      <c r="E17" s="33">
        <v>5</v>
      </c>
      <c r="F17" s="160"/>
      <c r="G17" s="34">
        <v>12.86</v>
      </c>
      <c r="H17" s="60">
        <f t="shared" si="0"/>
        <v>12.86</v>
      </c>
      <c r="I17" s="61"/>
      <c r="J17" s="62">
        <f t="shared" si="4"/>
        <v>13</v>
      </c>
      <c r="K17" s="16" t="str">
        <f t="shared" si="5"/>
        <v/>
      </c>
      <c r="L17" s="33">
        <v>88</v>
      </c>
      <c r="M17" s="155">
        <f t="shared" si="3"/>
        <v>100.86</v>
      </c>
    </row>
    <row r="18" spans="1:13" ht="24.95" customHeight="1" thickTop="1" thickBot="1" x14ac:dyDescent="0.3">
      <c r="A18" s="71">
        <v>16</v>
      </c>
      <c r="B18" s="135" t="str">
        <f>IF(ISERROR(VLOOKUP(A18,Teams!$A$2:$B$4911,2)),"",VLOOKUP(A18,Teams!$A$2:$B$4911,2))</f>
        <v>Nick Massey &amp; Ricky Carlton &amp; Conner Hughes</v>
      </c>
      <c r="C18" s="33">
        <v>1</v>
      </c>
      <c r="D18" s="104">
        <v>1</v>
      </c>
      <c r="E18" s="33">
        <v>5</v>
      </c>
      <c r="F18" s="160"/>
      <c r="G18" s="34">
        <v>12.83</v>
      </c>
      <c r="H18" s="60">
        <f t="shared" si="0"/>
        <v>12.83</v>
      </c>
      <c r="I18" s="61"/>
      <c r="J18" s="62">
        <f t="shared" si="4"/>
        <v>14</v>
      </c>
      <c r="K18" s="16" t="str">
        <f t="shared" si="5"/>
        <v/>
      </c>
      <c r="L18" s="33">
        <v>87</v>
      </c>
      <c r="M18" s="155">
        <f t="shared" si="3"/>
        <v>99.83</v>
      </c>
    </row>
    <row r="19" spans="1:13" ht="24.95" customHeight="1" thickTop="1" thickBot="1" x14ac:dyDescent="0.3">
      <c r="A19" s="71">
        <v>23</v>
      </c>
      <c r="B19" s="135" t="str">
        <f>IF(ISERROR(VLOOKUP(A19,Teams!$A$2:$B$4911,2)),"",VLOOKUP(A19,Teams!$A$2:$B$4911,2))</f>
        <v>Keith &amp; Terry Hickman</v>
      </c>
      <c r="C19" s="33">
        <v>1</v>
      </c>
      <c r="D19" s="104">
        <v>1</v>
      </c>
      <c r="E19" s="33">
        <v>5</v>
      </c>
      <c r="F19" s="160">
        <v>5.55</v>
      </c>
      <c r="G19" s="34">
        <v>12.8</v>
      </c>
      <c r="H19" s="60">
        <f t="shared" si="0"/>
        <v>12.8</v>
      </c>
      <c r="I19" s="61"/>
      <c r="J19" s="62">
        <f t="shared" si="4"/>
        <v>15</v>
      </c>
      <c r="K19" s="16">
        <f t="shared" si="5"/>
        <v>4</v>
      </c>
      <c r="L19" s="33">
        <v>86</v>
      </c>
      <c r="M19" s="155">
        <f t="shared" si="3"/>
        <v>98.8</v>
      </c>
    </row>
    <row r="20" spans="1:13" ht="24.95" customHeight="1" thickTop="1" thickBot="1" x14ac:dyDescent="0.3">
      <c r="A20" s="71">
        <v>89</v>
      </c>
      <c r="B20" s="135" t="str">
        <f>IF(ISERROR(VLOOKUP(A20,Teams!$A$2:$B$4911,2)),"",VLOOKUP(A20,Teams!$A$2:$B$4911,2))</f>
        <v>Willie Wooten &amp; Ty Pitts &amp; David Hendry</v>
      </c>
      <c r="C20" s="33">
        <v>1</v>
      </c>
      <c r="D20" s="104">
        <v>1</v>
      </c>
      <c r="E20" s="33">
        <v>5</v>
      </c>
      <c r="F20" s="134"/>
      <c r="G20" s="33">
        <v>12.5</v>
      </c>
      <c r="H20" s="60">
        <f t="shared" si="0"/>
        <v>12.5</v>
      </c>
      <c r="I20" s="61"/>
      <c r="J20" s="62">
        <f t="shared" si="4"/>
        <v>16</v>
      </c>
      <c r="K20" s="16" t="str">
        <f t="shared" si="5"/>
        <v/>
      </c>
      <c r="L20" s="33">
        <v>85</v>
      </c>
      <c r="M20" s="155">
        <f t="shared" si="3"/>
        <v>97.5</v>
      </c>
    </row>
    <row r="21" spans="1:13" ht="24.95" customHeight="1" thickTop="1" thickBot="1" x14ac:dyDescent="0.3">
      <c r="A21" s="71">
        <v>48</v>
      </c>
      <c r="B21" s="135" t="str">
        <f>IF(ISERROR(VLOOKUP(A21,Teams!$A$2:$B$4911,2)),"",VLOOKUP(A21,Teams!$A$2:$B$4911,2))</f>
        <v>Jonathon Green &amp; Jeff Green &amp; Triston Donahoe</v>
      </c>
      <c r="C21" s="33">
        <v>1</v>
      </c>
      <c r="D21" s="104">
        <v>1</v>
      </c>
      <c r="E21" s="33">
        <v>5</v>
      </c>
      <c r="F21" s="160"/>
      <c r="G21" s="34">
        <v>13.21</v>
      </c>
      <c r="H21" s="60">
        <f t="shared" si="0"/>
        <v>12.21</v>
      </c>
      <c r="I21" s="61">
        <v>1</v>
      </c>
      <c r="J21" s="62">
        <f t="shared" si="4"/>
        <v>17</v>
      </c>
      <c r="K21" s="16" t="str">
        <f t="shared" si="5"/>
        <v/>
      </c>
      <c r="L21" s="33">
        <v>84</v>
      </c>
      <c r="M21" s="155">
        <f t="shared" si="3"/>
        <v>96.210000000000008</v>
      </c>
    </row>
    <row r="22" spans="1:13" ht="24.95" customHeight="1" thickTop="1" thickBot="1" x14ac:dyDescent="0.3">
      <c r="A22" s="71">
        <v>87</v>
      </c>
      <c r="B22" s="135" t="str">
        <f>IF(ISERROR(VLOOKUP(A22,Teams!$A$2:$B$4911,2)),"",VLOOKUP(A22,Teams!$A$2:$B$4911,2))</f>
        <v>Glen Kimble &amp; Bradley Stringer</v>
      </c>
      <c r="C22" s="33">
        <v>1</v>
      </c>
      <c r="D22" s="104">
        <v>1</v>
      </c>
      <c r="E22" s="33">
        <v>5</v>
      </c>
      <c r="F22" s="134"/>
      <c r="G22" s="33">
        <v>12.02</v>
      </c>
      <c r="H22" s="60">
        <f t="shared" si="0"/>
        <v>12.02</v>
      </c>
      <c r="I22" s="61"/>
      <c r="J22" s="62">
        <f t="shared" si="4"/>
        <v>18</v>
      </c>
      <c r="K22" s="16" t="str">
        <f t="shared" si="5"/>
        <v/>
      </c>
      <c r="L22" s="33">
        <v>83</v>
      </c>
      <c r="M22" s="155">
        <f t="shared" si="3"/>
        <v>95.02</v>
      </c>
    </row>
    <row r="23" spans="1:13" ht="24.95" customHeight="1" thickTop="1" thickBot="1" x14ac:dyDescent="0.3">
      <c r="A23" s="71">
        <v>34</v>
      </c>
      <c r="B23" s="135" t="str">
        <f>IF(ISERROR(VLOOKUP(A23,Teams!$A$2:$B$4911,2)),"",VLOOKUP(A23,Teams!$A$2:$B$4911,2))</f>
        <v>Michael &amp; Steve  Bennett &amp; Dustin Smith</v>
      </c>
      <c r="C23" s="33">
        <v>1</v>
      </c>
      <c r="D23" s="104">
        <v>1</v>
      </c>
      <c r="E23" s="33">
        <v>5</v>
      </c>
      <c r="F23" s="160"/>
      <c r="G23" s="34">
        <v>13.75</v>
      </c>
      <c r="H23" s="60">
        <f t="shared" si="0"/>
        <v>11.75</v>
      </c>
      <c r="I23" s="61">
        <v>2</v>
      </c>
      <c r="J23" s="62">
        <f t="shared" si="4"/>
        <v>19</v>
      </c>
      <c r="K23" s="16" t="str">
        <f t="shared" si="5"/>
        <v/>
      </c>
      <c r="L23" s="33">
        <v>82</v>
      </c>
      <c r="M23" s="155">
        <f t="shared" si="3"/>
        <v>93.75</v>
      </c>
    </row>
    <row r="24" spans="1:13" ht="24.95" customHeight="1" thickTop="1" thickBot="1" x14ac:dyDescent="0.3">
      <c r="A24" s="71">
        <v>57</v>
      </c>
      <c r="B24" s="135" t="str">
        <f>IF(ISERROR(VLOOKUP(A24,Teams!$A$2:$B$4911,2)),"",VLOOKUP(A24,Teams!$A$2:$B$4911,2))</f>
        <v>Jason McAdams &amp; Buck Hance &amp; Brandon</v>
      </c>
      <c r="C24" s="33">
        <v>1</v>
      </c>
      <c r="D24" s="104">
        <v>1</v>
      </c>
      <c r="E24" s="33">
        <v>5</v>
      </c>
      <c r="F24" s="160"/>
      <c r="G24" s="34">
        <v>11.75</v>
      </c>
      <c r="H24" s="60">
        <f t="shared" si="0"/>
        <v>11.75</v>
      </c>
      <c r="I24" s="61"/>
      <c r="J24" s="62">
        <f t="shared" si="4"/>
        <v>19</v>
      </c>
      <c r="K24" s="16" t="str">
        <f t="shared" si="5"/>
        <v/>
      </c>
      <c r="L24" s="33">
        <v>81</v>
      </c>
      <c r="M24" s="155">
        <f t="shared" si="3"/>
        <v>92.75</v>
      </c>
    </row>
    <row r="25" spans="1:13" ht="24.95" customHeight="1" thickTop="1" thickBot="1" x14ac:dyDescent="0.3">
      <c r="A25" s="71">
        <v>20</v>
      </c>
      <c r="B25" s="135" t="str">
        <f>IF(ISERROR(VLOOKUP(A25,Teams!$A$2:$B$4911,2)),"",VLOOKUP(A25,Teams!$A$2:$B$4911,2))</f>
        <v>Markus Mosley &amp; William &amp; Keith Payne</v>
      </c>
      <c r="C25" s="33">
        <v>1</v>
      </c>
      <c r="D25" s="104">
        <v>1</v>
      </c>
      <c r="E25" s="33">
        <v>5</v>
      </c>
      <c r="F25" s="160"/>
      <c r="G25" s="34">
        <v>11.41</v>
      </c>
      <c r="H25" s="60">
        <f t="shared" si="0"/>
        <v>11.41</v>
      </c>
      <c r="I25" s="61"/>
      <c r="J25" s="62">
        <f t="shared" si="4"/>
        <v>21</v>
      </c>
      <c r="K25" s="16" t="str">
        <f t="shared" si="5"/>
        <v/>
      </c>
      <c r="L25" s="33">
        <v>80</v>
      </c>
      <c r="M25" s="155">
        <f t="shared" si="3"/>
        <v>91.41</v>
      </c>
    </row>
    <row r="26" spans="1:13" ht="24.95" customHeight="1" thickTop="1" thickBot="1" x14ac:dyDescent="0.3">
      <c r="A26" s="71">
        <v>72</v>
      </c>
      <c r="B26" s="135" t="str">
        <f>IF(ISERROR(VLOOKUP(A26,Teams!$A$2:$B$4911,2)),"",VLOOKUP(A26,Teams!$A$2:$B$4911,2))</f>
        <v>Justin &amp; Jackson &amp; Jimmy  Boulware</v>
      </c>
      <c r="C26" s="33">
        <v>1</v>
      </c>
      <c r="D26" s="104">
        <v>1</v>
      </c>
      <c r="E26" s="33">
        <v>5</v>
      </c>
      <c r="F26" s="160"/>
      <c r="G26" s="35">
        <v>11.24</v>
      </c>
      <c r="H26" s="60">
        <f t="shared" si="0"/>
        <v>11.24</v>
      </c>
      <c r="I26" s="61"/>
      <c r="J26" s="62">
        <f t="shared" si="4"/>
        <v>22</v>
      </c>
      <c r="K26" s="16" t="str">
        <f t="shared" si="5"/>
        <v/>
      </c>
      <c r="L26" s="33">
        <v>79</v>
      </c>
      <c r="M26" s="155">
        <f t="shared" si="3"/>
        <v>90.24</v>
      </c>
    </row>
    <row r="27" spans="1:13" ht="24.95" customHeight="1" thickTop="1" thickBot="1" x14ac:dyDescent="0.3">
      <c r="A27" s="71">
        <v>14</v>
      </c>
      <c r="B27" s="135" t="str">
        <f>IF(ISERROR(VLOOKUP(A27,Teams!$A$2:$B$4911,2)),"",VLOOKUP(A27,Teams!$A$2:$B$4911,2))</f>
        <v>Paul Howard &amp; Steve Farr &amp; Emmy Howard</v>
      </c>
      <c r="C27" s="33">
        <v>1</v>
      </c>
      <c r="D27" s="104">
        <v>1</v>
      </c>
      <c r="E27" s="33">
        <v>5</v>
      </c>
      <c r="F27" s="160"/>
      <c r="G27" s="34">
        <v>10.95</v>
      </c>
      <c r="H27" s="60">
        <f t="shared" si="0"/>
        <v>10.95</v>
      </c>
      <c r="I27" s="61"/>
      <c r="J27" s="62">
        <f t="shared" si="4"/>
        <v>23</v>
      </c>
      <c r="K27" s="16" t="str">
        <f t="shared" si="5"/>
        <v/>
      </c>
      <c r="L27" s="33">
        <v>78</v>
      </c>
      <c r="M27" s="155">
        <f t="shared" si="3"/>
        <v>88.95</v>
      </c>
    </row>
    <row r="28" spans="1:13" ht="24.95" customHeight="1" thickTop="1" thickBot="1" x14ac:dyDescent="0.3">
      <c r="A28" s="71">
        <v>94</v>
      </c>
      <c r="B28" s="135" t="str">
        <f>IF(ISERROR(VLOOKUP(A28,Teams!$A$2:$B$4911,2)),"",VLOOKUP(A28,Teams!$A$2:$B$4911,2))</f>
        <v>Austin Pyle &amp; Tyler Pyle</v>
      </c>
      <c r="C28" s="33">
        <v>1</v>
      </c>
      <c r="D28" s="104">
        <v>1</v>
      </c>
      <c r="E28" s="33">
        <v>5</v>
      </c>
      <c r="F28" s="134"/>
      <c r="G28" s="33">
        <v>10.92</v>
      </c>
      <c r="H28" s="60">
        <f t="shared" si="0"/>
        <v>10.92</v>
      </c>
      <c r="I28" s="61">
        <v>0</v>
      </c>
      <c r="J28" s="62">
        <f t="shared" si="4"/>
        <v>24</v>
      </c>
      <c r="K28" s="16" t="str">
        <f t="shared" si="5"/>
        <v/>
      </c>
      <c r="L28" s="33">
        <v>77</v>
      </c>
      <c r="M28" s="155">
        <f t="shared" si="3"/>
        <v>87.92</v>
      </c>
    </row>
    <row r="29" spans="1:13" ht="24.95" customHeight="1" thickTop="1" thickBot="1" x14ac:dyDescent="0.3">
      <c r="A29" s="71">
        <v>52</v>
      </c>
      <c r="B29" s="135" t="str">
        <f>IF(ISERROR(VLOOKUP(A29,Teams!$A$2:$B$4911,2)),"",VLOOKUP(A29,Teams!$A$2:$B$4911,2))</f>
        <v>Sam Watson &amp; Jodee Butler</v>
      </c>
      <c r="C29" s="33">
        <v>1</v>
      </c>
      <c r="D29" s="104">
        <v>1</v>
      </c>
      <c r="E29" s="33">
        <v>5</v>
      </c>
      <c r="F29" s="160"/>
      <c r="G29" s="34">
        <v>10.43</v>
      </c>
      <c r="H29" s="60">
        <f t="shared" si="0"/>
        <v>10.43</v>
      </c>
      <c r="I29" s="61"/>
      <c r="J29" s="62">
        <v>25</v>
      </c>
      <c r="K29" s="16"/>
      <c r="L29" s="33">
        <v>76</v>
      </c>
      <c r="M29" s="155">
        <f t="shared" si="3"/>
        <v>86.43</v>
      </c>
    </row>
    <row r="30" spans="1:13" ht="24.95" customHeight="1" thickTop="1" thickBot="1" x14ac:dyDescent="0.3">
      <c r="A30" s="71">
        <v>30</v>
      </c>
      <c r="B30" s="135" t="str">
        <f>IF(ISERROR(VLOOKUP(A30,Teams!$A$2:$B$4911,2)),"",VLOOKUP(A30,Teams!$A$2:$B$4911,2))</f>
        <v>Clint Teutsch &amp; Jeff Horn</v>
      </c>
      <c r="C30" s="33">
        <v>1</v>
      </c>
      <c r="D30" s="104">
        <v>1</v>
      </c>
      <c r="E30" s="33">
        <v>5</v>
      </c>
      <c r="F30" s="160"/>
      <c r="G30" s="34">
        <v>10.029999999999999</v>
      </c>
      <c r="H30" s="60">
        <f t="shared" si="0"/>
        <v>10.029999999999999</v>
      </c>
      <c r="I30" s="61"/>
      <c r="J30" s="62">
        <f t="shared" ref="J30:J52" si="6">IF(H30=0,0,IF(ISERROR(RANK(H30,$H$5:$H$59)),"",RANK(H30,$H$5:$H$59)))</f>
        <v>26</v>
      </c>
      <c r="K30" s="16" t="str">
        <f t="shared" ref="K30:K59" si="7">IF(ISERROR(RANK(F30,$F$5:$F$59)),"",(RANK(F30,$F$5:$F$59)))</f>
        <v/>
      </c>
      <c r="L30" s="33">
        <v>75</v>
      </c>
      <c r="M30" s="155">
        <f t="shared" si="3"/>
        <v>85.03</v>
      </c>
    </row>
    <row r="31" spans="1:13" ht="24.95" customHeight="1" thickTop="1" thickBot="1" x14ac:dyDescent="0.3">
      <c r="A31" s="71">
        <v>29</v>
      </c>
      <c r="B31" s="135" t="str">
        <f>IF(ISERROR(VLOOKUP(A31,Teams!$A$2:$B$4911,2)),"",VLOOKUP(A31,Teams!$A$2:$B$4911,2))</f>
        <v>Ryan Carson &amp; Mark Gorman &amp; Bobby Blanton</v>
      </c>
      <c r="C31" s="33">
        <v>1</v>
      </c>
      <c r="D31" s="104">
        <v>1</v>
      </c>
      <c r="E31" s="33">
        <v>5</v>
      </c>
      <c r="F31" s="160"/>
      <c r="G31" s="34">
        <v>9.36</v>
      </c>
      <c r="H31" s="60">
        <f t="shared" si="0"/>
        <v>9.36</v>
      </c>
      <c r="I31" s="61"/>
      <c r="J31" s="62">
        <f t="shared" si="6"/>
        <v>27</v>
      </c>
      <c r="K31" s="16" t="str">
        <f t="shared" si="7"/>
        <v/>
      </c>
      <c r="L31" s="33">
        <v>74</v>
      </c>
      <c r="M31" s="155">
        <f t="shared" si="3"/>
        <v>83.36</v>
      </c>
    </row>
    <row r="32" spans="1:13" ht="24.95" customHeight="1" thickTop="1" thickBot="1" x14ac:dyDescent="0.3">
      <c r="A32" s="71">
        <v>11</v>
      </c>
      <c r="B32" s="135" t="s">
        <v>122</v>
      </c>
      <c r="C32" s="33">
        <v>1</v>
      </c>
      <c r="D32" s="104">
        <v>1</v>
      </c>
      <c r="E32" s="33">
        <v>5</v>
      </c>
      <c r="F32" s="160"/>
      <c r="G32" s="34">
        <v>8.99</v>
      </c>
      <c r="H32" s="60">
        <f t="shared" si="0"/>
        <v>8.99</v>
      </c>
      <c r="I32" s="61"/>
      <c r="J32" s="62">
        <f t="shared" si="6"/>
        <v>28</v>
      </c>
      <c r="K32" s="16" t="str">
        <f t="shared" si="7"/>
        <v/>
      </c>
      <c r="L32" s="33">
        <v>73</v>
      </c>
      <c r="M32" s="155">
        <f t="shared" si="3"/>
        <v>81.99</v>
      </c>
    </row>
    <row r="33" spans="1:13" ht="24.95" customHeight="1" thickTop="1" thickBot="1" x14ac:dyDescent="0.3">
      <c r="A33" s="71">
        <v>80</v>
      </c>
      <c r="B33" s="135" t="str">
        <f>IF(ISERROR(VLOOKUP(A33,Teams!$A$2:$B$4911,2)),"",VLOOKUP(A33,Teams!$A$2:$B$4911,2))</f>
        <v>Luke Hodgkinson &amp; Timmy Sowell &amp; Justin Seeton</v>
      </c>
      <c r="C33" s="33">
        <v>1</v>
      </c>
      <c r="D33" s="104">
        <v>1</v>
      </c>
      <c r="E33" s="33">
        <v>4</v>
      </c>
      <c r="F33" s="134"/>
      <c r="G33" s="33">
        <v>8.91</v>
      </c>
      <c r="H33" s="60">
        <f t="shared" si="0"/>
        <v>8.91</v>
      </c>
      <c r="I33" s="61"/>
      <c r="J33" s="62">
        <f t="shared" si="6"/>
        <v>29</v>
      </c>
      <c r="K33" s="16" t="str">
        <f t="shared" si="7"/>
        <v/>
      </c>
      <c r="L33" s="33">
        <v>72</v>
      </c>
      <c r="M33" s="155">
        <f t="shared" si="3"/>
        <v>80.91</v>
      </c>
    </row>
    <row r="34" spans="1:13" ht="24.95" customHeight="1" thickTop="1" thickBot="1" x14ac:dyDescent="0.3">
      <c r="A34" s="71">
        <v>64</v>
      </c>
      <c r="B34" s="135" t="str">
        <f>IF(ISERROR(VLOOKUP(A34,Teams!$A$2:$B$4911,2)),"",VLOOKUP(A34,Teams!$A$2:$B$4911,2))</f>
        <v>Jay Bennett &amp; Ryan Renolds</v>
      </c>
      <c r="C34" s="33">
        <v>1</v>
      </c>
      <c r="D34" s="104">
        <v>1</v>
      </c>
      <c r="E34" s="33">
        <v>5</v>
      </c>
      <c r="F34" s="134"/>
      <c r="G34" s="35">
        <v>9.74</v>
      </c>
      <c r="H34" s="60">
        <f t="shared" si="0"/>
        <v>8.74</v>
      </c>
      <c r="I34" s="61">
        <v>1</v>
      </c>
      <c r="J34" s="62">
        <f t="shared" si="6"/>
        <v>30</v>
      </c>
      <c r="K34" s="16" t="str">
        <f t="shared" si="7"/>
        <v/>
      </c>
      <c r="L34" s="33">
        <v>71</v>
      </c>
      <c r="M34" s="155">
        <f t="shared" si="3"/>
        <v>79.739999999999995</v>
      </c>
    </row>
    <row r="35" spans="1:13" ht="24.95" hidden="1" customHeight="1" thickTop="1" thickBot="1" x14ac:dyDescent="0.3">
      <c r="A35" s="71">
        <v>49</v>
      </c>
      <c r="B35" s="135" t="str">
        <f>IF(ISERROR(VLOOKUP(A35,Teams!$A$2:$B$4911,2)),"",VLOOKUP(A35,Teams!$A$2:$B$4911,2))</f>
        <v>Scott Law &amp; Jennifer Basham</v>
      </c>
      <c r="C35" s="33"/>
      <c r="D35" s="104"/>
      <c r="E35" s="33"/>
      <c r="F35" s="134"/>
      <c r="G35" s="34"/>
      <c r="H35" s="60">
        <f t="shared" si="0"/>
        <v>0</v>
      </c>
      <c r="I35" s="61"/>
      <c r="J35" s="62">
        <f t="shared" si="6"/>
        <v>0</v>
      </c>
      <c r="K35" s="16" t="str">
        <f t="shared" si="7"/>
        <v/>
      </c>
      <c r="L35" s="33">
        <v>70</v>
      </c>
      <c r="M35" s="155">
        <f t="shared" si="3"/>
        <v>70</v>
      </c>
    </row>
    <row r="36" spans="1:13" ht="24.95" hidden="1" customHeight="1" thickTop="1" thickBot="1" x14ac:dyDescent="0.3">
      <c r="A36" s="71">
        <v>50</v>
      </c>
      <c r="B36" s="135" t="str">
        <f>IF(ISERROR(VLOOKUP(A36,Teams!$A$2:$B$4911,2)),"",VLOOKUP(A36,Teams!$A$2:$B$4911,2))</f>
        <v>Bob Cherry &amp; Phil Addisson</v>
      </c>
      <c r="C36" s="33"/>
      <c r="D36" s="104"/>
      <c r="E36" s="33"/>
      <c r="F36" s="160"/>
      <c r="G36" s="34"/>
      <c r="H36" s="60">
        <f t="shared" si="0"/>
        <v>0</v>
      </c>
      <c r="I36" s="61"/>
      <c r="J36" s="62">
        <f t="shared" si="6"/>
        <v>0</v>
      </c>
      <c r="K36" s="16" t="str">
        <f t="shared" si="7"/>
        <v/>
      </c>
      <c r="L36" s="33">
        <v>69</v>
      </c>
      <c r="M36" s="155">
        <f t="shared" si="3"/>
        <v>69</v>
      </c>
    </row>
    <row r="37" spans="1:13" ht="24.75" hidden="1" customHeight="1" thickTop="1" thickBot="1" x14ac:dyDescent="0.3">
      <c r="A37" s="71">
        <v>51</v>
      </c>
      <c r="B37" s="135" t="str">
        <f>IF(ISERROR(VLOOKUP(A37,Teams!$A$2:$B$4911,2)),"",VLOOKUP(A37,Teams!$A$2:$B$4911,2))</f>
        <v>Clay Phillips &amp; David Shaw</v>
      </c>
      <c r="C37" s="33"/>
      <c r="D37" s="104"/>
      <c r="E37" s="33"/>
      <c r="F37" s="160"/>
      <c r="G37" s="34"/>
      <c r="H37" s="60">
        <f t="shared" ref="H37:H59" si="8">G37-I37</f>
        <v>0</v>
      </c>
      <c r="I37" s="61"/>
      <c r="J37" s="62">
        <f t="shared" si="6"/>
        <v>0</v>
      </c>
      <c r="K37" s="16" t="str">
        <f t="shared" si="7"/>
        <v/>
      </c>
      <c r="L37" s="33">
        <v>68</v>
      </c>
      <c r="M37" s="155">
        <f t="shared" ref="M37:M59" si="9">SUM(H37+L37)</f>
        <v>68</v>
      </c>
    </row>
    <row r="38" spans="1:13" ht="24.75" hidden="1" customHeight="1" thickTop="1" thickBot="1" x14ac:dyDescent="0.3">
      <c r="A38" s="71">
        <v>52</v>
      </c>
      <c r="B38" s="135" t="str">
        <f>IF(ISERROR(VLOOKUP(A38,Teams!$A$2:$B$4911,2)),"",VLOOKUP(A38,Teams!$A$2:$B$4911,2))</f>
        <v>Sam Watson &amp; Jodee Butler</v>
      </c>
      <c r="C38" s="33"/>
      <c r="D38" s="104"/>
      <c r="E38" s="33"/>
      <c r="F38" s="160"/>
      <c r="G38" s="34"/>
      <c r="H38" s="60">
        <f t="shared" si="8"/>
        <v>0</v>
      </c>
      <c r="I38" s="61"/>
      <c r="J38" s="62">
        <f t="shared" si="6"/>
        <v>0</v>
      </c>
      <c r="K38" s="16" t="str">
        <f t="shared" si="7"/>
        <v/>
      </c>
      <c r="L38" s="33">
        <v>67</v>
      </c>
      <c r="M38" s="155">
        <f t="shared" si="9"/>
        <v>67</v>
      </c>
    </row>
    <row r="39" spans="1:13" ht="24.75" customHeight="1" thickTop="1" thickBot="1" x14ac:dyDescent="0.3">
      <c r="A39" s="71">
        <v>26</v>
      </c>
      <c r="B39" s="135" t="str">
        <f>IF(ISERROR(VLOOKUP(A39,Teams!$A$2:$B$4911,2)),"",VLOOKUP(A39,Teams!$A$2:$B$4911,2))</f>
        <v>Bruce Chumley &amp; Gary Foster &amp; Scott Moore</v>
      </c>
      <c r="C39" s="33">
        <v>1</v>
      </c>
      <c r="D39" s="104">
        <v>1</v>
      </c>
      <c r="E39" s="33">
        <v>5</v>
      </c>
      <c r="F39" s="134"/>
      <c r="G39" s="34">
        <v>8.6199999999999992</v>
      </c>
      <c r="H39" s="60">
        <f t="shared" si="8"/>
        <v>8.6199999999999992</v>
      </c>
      <c r="I39" s="61"/>
      <c r="J39" s="62">
        <f t="shared" si="6"/>
        <v>31</v>
      </c>
      <c r="K39" s="16" t="str">
        <f t="shared" si="7"/>
        <v/>
      </c>
      <c r="L39" s="33">
        <v>66</v>
      </c>
      <c r="M39" s="155">
        <f t="shared" si="9"/>
        <v>74.62</v>
      </c>
    </row>
    <row r="40" spans="1:13" ht="24.75" customHeight="1" thickTop="1" thickBot="1" x14ac:dyDescent="0.3">
      <c r="A40" s="71">
        <v>36</v>
      </c>
      <c r="B40" s="135" t="str">
        <f>IF(ISERROR(VLOOKUP(A40,Teams!$A$2:$B$4911,2)),"",VLOOKUP(A40,Teams!$A$2:$B$4911,2))</f>
        <v>Jason Oliver &amp; Curtis Evans</v>
      </c>
      <c r="C40" s="33">
        <v>1</v>
      </c>
      <c r="D40" s="104">
        <v>1</v>
      </c>
      <c r="E40" s="33">
        <v>5</v>
      </c>
      <c r="F40" s="160"/>
      <c r="G40" s="34">
        <v>8.6199999999999992</v>
      </c>
      <c r="H40" s="60">
        <f t="shared" si="8"/>
        <v>8.6199999999999992</v>
      </c>
      <c r="I40" s="61"/>
      <c r="J40" s="62">
        <f t="shared" si="6"/>
        <v>31</v>
      </c>
      <c r="K40" s="16" t="str">
        <f t="shared" si="7"/>
        <v/>
      </c>
      <c r="L40" s="33">
        <v>65</v>
      </c>
      <c r="M40" s="155">
        <f t="shared" si="9"/>
        <v>73.62</v>
      </c>
    </row>
    <row r="41" spans="1:13" ht="24.95" customHeight="1" thickTop="1" thickBot="1" x14ac:dyDescent="0.3">
      <c r="A41" s="71">
        <v>68</v>
      </c>
      <c r="B41" s="135" t="str">
        <f>IF(ISERROR(VLOOKUP(A41,Teams!$A$2:$B$4911,2)),"",VLOOKUP(A41,Teams!$A$2:$B$4911,2))</f>
        <v>Logan Brunkenhoeter &amp; John Jacksen III</v>
      </c>
      <c r="C41" s="33">
        <v>1</v>
      </c>
      <c r="D41" s="104">
        <v>1</v>
      </c>
      <c r="E41" s="33">
        <v>5</v>
      </c>
      <c r="F41" s="134"/>
      <c r="G41" s="34">
        <v>8.3000000000000007</v>
      </c>
      <c r="H41" s="60">
        <f t="shared" si="8"/>
        <v>8.3000000000000007</v>
      </c>
      <c r="I41" s="61"/>
      <c r="J41" s="62">
        <f t="shared" si="6"/>
        <v>33</v>
      </c>
      <c r="K41" s="16" t="str">
        <f t="shared" si="7"/>
        <v/>
      </c>
      <c r="L41" s="33">
        <v>64</v>
      </c>
      <c r="M41" s="155">
        <f t="shared" si="9"/>
        <v>72.3</v>
      </c>
    </row>
    <row r="42" spans="1:13" ht="24.95" customHeight="1" thickTop="1" thickBot="1" x14ac:dyDescent="0.3">
      <c r="A42" s="71">
        <v>22</v>
      </c>
      <c r="B42" s="135" t="str">
        <f>IF(ISERROR(VLOOKUP(A42,Teams!$A$2:$B$4911,2)),"",VLOOKUP(A42,Teams!$A$2:$B$4911,2))</f>
        <v>Russell Sparks &amp; Lanton &amp; Mandy Chumley</v>
      </c>
      <c r="C42" s="33">
        <v>1</v>
      </c>
      <c r="D42" s="104">
        <v>1</v>
      </c>
      <c r="E42" s="33">
        <v>4</v>
      </c>
      <c r="F42" s="160"/>
      <c r="G42" s="34">
        <v>7.92</v>
      </c>
      <c r="H42" s="60">
        <f t="shared" si="8"/>
        <v>7.92</v>
      </c>
      <c r="I42" s="61"/>
      <c r="J42" s="62">
        <f t="shared" si="6"/>
        <v>34</v>
      </c>
      <c r="K42" s="16" t="str">
        <f t="shared" si="7"/>
        <v/>
      </c>
      <c r="L42" s="33">
        <v>63</v>
      </c>
      <c r="M42" s="155">
        <f t="shared" si="9"/>
        <v>70.92</v>
      </c>
    </row>
    <row r="43" spans="1:13" ht="24.95" customHeight="1" thickTop="1" thickBot="1" x14ac:dyDescent="0.3">
      <c r="A43" s="71">
        <v>19</v>
      </c>
      <c r="B43" s="135" t="str">
        <f>IF(ISERROR(VLOOKUP(A43,Teams!$A$2:$B$4911,2)),"",VLOOKUP(A43,Teams!$A$2:$B$4911,2))</f>
        <v>Keven Ellis &amp; Forrest Griffin &amp; Keith Payne</v>
      </c>
      <c r="C43" s="33">
        <v>1</v>
      </c>
      <c r="D43" s="104">
        <v>1</v>
      </c>
      <c r="E43" s="33">
        <v>4</v>
      </c>
      <c r="F43" s="160"/>
      <c r="G43" s="34">
        <v>8.5299999999999994</v>
      </c>
      <c r="H43" s="60">
        <f t="shared" si="8"/>
        <v>7.5299999999999994</v>
      </c>
      <c r="I43" s="61">
        <v>1</v>
      </c>
      <c r="J43" s="62">
        <f t="shared" si="6"/>
        <v>35</v>
      </c>
      <c r="K43" s="16" t="str">
        <f t="shared" si="7"/>
        <v/>
      </c>
      <c r="L43" s="33">
        <v>62</v>
      </c>
      <c r="M43" s="155">
        <f t="shared" si="9"/>
        <v>69.53</v>
      </c>
    </row>
    <row r="44" spans="1:13" ht="24.95" customHeight="1" thickTop="1" thickBot="1" x14ac:dyDescent="0.3">
      <c r="A44" s="71">
        <v>37</v>
      </c>
      <c r="B44" s="135" t="str">
        <f>IF(ISERROR(VLOOKUP(A44,Teams!$A$2:$B$4911,2)),"",VLOOKUP(A44,Teams!$A$2:$B$4911,2))</f>
        <v>Cody &amp; Cash Platt &amp; Jacklyn Hughes</v>
      </c>
      <c r="C44" s="33">
        <v>1</v>
      </c>
      <c r="D44" s="104">
        <v>1</v>
      </c>
      <c r="E44" s="33">
        <v>2</v>
      </c>
      <c r="F44" s="160"/>
      <c r="G44" s="34">
        <v>6.94</v>
      </c>
      <c r="H44" s="60">
        <f t="shared" si="8"/>
        <v>6.94</v>
      </c>
      <c r="I44" s="61"/>
      <c r="J44" s="62">
        <f t="shared" si="6"/>
        <v>36</v>
      </c>
      <c r="K44" s="16" t="str">
        <f t="shared" si="7"/>
        <v/>
      </c>
      <c r="L44" s="33">
        <v>61</v>
      </c>
      <c r="M44" s="155">
        <f t="shared" si="9"/>
        <v>67.94</v>
      </c>
    </row>
    <row r="45" spans="1:13" ht="24.95" customHeight="1" thickTop="1" thickBot="1" x14ac:dyDescent="0.3">
      <c r="A45" s="71">
        <v>42</v>
      </c>
      <c r="B45" s="135" t="str">
        <f>IF(ISERROR(VLOOKUP(A45,Teams!$A$2:$B$4911,2)),"",VLOOKUP(A45,Teams!$A$2:$B$4911,2))</f>
        <v>David Bowley &amp; Jason Lee</v>
      </c>
      <c r="C45" s="33">
        <v>1</v>
      </c>
      <c r="D45" s="104">
        <v>1</v>
      </c>
      <c r="E45" s="33">
        <v>3</v>
      </c>
      <c r="F45" s="134"/>
      <c r="G45" s="34">
        <v>6.41</v>
      </c>
      <c r="H45" s="60">
        <f t="shared" si="8"/>
        <v>6.41</v>
      </c>
      <c r="I45" s="61"/>
      <c r="J45" s="62">
        <f t="shared" si="6"/>
        <v>37</v>
      </c>
      <c r="K45" s="16" t="str">
        <f t="shared" si="7"/>
        <v/>
      </c>
      <c r="L45" s="33">
        <v>60</v>
      </c>
      <c r="M45" s="155">
        <f t="shared" si="9"/>
        <v>66.41</v>
      </c>
    </row>
    <row r="46" spans="1:13" ht="24.95" customHeight="1" thickTop="1" thickBot="1" x14ac:dyDescent="0.3">
      <c r="A46" s="71">
        <v>39</v>
      </c>
      <c r="B46" s="135" t="str">
        <f>IF(ISERROR(VLOOKUP(A46,Teams!$A$2:$B$4911,2)),"",VLOOKUP(A46,Teams!$A$2:$B$4911,2))</f>
        <v>Kurt Morgan</v>
      </c>
      <c r="C46" s="33">
        <v>1</v>
      </c>
      <c r="D46" s="104">
        <v>1</v>
      </c>
      <c r="E46" s="33">
        <v>3</v>
      </c>
      <c r="F46" s="160"/>
      <c r="G46" s="34">
        <v>6.33</v>
      </c>
      <c r="H46" s="60">
        <f t="shared" si="8"/>
        <v>6.33</v>
      </c>
      <c r="I46" s="61"/>
      <c r="J46" s="62">
        <f t="shared" si="6"/>
        <v>38</v>
      </c>
      <c r="K46" s="16" t="str">
        <f t="shared" si="7"/>
        <v/>
      </c>
      <c r="L46" s="33">
        <v>59</v>
      </c>
      <c r="M46" s="155">
        <f t="shared" si="9"/>
        <v>65.33</v>
      </c>
    </row>
    <row r="47" spans="1:13" ht="24.95" customHeight="1" thickTop="1" thickBot="1" x14ac:dyDescent="0.3">
      <c r="A47" s="71">
        <v>32</v>
      </c>
      <c r="B47" s="135" t="str">
        <f>IF(ISERROR(VLOOKUP(A47,Teams!$A$2:$B$4911,2)),"",VLOOKUP(A47,Teams!$A$2:$B$4911,2))</f>
        <v>James Pyle &amp; Bryan Pyle Mikey Pyle</v>
      </c>
      <c r="C47" s="33">
        <v>1</v>
      </c>
      <c r="D47" s="104">
        <v>1</v>
      </c>
      <c r="E47" s="33">
        <v>2</v>
      </c>
      <c r="F47" s="160"/>
      <c r="G47" s="34">
        <v>4.5</v>
      </c>
      <c r="H47" s="60">
        <f t="shared" si="8"/>
        <v>4.5</v>
      </c>
      <c r="I47" s="61"/>
      <c r="J47" s="62">
        <f t="shared" si="6"/>
        <v>39</v>
      </c>
      <c r="K47" s="16" t="str">
        <f t="shared" si="7"/>
        <v/>
      </c>
      <c r="L47" s="33">
        <v>58</v>
      </c>
      <c r="M47" s="155">
        <f t="shared" si="9"/>
        <v>62.5</v>
      </c>
    </row>
    <row r="48" spans="1:13" ht="24.95" customHeight="1" thickTop="1" thickBot="1" x14ac:dyDescent="0.3">
      <c r="A48" s="71">
        <v>18</v>
      </c>
      <c r="B48" s="135" t="str">
        <f>IF(ISERROR(VLOOKUP(A48,Teams!$A$2:$B$4911,2)),"",VLOOKUP(A48,Teams!$A$2:$B$4911,2))</f>
        <v>Ronald Kingsley &amp; Don Rawls &amp; Billy Penick</v>
      </c>
      <c r="C48" s="33">
        <v>1</v>
      </c>
      <c r="D48" s="104">
        <v>1</v>
      </c>
      <c r="E48" s="33">
        <v>2</v>
      </c>
      <c r="F48" s="160"/>
      <c r="G48" s="34">
        <v>3.93</v>
      </c>
      <c r="H48" s="60">
        <f t="shared" si="8"/>
        <v>3.93</v>
      </c>
      <c r="I48" s="61"/>
      <c r="J48" s="62">
        <f t="shared" si="6"/>
        <v>40</v>
      </c>
      <c r="K48" s="16" t="str">
        <f t="shared" si="7"/>
        <v/>
      </c>
      <c r="L48" s="33">
        <v>57</v>
      </c>
      <c r="M48" s="155">
        <f t="shared" si="9"/>
        <v>60.93</v>
      </c>
    </row>
    <row r="49" spans="1:13" ht="24.95" customHeight="1" thickTop="1" thickBot="1" x14ac:dyDescent="0.3">
      <c r="A49" s="71">
        <v>33</v>
      </c>
      <c r="B49" s="135" t="str">
        <f>IF(ISERROR(VLOOKUP(A49,Teams!$A$2:$B$4911,2)),"",VLOOKUP(A49,Teams!$A$2:$B$4911,2))</f>
        <v>Justin Morton &amp; David Randy Turner</v>
      </c>
      <c r="C49" s="33">
        <v>1</v>
      </c>
      <c r="D49" s="104">
        <v>1</v>
      </c>
      <c r="E49" s="33">
        <v>1</v>
      </c>
      <c r="F49" s="160"/>
      <c r="G49" s="34">
        <v>3.63</v>
      </c>
      <c r="H49" s="60">
        <f t="shared" si="8"/>
        <v>3.63</v>
      </c>
      <c r="I49" s="61"/>
      <c r="J49" s="62">
        <f t="shared" si="6"/>
        <v>41</v>
      </c>
      <c r="K49" s="16" t="str">
        <f t="shared" si="7"/>
        <v/>
      </c>
      <c r="L49" s="33">
        <v>56</v>
      </c>
      <c r="M49" s="155">
        <f t="shared" si="9"/>
        <v>59.63</v>
      </c>
    </row>
    <row r="50" spans="1:13" ht="24.95" customHeight="1" thickTop="1" thickBot="1" x14ac:dyDescent="0.3">
      <c r="A50" s="71">
        <v>63</v>
      </c>
      <c r="B50" s="135" t="str">
        <f>IF(ISERROR(VLOOKUP(A50,Teams!$A$2:$B$4911,2)),"",VLOOKUP(A50,Teams!$A$2:$B$4911,2))</f>
        <v>Ryan McWillims &amp; Jesse Harrell</v>
      </c>
      <c r="C50" s="33">
        <v>1</v>
      </c>
      <c r="D50" s="104">
        <v>1</v>
      </c>
      <c r="E50" s="33">
        <v>2</v>
      </c>
      <c r="F50" s="160"/>
      <c r="G50" s="34">
        <v>3.48</v>
      </c>
      <c r="H50" s="60">
        <f t="shared" si="8"/>
        <v>3.48</v>
      </c>
      <c r="I50" s="61"/>
      <c r="J50" s="62">
        <f t="shared" si="6"/>
        <v>42</v>
      </c>
      <c r="K50" s="16" t="str">
        <f t="shared" si="7"/>
        <v/>
      </c>
      <c r="L50" s="33">
        <v>55</v>
      </c>
      <c r="M50" s="155">
        <f t="shared" si="9"/>
        <v>58.48</v>
      </c>
    </row>
    <row r="51" spans="1:13" ht="24.95" customHeight="1" thickTop="1" thickBot="1" x14ac:dyDescent="0.3">
      <c r="A51" s="71">
        <v>46</v>
      </c>
      <c r="B51" s="135" t="str">
        <f>IF(ISERROR(VLOOKUP(A51,Teams!$A$2:$B$4911,2)),"",VLOOKUP(A51,Teams!$A$2:$B$4911,2))</f>
        <v>Taylor Thompson &amp; Cade Tullos</v>
      </c>
      <c r="C51" s="33">
        <v>1</v>
      </c>
      <c r="D51" s="104">
        <v>1</v>
      </c>
      <c r="E51" s="33">
        <v>1</v>
      </c>
      <c r="F51" s="160"/>
      <c r="G51" s="34">
        <v>3.14</v>
      </c>
      <c r="H51" s="60">
        <f t="shared" si="8"/>
        <v>3.14</v>
      </c>
      <c r="I51" s="61"/>
      <c r="J51" s="62">
        <f t="shared" si="6"/>
        <v>43</v>
      </c>
      <c r="K51" s="16" t="str">
        <f t="shared" si="7"/>
        <v/>
      </c>
      <c r="L51" s="33">
        <v>54</v>
      </c>
      <c r="M51" s="155">
        <f t="shared" si="9"/>
        <v>57.14</v>
      </c>
    </row>
    <row r="52" spans="1:13" ht="24.95" customHeight="1" thickTop="1" thickBot="1" x14ac:dyDescent="0.3">
      <c r="A52" s="71">
        <v>41</v>
      </c>
      <c r="B52" s="135" t="str">
        <f>IF(ISERROR(VLOOKUP(A52,Teams!$A$2:$B$4911,2)),"",VLOOKUP(A52,Teams!$A$2:$B$4911,2))</f>
        <v>Ryan Williams &amp; Bronson Cole &amp; John Bradenburg</v>
      </c>
      <c r="C52" s="33">
        <v>1</v>
      </c>
      <c r="D52" s="104">
        <v>1</v>
      </c>
      <c r="E52" s="33">
        <v>1</v>
      </c>
      <c r="F52" s="160"/>
      <c r="G52" s="34">
        <v>1.87</v>
      </c>
      <c r="H52" s="60">
        <f t="shared" si="8"/>
        <v>1.87</v>
      </c>
      <c r="I52" s="61"/>
      <c r="J52" s="62">
        <f t="shared" si="6"/>
        <v>44</v>
      </c>
      <c r="K52" s="16" t="str">
        <f t="shared" si="7"/>
        <v/>
      </c>
      <c r="L52" s="33">
        <v>53</v>
      </c>
      <c r="M52" s="155">
        <f t="shared" si="9"/>
        <v>54.87</v>
      </c>
    </row>
    <row r="53" spans="1:13" ht="24.95" customHeight="1" thickTop="1" thickBot="1" x14ac:dyDescent="0.3">
      <c r="A53" s="71">
        <v>12</v>
      </c>
      <c r="B53" s="135" t="str">
        <f>IF(ISERROR(VLOOKUP(A53,Teams!$A$2:$B$4911,2)),"",VLOOKUP(A53,Teams!$A$2:$B$4911,2))</f>
        <v>Randy &amp; Casey Hanna</v>
      </c>
      <c r="C53" s="33">
        <v>1</v>
      </c>
      <c r="D53" s="104">
        <v>1</v>
      </c>
      <c r="E53" s="33">
        <v>0</v>
      </c>
      <c r="F53" s="160"/>
      <c r="G53" s="34">
        <v>0</v>
      </c>
      <c r="H53" s="60">
        <f t="shared" si="8"/>
        <v>0</v>
      </c>
      <c r="I53" s="61"/>
      <c r="J53" s="62">
        <v>45</v>
      </c>
      <c r="K53" s="16" t="str">
        <f t="shared" si="7"/>
        <v/>
      </c>
      <c r="L53" s="33">
        <v>52</v>
      </c>
      <c r="M53" s="155">
        <f t="shared" si="9"/>
        <v>52</v>
      </c>
    </row>
    <row r="54" spans="1:13" ht="24.95" customHeight="1" thickTop="1" thickBot="1" x14ac:dyDescent="0.3">
      <c r="A54" s="71">
        <v>28</v>
      </c>
      <c r="B54" s="135" t="str">
        <f>IF(ISERROR(VLOOKUP(A54,Teams!$A$2:$B$4911,2)),"",VLOOKUP(A54,Teams!$A$2:$B$4911,2))</f>
        <v>Aubrey Lewis &amp; Jim Swoda</v>
      </c>
      <c r="C54" s="33">
        <v>1</v>
      </c>
      <c r="D54" s="104">
        <v>1</v>
      </c>
      <c r="E54" s="33">
        <v>0</v>
      </c>
      <c r="F54" s="160"/>
      <c r="G54" s="34">
        <v>0</v>
      </c>
      <c r="H54" s="60">
        <f t="shared" si="8"/>
        <v>0</v>
      </c>
      <c r="I54" s="61"/>
      <c r="J54" s="62">
        <v>45</v>
      </c>
      <c r="K54" s="16" t="str">
        <f t="shared" si="7"/>
        <v/>
      </c>
      <c r="L54" s="33">
        <v>52</v>
      </c>
      <c r="M54" s="155">
        <f t="shared" si="9"/>
        <v>52</v>
      </c>
    </row>
    <row r="55" spans="1:13" ht="24.95" customHeight="1" thickTop="1" thickBot="1" x14ac:dyDescent="0.3">
      <c r="A55" s="71">
        <v>54</v>
      </c>
      <c r="B55" s="135" t="str">
        <f>IF(ISERROR(VLOOKUP(A55,Teams!$A$2:$B$4911,2)),"",VLOOKUP(A55,Teams!$A$2:$B$4911,2))</f>
        <v>Kevin Sanderson &amp; Kelton Sanderson</v>
      </c>
      <c r="C55" s="33">
        <v>1</v>
      </c>
      <c r="D55" s="104">
        <v>1</v>
      </c>
      <c r="E55" s="33">
        <v>0</v>
      </c>
      <c r="F55" s="160"/>
      <c r="G55" s="34">
        <v>0</v>
      </c>
      <c r="H55" s="60">
        <f t="shared" si="8"/>
        <v>0</v>
      </c>
      <c r="I55" s="61"/>
      <c r="J55" s="62">
        <v>45</v>
      </c>
      <c r="K55" s="16" t="str">
        <f t="shared" si="7"/>
        <v/>
      </c>
      <c r="L55" s="33">
        <v>52</v>
      </c>
      <c r="M55" s="155">
        <f t="shared" si="9"/>
        <v>52</v>
      </c>
    </row>
    <row r="56" spans="1:13" ht="24.95" customHeight="1" thickTop="1" thickBot="1" x14ac:dyDescent="0.3">
      <c r="A56" s="71">
        <v>77</v>
      </c>
      <c r="B56" s="135" t="str">
        <f>IF(ISERROR(VLOOKUP(A56,Teams!$A$2:$B$4911,2)),"",VLOOKUP(A56,Teams!$A$2:$B$4911,2))</f>
        <v>William Easley &amp; Jacob Allen</v>
      </c>
      <c r="C56" s="33">
        <v>1</v>
      </c>
      <c r="D56" s="144">
        <v>1</v>
      </c>
      <c r="E56" s="33">
        <v>0</v>
      </c>
      <c r="F56" s="236"/>
      <c r="G56" s="34">
        <v>0</v>
      </c>
      <c r="H56" s="60">
        <f t="shared" si="8"/>
        <v>0</v>
      </c>
      <c r="I56" s="61"/>
      <c r="J56" s="62">
        <v>45</v>
      </c>
      <c r="K56" s="16" t="str">
        <f t="shared" si="7"/>
        <v/>
      </c>
      <c r="L56" s="33">
        <v>52</v>
      </c>
      <c r="M56" s="155">
        <f t="shared" si="9"/>
        <v>52</v>
      </c>
    </row>
    <row r="57" spans="1:13" ht="24.95" customHeight="1" thickTop="1" thickBot="1" x14ac:dyDescent="0.3">
      <c r="A57" s="71">
        <v>83</v>
      </c>
      <c r="B57" s="135" t="str">
        <f>IF(ISERROR(VLOOKUP(A57,Teams!$A$2:$B$4911,2)),"",VLOOKUP(A57,Teams!$A$2:$B$4911,2))</f>
        <v>Gary Warpole &amp; Bobby Addison</v>
      </c>
      <c r="C57" s="33">
        <v>1</v>
      </c>
      <c r="D57" s="104">
        <v>1</v>
      </c>
      <c r="E57" s="33">
        <v>0</v>
      </c>
      <c r="F57" s="134"/>
      <c r="G57" s="34">
        <v>0</v>
      </c>
      <c r="H57" s="60">
        <f t="shared" si="8"/>
        <v>0</v>
      </c>
      <c r="I57" s="61"/>
      <c r="J57" s="62">
        <v>45</v>
      </c>
      <c r="K57" s="16" t="str">
        <f t="shared" si="7"/>
        <v/>
      </c>
      <c r="L57" s="33">
        <v>52</v>
      </c>
      <c r="M57" s="155">
        <f t="shared" si="9"/>
        <v>52</v>
      </c>
    </row>
    <row r="58" spans="1:13" ht="24.95" customHeight="1" thickTop="1" thickBot="1" x14ac:dyDescent="0.3">
      <c r="A58" s="71">
        <v>86</v>
      </c>
      <c r="B58" s="135" t="str">
        <f>IF(ISERROR(VLOOKUP(A58,Teams!$A$2:$B$4911,2)),"",VLOOKUP(A58,Teams!$A$2:$B$4911,2))</f>
        <v>Danny Sonnier &amp; Peter Pate</v>
      </c>
      <c r="C58" s="33">
        <v>1</v>
      </c>
      <c r="D58" s="104">
        <v>1</v>
      </c>
      <c r="E58" s="33">
        <v>0</v>
      </c>
      <c r="F58" s="134"/>
      <c r="G58" s="34">
        <v>0</v>
      </c>
      <c r="H58" s="60">
        <f t="shared" si="8"/>
        <v>0</v>
      </c>
      <c r="I58" s="61"/>
      <c r="J58" s="62">
        <v>45</v>
      </c>
      <c r="K58" s="16" t="str">
        <f t="shared" si="7"/>
        <v/>
      </c>
      <c r="L58" s="33">
        <v>52</v>
      </c>
      <c r="M58" s="155">
        <f t="shared" si="9"/>
        <v>52</v>
      </c>
    </row>
    <row r="59" spans="1:13" ht="24.95" customHeight="1" thickTop="1" thickBot="1" x14ac:dyDescent="0.3">
      <c r="A59" s="71">
        <v>93</v>
      </c>
      <c r="B59" s="135" t="str">
        <f>IF(ISERROR(VLOOKUP(A59,Teams!$A$2:$B$4911,2)),"",VLOOKUP(A59,Teams!$A$2:$B$4911,2))</f>
        <v>Cord &amp; Ethan Rawls</v>
      </c>
      <c r="C59" s="33">
        <v>1</v>
      </c>
      <c r="D59" s="104">
        <v>1</v>
      </c>
      <c r="E59" s="33">
        <v>0</v>
      </c>
      <c r="F59" s="134"/>
      <c r="G59" s="34">
        <v>0</v>
      </c>
      <c r="H59" s="60">
        <f t="shared" si="8"/>
        <v>0</v>
      </c>
      <c r="I59" s="61">
        <v>0</v>
      </c>
      <c r="J59" s="62">
        <v>45</v>
      </c>
      <c r="K59" s="16" t="str">
        <f t="shared" si="7"/>
        <v/>
      </c>
      <c r="L59" s="33">
        <v>52</v>
      </c>
      <c r="M59" s="155">
        <f t="shared" si="9"/>
        <v>52</v>
      </c>
    </row>
    <row r="60" spans="1:13" ht="24.95" customHeight="1" thickTop="1" thickBot="1" x14ac:dyDescent="0.3">
      <c r="A60" s="71"/>
      <c r="B60" s="135"/>
      <c r="C60" s="33"/>
      <c r="D60" s="104"/>
      <c r="E60" s="33"/>
      <c r="F60" s="134"/>
      <c r="G60" s="33"/>
      <c r="H60" s="60"/>
      <c r="I60" s="61"/>
      <c r="J60" s="62"/>
      <c r="K60" s="16"/>
      <c r="L60" s="33"/>
      <c r="M60" s="155"/>
    </row>
    <row r="61" spans="1:13" ht="15" customHeight="1" thickTop="1" x14ac:dyDescent="0.2"/>
  </sheetData>
  <sortState xmlns:xlrd2="http://schemas.microsoft.com/office/spreadsheetml/2017/richdata2" ref="A5:M59">
    <sortCondition descending="1" ref="H5:H59"/>
  </sortState>
  <mergeCells count="2">
    <mergeCell ref="G3:H3"/>
    <mergeCell ref="J3:K3"/>
  </mergeCells>
  <phoneticPr fontId="0" type="noConversion"/>
  <pageMargins left="0" right="0" top="0" bottom="0" header="0" footer="0"/>
  <pageSetup scale="7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E9B5D-2A44-4F00-9EC3-E98917FBF8AE}">
  <dimension ref="A2:M108"/>
  <sheetViews>
    <sheetView zoomScaleNormal="100" zoomScaleSheetLayoutView="105" workbookViewId="0">
      <pane xSplit="2" topLeftCell="C1" activePane="topRight" state="frozen"/>
      <selection pane="topRight" activeCell="G48" sqref="G48:G49"/>
    </sheetView>
  </sheetViews>
  <sheetFormatPr defaultRowHeight="15" customHeight="1" x14ac:dyDescent="0.2"/>
  <cols>
    <col min="2" max="2" width="56.7109375" style="136" customWidth="1"/>
    <col min="3" max="3" width="5.85546875" style="15" customWidth="1"/>
    <col min="4" max="5" width="7.28515625" style="15" customWidth="1"/>
    <col min="6" max="6" width="9.42578125" style="15" customWidth="1"/>
    <col min="7" max="7" width="14.5703125" style="17" customWidth="1"/>
    <col min="8" max="8" width="12.42578125" style="17" customWidth="1"/>
    <col min="9" max="9" width="16.85546875" customWidth="1"/>
    <col min="10" max="10" width="14.140625" style="52" customWidth="1"/>
    <col min="11" max="11" width="11.42578125" customWidth="1"/>
    <col min="12" max="13" width="10" customWidth="1"/>
    <col min="14" max="17" width="18.7109375" customWidth="1"/>
  </cols>
  <sheetData>
    <row r="2" spans="1:13" ht="30" customHeight="1" thickBot="1" x14ac:dyDescent="0.55000000000000004">
      <c r="A2" s="12" t="s">
        <v>61</v>
      </c>
      <c r="B2" s="12"/>
      <c r="C2" s="13"/>
      <c r="D2" s="13"/>
      <c r="E2" s="13"/>
      <c r="F2" s="13"/>
      <c r="G2" s="18"/>
      <c r="H2" s="18"/>
      <c r="I2" s="12"/>
      <c r="J2" s="53"/>
      <c r="K2" s="12"/>
      <c r="L2" s="12"/>
      <c r="M2" s="12"/>
    </row>
    <row r="3" spans="1:13" ht="24.95" customHeight="1" thickBot="1" x14ac:dyDescent="0.3">
      <c r="A3" s="23" t="s">
        <v>0</v>
      </c>
      <c r="B3" s="23" t="s">
        <v>1</v>
      </c>
      <c r="C3" s="24" t="s">
        <v>2</v>
      </c>
      <c r="D3" s="24" t="s">
        <v>2</v>
      </c>
      <c r="E3" s="24" t="s">
        <v>8</v>
      </c>
      <c r="F3" s="24" t="s">
        <v>9</v>
      </c>
      <c r="G3" s="265" t="s">
        <v>5</v>
      </c>
      <c r="H3" s="266"/>
      <c r="I3" s="24" t="s">
        <v>22</v>
      </c>
      <c r="J3" s="267" t="s">
        <v>21</v>
      </c>
      <c r="K3" s="268"/>
      <c r="L3" s="24" t="s">
        <v>10</v>
      </c>
      <c r="M3" s="153" t="s">
        <v>10</v>
      </c>
    </row>
    <row r="4" spans="1:13" ht="36" customHeight="1" thickBot="1" x14ac:dyDescent="0.3">
      <c r="A4" s="23"/>
      <c r="B4" s="23">
        <f>COUNT($A$5:$A$108)</f>
        <v>47</v>
      </c>
      <c r="C4" s="63"/>
      <c r="D4" s="25" t="s">
        <v>6</v>
      </c>
      <c r="E4" s="25" t="s">
        <v>3</v>
      </c>
      <c r="F4" s="25" t="s">
        <v>4</v>
      </c>
      <c r="G4" s="57" t="s">
        <v>26</v>
      </c>
      <c r="H4" s="57" t="s">
        <v>27</v>
      </c>
      <c r="I4" s="59" t="s">
        <v>47</v>
      </c>
      <c r="J4" s="54" t="s">
        <v>15</v>
      </c>
      <c r="K4" s="25" t="s">
        <v>16</v>
      </c>
      <c r="L4" s="28"/>
      <c r="M4" s="154" t="s">
        <v>7</v>
      </c>
    </row>
    <row r="5" spans="1:13" s="6" customFormat="1" ht="24.75" customHeight="1" thickTop="1" thickBot="1" x14ac:dyDescent="0.3">
      <c r="A5" s="71">
        <v>46</v>
      </c>
      <c r="B5" s="135" t="str">
        <f>IF(ISERROR(VLOOKUP(A5,Teams!$A$2:$B$4911,2)),"",VLOOKUP(A5,Teams!$A$2:$B$4911,2))</f>
        <v>Taylor Thompson &amp; Cade Tullos</v>
      </c>
      <c r="C5" s="73">
        <v>1</v>
      </c>
      <c r="D5" s="104">
        <v>1</v>
      </c>
      <c r="E5" s="82">
        <v>3</v>
      </c>
      <c r="F5" s="160"/>
      <c r="G5" s="34">
        <v>12.57</v>
      </c>
      <c r="H5" s="60">
        <f t="shared" ref="H5:H51" si="0">G5-I5</f>
        <v>12.57</v>
      </c>
      <c r="I5" s="61"/>
      <c r="J5" s="62">
        <f t="shared" ref="J5:J36" si="1">IF(H5=0,0,IF(ISERROR(RANK(H5,$H$5:$H$108)),"",RANK(H5,$H$5:$H$108)))</f>
        <v>1</v>
      </c>
      <c r="K5" s="16" t="str">
        <f t="shared" ref="K5:K36" si="2">IF(ISERROR(RANK(F5,$F$5:$F$108)),"",(RANK(F5,$F$5:$F$108)))</f>
        <v/>
      </c>
      <c r="L5" s="33">
        <v>100</v>
      </c>
      <c r="M5" s="155">
        <f t="shared" ref="M5:M51" si="3">SUM(H5+L5)</f>
        <v>112.57</v>
      </c>
    </row>
    <row r="6" spans="1:13" ht="24.95" customHeight="1" thickTop="1" thickBot="1" x14ac:dyDescent="0.3">
      <c r="A6" s="71">
        <v>35</v>
      </c>
      <c r="B6" s="135" t="str">
        <f>IF(ISERROR(VLOOKUP(A6,Teams!$A$2:$B$4911,2)),"",VLOOKUP(A6,Teams!$A$2:$B$4911,2))</f>
        <v>Mark Thompson &amp; Ron Risenhover &amp; Larry Green</v>
      </c>
      <c r="C6" s="73">
        <v>1</v>
      </c>
      <c r="D6" s="104">
        <v>1</v>
      </c>
      <c r="E6" s="82">
        <v>3</v>
      </c>
      <c r="F6" s="160">
        <v>4.88</v>
      </c>
      <c r="G6" s="34">
        <v>12.12</v>
      </c>
      <c r="H6" s="60">
        <f t="shared" si="0"/>
        <v>12.12</v>
      </c>
      <c r="I6" s="61"/>
      <c r="J6" s="62">
        <f t="shared" si="1"/>
        <v>2</v>
      </c>
      <c r="K6" s="16">
        <f t="shared" si="2"/>
        <v>6</v>
      </c>
      <c r="L6" s="33">
        <v>99</v>
      </c>
      <c r="M6" s="155">
        <f t="shared" si="3"/>
        <v>111.12</v>
      </c>
    </row>
    <row r="7" spans="1:13" ht="24.95" customHeight="1" thickTop="1" thickBot="1" x14ac:dyDescent="0.3">
      <c r="A7" s="71">
        <v>65</v>
      </c>
      <c r="B7" s="135" t="str">
        <f>IF(ISERROR(VLOOKUP(A7,Teams!$A$2:$B$4911,2)),"",VLOOKUP(A7,Teams!$A$2:$B$4911,2))</f>
        <v>Blake Steptoe &amp; Haelee Modisette &amp; James Rust</v>
      </c>
      <c r="C7" s="73">
        <v>1</v>
      </c>
      <c r="D7" s="104">
        <v>1</v>
      </c>
      <c r="E7" s="82">
        <v>3</v>
      </c>
      <c r="F7" s="134">
        <v>5.61</v>
      </c>
      <c r="G7" s="34">
        <v>11.33</v>
      </c>
      <c r="H7" s="60">
        <f t="shared" si="0"/>
        <v>11.33</v>
      </c>
      <c r="I7" s="61"/>
      <c r="J7" s="62">
        <f t="shared" si="1"/>
        <v>3</v>
      </c>
      <c r="K7" s="16">
        <f t="shared" si="2"/>
        <v>1</v>
      </c>
      <c r="L7" s="33">
        <v>98</v>
      </c>
      <c r="M7" s="155">
        <f t="shared" si="3"/>
        <v>109.33</v>
      </c>
    </row>
    <row r="8" spans="1:13" ht="24.95" customHeight="1" thickTop="1" thickBot="1" x14ac:dyDescent="0.3">
      <c r="A8" s="71">
        <v>27</v>
      </c>
      <c r="B8" s="135" t="str">
        <f>IF(ISERROR(VLOOKUP(A8,Teams!$A$2:$B$4911,2)),"",VLOOKUP(A8,Teams!$A$2:$B$4911,2))</f>
        <v>Bud Armstrong &amp; Nathan Armstrong</v>
      </c>
      <c r="C8" s="73">
        <v>1</v>
      </c>
      <c r="D8" s="104">
        <v>1</v>
      </c>
      <c r="E8" s="82">
        <v>2</v>
      </c>
      <c r="F8" s="134">
        <v>5.55</v>
      </c>
      <c r="G8" s="34">
        <v>10.86</v>
      </c>
      <c r="H8" s="60">
        <f t="shared" si="0"/>
        <v>10.86</v>
      </c>
      <c r="I8" s="61"/>
      <c r="J8" s="62">
        <f t="shared" si="1"/>
        <v>4</v>
      </c>
      <c r="K8" s="16">
        <f t="shared" si="2"/>
        <v>2</v>
      </c>
      <c r="L8" s="33">
        <v>97</v>
      </c>
      <c r="M8" s="155">
        <f t="shared" si="3"/>
        <v>107.86</v>
      </c>
    </row>
    <row r="9" spans="1:13" ht="24.95" customHeight="1" thickTop="1" thickBot="1" x14ac:dyDescent="0.3">
      <c r="A9" s="71">
        <v>52</v>
      </c>
      <c r="B9" s="135" t="str">
        <f>IF(ISERROR(VLOOKUP(A9,Teams!$A$2:$B$4911,2)),"",VLOOKUP(A9,Teams!$A$2:$B$4911,2))</f>
        <v>Sam Watson &amp; Jodee Butler</v>
      </c>
      <c r="C9" s="73">
        <v>1</v>
      </c>
      <c r="D9" s="104">
        <v>1</v>
      </c>
      <c r="E9" s="82">
        <v>3</v>
      </c>
      <c r="F9" s="160"/>
      <c r="G9" s="34">
        <v>10.76</v>
      </c>
      <c r="H9" s="60">
        <f t="shared" si="0"/>
        <v>10.76</v>
      </c>
      <c r="I9" s="61"/>
      <c r="J9" s="62">
        <f t="shared" si="1"/>
        <v>5</v>
      </c>
      <c r="K9" s="16" t="str">
        <f t="shared" si="2"/>
        <v/>
      </c>
      <c r="L9" s="33">
        <v>96</v>
      </c>
      <c r="M9" s="155">
        <f t="shared" si="3"/>
        <v>106.76</v>
      </c>
    </row>
    <row r="10" spans="1:13" ht="24.95" customHeight="1" thickTop="1" thickBot="1" x14ac:dyDescent="0.3">
      <c r="A10" s="71">
        <v>54</v>
      </c>
      <c r="B10" s="135" t="str">
        <f>IF(ISERROR(VLOOKUP(A10,Teams!$A$2:$B$4911,2)),"",VLOOKUP(A10,Teams!$A$2:$B$4911,2))</f>
        <v>Kevin Sanderson &amp; Kelton Sanderson</v>
      </c>
      <c r="C10" s="73">
        <v>1</v>
      </c>
      <c r="D10" s="104">
        <v>1</v>
      </c>
      <c r="E10" s="82">
        <v>3</v>
      </c>
      <c r="F10" s="160">
        <v>4.9400000000000004</v>
      </c>
      <c r="G10" s="34">
        <v>10.55</v>
      </c>
      <c r="H10" s="60">
        <f t="shared" si="0"/>
        <v>10.55</v>
      </c>
      <c r="I10" s="61"/>
      <c r="J10" s="62">
        <f t="shared" si="1"/>
        <v>6</v>
      </c>
      <c r="K10" s="16">
        <f t="shared" si="2"/>
        <v>5</v>
      </c>
      <c r="L10" s="33">
        <v>95</v>
      </c>
      <c r="M10" s="155">
        <f t="shared" si="3"/>
        <v>105.55</v>
      </c>
    </row>
    <row r="11" spans="1:13" ht="24.95" customHeight="1" thickTop="1" thickBot="1" x14ac:dyDescent="0.3">
      <c r="A11" s="71">
        <v>68</v>
      </c>
      <c r="B11" s="135" t="str">
        <f>IF(ISERROR(VLOOKUP(A11,Teams!$A$2:$B$4911,2)),"",VLOOKUP(A11,Teams!$A$2:$B$4911,2))</f>
        <v>Logan Brunkenhoeter &amp; John Jacksen III</v>
      </c>
      <c r="C11" s="73">
        <v>1</v>
      </c>
      <c r="D11" s="104">
        <v>1</v>
      </c>
      <c r="E11" s="82">
        <v>3</v>
      </c>
      <c r="F11" s="160"/>
      <c r="G11" s="35">
        <v>9.3800000000000008</v>
      </c>
      <c r="H11" s="60">
        <f t="shared" si="0"/>
        <v>9.3800000000000008</v>
      </c>
      <c r="I11" s="61"/>
      <c r="J11" s="62">
        <f t="shared" si="1"/>
        <v>7</v>
      </c>
      <c r="K11" s="16" t="str">
        <f t="shared" si="2"/>
        <v/>
      </c>
      <c r="L11" s="33">
        <v>94</v>
      </c>
      <c r="M11" s="155">
        <f t="shared" si="3"/>
        <v>103.38</v>
      </c>
    </row>
    <row r="12" spans="1:13" ht="24.95" customHeight="1" thickTop="1" thickBot="1" x14ac:dyDescent="0.3">
      <c r="A12" s="71">
        <v>55</v>
      </c>
      <c r="B12" s="135" t="str">
        <f>IF(ISERROR(VLOOKUP(A12,Teams!$A$2:$B$4911,2)),"",VLOOKUP(A12,Teams!$A$2:$B$4911,2))</f>
        <v>Bubby &amp; Kris &amp; Kevin Sanderson</v>
      </c>
      <c r="C12" s="73">
        <v>1</v>
      </c>
      <c r="D12" s="104">
        <v>1</v>
      </c>
      <c r="E12" s="82">
        <v>3</v>
      </c>
      <c r="F12" s="160"/>
      <c r="G12" s="34">
        <v>9.07</v>
      </c>
      <c r="H12" s="60">
        <f t="shared" si="0"/>
        <v>9.07</v>
      </c>
      <c r="I12" s="61"/>
      <c r="J12" s="62">
        <f t="shared" si="1"/>
        <v>8</v>
      </c>
      <c r="K12" s="16" t="str">
        <f t="shared" si="2"/>
        <v/>
      </c>
      <c r="L12" s="33">
        <v>93</v>
      </c>
      <c r="M12" s="155">
        <f t="shared" si="3"/>
        <v>102.07</v>
      </c>
    </row>
    <row r="13" spans="1:13" ht="24.95" customHeight="1" thickTop="1" thickBot="1" x14ac:dyDescent="0.3">
      <c r="A13" s="71">
        <v>29</v>
      </c>
      <c r="B13" s="135" t="str">
        <f>IF(ISERROR(VLOOKUP(A13,Teams!$A$2:$B$4911,2)),"",VLOOKUP(A13,Teams!$A$2:$B$4911,2))</f>
        <v>Ryan Carson &amp; Mark Gorman &amp; Bobby Blanton</v>
      </c>
      <c r="C13" s="73">
        <v>1</v>
      </c>
      <c r="D13" s="104">
        <v>1</v>
      </c>
      <c r="E13" s="82">
        <v>3</v>
      </c>
      <c r="F13" s="160">
        <v>5.03</v>
      </c>
      <c r="G13" s="34">
        <v>9.0299999999999994</v>
      </c>
      <c r="H13" s="60">
        <f t="shared" si="0"/>
        <v>9.0299999999999994</v>
      </c>
      <c r="I13" s="61"/>
      <c r="J13" s="62">
        <f t="shared" si="1"/>
        <v>9</v>
      </c>
      <c r="K13" s="16">
        <f t="shared" si="2"/>
        <v>4</v>
      </c>
      <c r="L13" s="33">
        <v>92</v>
      </c>
      <c r="M13" s="155">
        <f t="shared" si="3"/>
        <v>101.03</v>
      </c>
    </row>
    <row r="14" spans="1:13" ht="24.95" customHeight="1" thickTop="1" thickBot="1" x14ac:dyDescent="0.3">
      <c r="A14" s="71">
        <v>53</v>
      </c>
      <c r="B14" s="135" t="str">
        <f>IF(ISERROR(VLOOKUP(A14,Teams!$A$2:$B$4911,2)),"",VLOOKUP(A14,Teams!$A$2:$B$4911,2))</f>
        <v>Justin Sikes &amp; Gavin Sikes &amp; Chris Shives</v>
      </c>
      <c r="C14" s="73">
        <v>1</v>
      </c>
      <c r="D14" s="104">
        <v>1</v>
      </c>
      <c r="E14" s="82">
        <v>3</v>
      </c>
      <c r="F14" s="160"/>
      <c r="G14" s="35">
        <v>8.9700000000000006</v>
      </c>
      <c r="H14" s="60">
        <f t="shared" si="0"/>
        <v>8.9700000000000006</v>
      </c>
      <c r="I14" s="61"/>
      <c r="J14" s="62">
        <f t="shared" si="1"/>
        <v>10</v>
      </c>
      <c r="K14" s="16" t="str">
        <f t="shared" si="2"/>
        <v/>
      </c>
      <c r="L14" s="33">
        <v>91</v>
      </c>
      <c r="M14" s="155">
        <f t="shared" si="3"/>
        <v>99.97</v>
      </c>
    </row>
    <row r="15" spans="1:13" ht="24.95" customHeight="1" thickTop="1" thickBot="1" x14ac:dyDescent="0.3">
      <c r="A15" s="71">
        <v>77</v>
      </c>
      <c r="B15" s="135" t="str">
        <f>IF(ISERROR(VLOOKUP(A15,Teams!$A$2:$B$4911,2)),"",VLOOKUP(A15,Teams!$A$2:$B$4911,2))</f>
        <v>William Easley &amp; Jacob Allen</v>
      </c>
      <c r="C15" s="73">
        <v>1</v>
      </c>
      <c r="D15" s="104">
        <v>1</v>
      </c>
      <c r="E15" s="82">
        <v>3</v>
      </c>
      <c r="F15" s="160">
        <v>5.07</v>
      </c>
      <c r="G15" s="34">
        <v>8.56</v>
      </c>
      <c r="H15" s="60">
        <f t="shared" si="0"/>
        <v>8.56</v>
      </c>
      <c r="I15" s="61">
        <v>0</v>
      </c>
      <c r="J15" s="62">
        <f t="shared" si="1"/>
        <v>11</v>
      </c>
      <c r="K15" s="16">
        <f t="shared" si="2"/>
        <v>3</v>
      </c>
      <c r="L15" s="33">
        <v>90</v>
      </c>
      <c r="M15" s="155">
        <f t="shared" si="3"/>
        <v>98.56</v>
      </c>
    </row>
    <row r="16" spans="1:13" ht="24.95" customHeight="1" thickTop="1" thickBot="1" x14ac:dyDescent="0.3">
      <c r="A16" s="71">
        <v>22</v>
      </c>
      <c r="B16" s="135" t="str">
        <f>IF(ISERROR(VLOOKUP(A16,Teams!$A$2:$B$4911,2)),"",VLOOKUP(A16,Teams!$A$2:$B$4911,2))</f>
        <v>Russell Sparks &amp; Lanton &amp; Mandy Chumley</v>
      </c>
      <c r="C16" s="73">
        <v>1</v>
      </c>
      <c r="D16" s="104">
        <v>1</v>
      </c>
      <c r="E16" s="82">
        <v>3</v>
      </c>
      <c r="F16" s="160"/>
      <c r="G16" s="34">
        <v>8.43</v>
      </c>
      <c r="H16" s="60">
        <f t="shared" si="0"/>
        <v>8.43</v>
      </c>
      <c r="I16" s="61"/>
      <c r="J16" s="62">
        <f t="shared" si="1"/>
        <v>12</v>
      </c>
      <c r="K16" s="16" t="str">
        <f t="shared" si="2"/>
        <v/>
      </c>
      <c r="L16" s="33">
        <v>89</v>
      </c>
      <c r="M16" s="155">
        <f t="shared" si="3"/>
        <v>97.43</v>
      </c>
    </row>
    <row r="17" spans="1:13" ht="24.95" customHeight="1" thickTop="1" thickBot="1" x14ac:dyDescent="0.3">
      <c r="A17" s="71">
        <v>11</v>
      </c>
      <c r="B17" s="135" t="s">
        <v>141</v>
      </c>
      <c r="C17" s="73">
        <v>1</v>
      </c>
      <c r="D17" s="104">
        <v>1</v>
      </c>
      <c r="E17" s="82">
        <v>3</v>
      </c>
      <c r="F17" s="238"/>
      <c r="G17" s="34">
        <v>8.0500000000000007</v>
      </c>
      <c r="H17" s="60">
        <f t="shared" si="0"/>
        <v>8.0500000000000007</v>
      </c>
      <c r="I17" s="61"/>
      <c r="J17" s="62">
        <f t="shared" si="1"/>
        <v>13</v>
      </c>
      <c r="K17" s="16" t="str">
        <f t="shared" si="2"/>
        <v/>
      </c>
      <c r="L17" s="33">
        <v>88</v>
      </c>
      <c r="M17" s="155">
        <f t="shared" si="3"/>
        <v>96.05</v>
      </c>
    </row>
    <row r="18" spans="1:13" ht="24.95" customHeight="1" thickTop="1" thickBot="1" x14ac:dyDescent="0.3">
      <c r="A18" s="71">
        <v>15</v>
      </c>
      <c r="B18" s="135" t="str">
        <f>IF(ISERROR(VLOOKUP(A18,Teams!$A$2:$B$4911,2)),"",VLOOKUP(A18,Teams!$A$2:$B$4911,2))</f>
        <v>Johnny Due &amp; William Flournoy Dennis Oats</v>
      </c>
      <c r="C18" s="73">
        <v>1</v>
      </c>
      <c r="D18" s="104">
        <v>1</v>
      </c>
      <c r="E18" s="82">
        <v>3</v>
      </c>
      <c r="F18" s="160"/>
      <c r="G18" s="34">
        <v>8.0399999999999991</v>
      </c>
      <c r="H18" s="60">
        <f t="shared" si="0"/>
        <v>8.0399999999999991</v>
      </c>
      <c r="I18" s="61"/>
      <c r="J18" s="62">
        <f t="shared" si="1"/>
        <v>14</v>
      </c>
      <c r="K18" s="16" t="str">
        <f t="shared" si="2"/>
        <v/>
      </c>
      <c r="L18" s="33">
        <v>87</v>
      </c>
      <c r="M18" s="155">
        <f t="shared" si="3"/>
        <v>95.039999999999992</v>
      </c>
    </row>
    <row r="19" spans="1:13" ht="24.95" customHeight="1" thickTop="1" thickBot="1" x14ac:dyDescent="0.3">
      <c r="A19" s="71">
        <v>87</v>
      </c>
      <c r="B19" s="135" t="str">
        <f>IF(ISERROR(VLOOKUP(A19,Teams!$A$2:$B$4911,2)),"",VLOOKUP(A19,Teams!$A$2:$B$4911,2))</f>
        <v>Glen Kimble &amp; Bradley Stringer</v>
      </c>
      <c r="C19" s="169">
        <v>1</v>
      </c>
      <c r="D19" s="146">
        <v>1</v>
      </c>
      <c r="E19" s="241">
        <v>3</v>
      </c>
      <c r="F19" s="235"/>
      <c r="G19" s="34">
        <v>8</v>
      </c>
      <c r="H19" s="60">
        <f t="shared" si="0"/>
        <v>8</v>
      </c>
      <c r="I19" s="61">
        <v>0</v>
      </c>
      <c r="J19" s="62">
        <f t="shared" si="1"/>
        <v>15</v>
      </c>
      <c r="K19" s="16" t="str">
        <f t="shared" si="2"/>
        <v/>
      </c>
      <c r="L19" s="33">
        <v>86</v>
      </c>
      <c r="M19" s="155">
        <f t="shared" si="3"/>
        <v>94</v>
      </c>
    </row>
    <row r="20" spans="1:13" ht="24.95" customHeight="1" thickTop="1" thickBot="1" x14ac:dyDescent="0.3">
      <c r="A20" s="71">
        <v>83</v>
      </c>
      <c r="B20" s="135" t="str">
        <f>IF(ISERROR(VLOOKUP(A20,Teams!$A$2:$B$4911,2)),"",VLOOKUP(A20,Teams!$A$2:$B$4911,2))</f>
        <v>Gary Warpole &amp; Bobby Addison</v>
      </c>
      <c r="C20" s="169">
        <v>1</v>
      </c>
      <c r="D20" s="146">
        <v>1</v>
      </c>
      <c r="E20" s="241">
        <v>3</v>
      </c>
      <c r="F20" s="235"/>
      <c r="G20" s="34">
        <v>7.74</v>
      </c>
      <c r="H20" s="60">
        <f t="shared" si="0"/>
        <v>7.74</v>
      </c>
      <c r="I20" s="61">
        <v>0</v>
      </c>
      <c r="J20" s="62">
        <f t="shared" si="1"/>
        <v>16</v>
      </c>
      <c r="K20" s="16" t="str">
        <f t="shared" si="2"/>
        <v/>
      </c>
      <c r="L20" s="33">
        <v>85</v>
      </c>
      <c r="M20" s="155">
        <f t="shared" si="3"/>
        <v>92.74</v>
      </c>
    </row>
    <row r="21" spans="1:13" ht="24.95" customHeight="1" thickTop="1" thickBot="1" x14ac:dyDescent="0.3">
      <c r="A21" s="71">
        <v>69</v>
      </c>
      <c r="B21" s="135" t="str">
        <f>IF(ISERROR(VLOOKUP(A21,Teams!$A$2:$B$4911,2)),"",VLOOKUP(A21,Teams!$A$2:$B$4911,2))</f>
        <v>Chris Clemens &amp; Kenny Cole &amp; Branden Clemens</v>
      </c>
      <c r="C21" s="73">
        <v>1</v>
      </c>
      <c r="D21" s="104">
        <v>1</v>
      </c>
      <c r="E21" s="82">
        <v>3</v>
      </c>
      <c r="F21" s="160"/>
      <c r="G21" s="35">
        <v>7.73</v>
      </c>
      <c r="H21" s="60">
        <f t="shared" si="0"/>
        <v>7.73</v>
      </c>
      <c r="I21" s="61"/>
      <c r="J21" s="62">
        <f t="shared" si="1"/>
        <v>17</v>
      </c>
      <c r="K21" s="16" t="str">
        <f t="shared" si="2"/>
        <v/>
      </c>
      <c r="L21" s="33">
        <v>84</v>
      </c>
      <c r="M21" s="155">
        <f t="shared" si="3"/>
        <v>91.73</v>
      </c>
    </row>
    <row r="22" spans="1:13" ht="24.95" customHeight="1" thickTop="1" thickBot="1" x14ac:dyDescent="0.3">
      <c r="A22" s="71">
        <v>89</v>
      </c>
      <c r="B22" s="135" t="str">
        <f>IF(ISERROR(VLOOKUP(A22,Teams!$A$2:$B$4911,2)),"",VLOOKUP(A22,Teams!$A$2:$B$4911,2))</f>
        <v>Willie Wooten &amp; Ty Pitts &amp; David Hendry</v>
      </c>
      <c r="C22" s="169">
        <v>1</v>
      </c>
      <c r="D22" s="146">
        <v>1</v>
      </c>
      <c r="E22" s="241">
        <v>3</v>
      </c>
      <c r="F22" s="235"/>
      <c r="G22" s="34">
        <v>7.72</v>
      </c>
      <c r="H22" s="60">
        <f t="shared" si="0"/>
        <v>7.72</v>
      </c>
      <c r="I22" s="61">
        <v>0</v>
      </c>
      <c r="J22" s="62">
        <f t="shared" si="1"/>
        <v>18</v>
      </c>
      <c r="K22" s="16" t="str">
        <f t="shared" si="2"/>
        <v/>
      </c>
      <c r="L22" s="33">
        <v>83</v>
      </c>
      <c r="M22" s="155">
        <f t="shared" si="3"/>
        <v>90.72</v>
      </c>
    </row>
    <row r="23" spans="1:13" ht="24.95" customHeight="1" thickTop="1" thickBot="1" x14ac:dyDescent="0.3">
      <c r="A23" s="71">
        <v>30</v>
      </c>
      <c r="B23" s="135" t="str">
        <f>IF(ISERROR(VLOOKUP(A23,Teams!$A$2:$B$4911,2)),"",VLOOKUP(A23,Teams!$A$2:$B$4911,2))</f>
        <v>Clint Teutsch &amp; Jeff Horn</v>
      </c>
      <c r="C23" s="73">
        <v>1</v>
      </c>
      <c r="D23" s="104">
        <v>1</v>
      </c>
      <c r="E23" s="82">
        <v>3</v>
      </c>
      <c r="F23" s="160"/>
      <c r="G23" s="34">
        <v>7.67</v>
      </c>
      <c r="H23" s="60">
        <f t="shared" si="0"/>
        <v>7.67</v>
      </c>
      <c r="I23" s="61"/>
      <c r="J23" s="62">
        <f t="shared" si="1"/>
        <v>19</v>
      </c>
      <c r="K23" s="16" t="str">
        <f t="shared" si="2"/>
        <v/>
      </c>
      <c r="L23" s="33">
        <v>82</v>
      </c>
      <c r="M23" s="155">
        <f t="shared" si="3"/>
        <v>89.67</v>
      </c>
    </row>
    <row r="24" spans="1:13" ht="24.95" customHeight="1" thickTop="1" thickBot="1" x14ac:dyDescent="0.3">
      <c r="A24" s="71">
        <v>33</v>
      </c>
      <c r="B24" s="135" t="str">
        <f>IF(ISERROR(VLOOKUP(A24,Teams!$A$2:$B$4911,2)),"",VLOOKUP(A24,Teams!$A$2:$B$4911,2))</f>
        <v>Justin Morton &amp; David Randy Turner</v>
      </c>
      <c r="C24" s="73">
        <v>1</v>
      </c>
      <c r="D24" s="104">
        <v>1</v>
      </c>
      <c r="E24" s="82">
        <v>3</v>
      </c>
      <c r="F24" s="160"/>
      <c r="G24" s="34">
        <v>7.55</v>
      </c>
      <c r="H24" s="60">
        <f t="shared" si="0"/>
        <v>7.55</v>
      </c>
      <c r="I24" s="61"/>
      <c r="J24" s="62">
        <f t="shared" si="1"/>
        <v>20</v>
      </c>
      <c r="K24" s="16" t="str">
        <f t="shared" si="2"/>
        <v/>
      </c>
      <c r="L24" s="33">
        <v>81</v>
      </c>
      <c r="M24" s="155">
        <f t="shared" si="3"/>
        <v>88.55</v>
      </c>
    </row>
    <row r="25" spans="1:13" ht="24.95" customHeight="1" thickTop="1" thickBot="1" x14ac:dyDescent="0.3">
      <c r="A25" s="71">
        <v>31</v>
      </c>
      <c r="B25" s="135" t="str">
        <f>IF(ISERROR(VLOOKUP(A25,Teams!$A$2:$B$4911,2)),"",VLOOKUP(A25,Teams!$A$2:$B$4911,2))</f>
        <v>Robert Ratliff &amp; Troy Pyle</v>
      </c>
      <c r="C25" s="73">
        <v>1</v>
      </c>
      <c r="D25" s="104">
        <v>1</v>
      </c>
      <c r="E25" s="82">
        <v>3</v>
      </c>
      <c r="F25" s="160"/>
      <c r="G25" s="34">
        <v>7.33</v>
      </c>
      <c r="H25" s="60">
        <f t="shared" si="0"/>
        <v>7.33</v>
      </c>
      <c r="I25" s="61"/>
      <c r="J25" s="62">
        <f t="shared" si="1"/>
        <v>21</v>
      </c>
      <c r="K25" s="16" t="str">
        <f t="shared" si="2"/>
        <v/>
      </c>
      <c r="L25" s="33">
        <v>80</v>
      </c>
      <c r="M25" s="155">
        <f t="shared" si="3"/>
        <v>87.33</v>
      </c>
    </row>
    <row r="26" spans="1:13" ht="24.95" customHeight="1" thickTop="1" thickBot="1" x14ac:dyDescent="0.3">
      <c r="A26" s="71">
        <v>95</v>
      </c>
      <c r="B26" s="135" t="str">
        <f>IF(ISERROR(VLOOKUP(A26,Teams!$A$2:$B$4911,2)),"",VLOOKUP(A26,Teams!$A$2:$B$4911,2))</f>
        <v xml:space="preserve">Jarod &amp; Jeff Anderson </v>
      </c>
      <c r="C26" s="169">
        <v>1</v>
      </c>
      <c r="D26" s="146">
        <v>1</v>
      </c>
      <c r="E26" s="241">
        <v>3</v>
      </c>
      <c r="F26" s="235"/>
      <c r="G26" s="34">
        <v>7.33</v>
      </c>
      <c r="H26" s="60">
        <f t="shared" si="0"/>
        <v>7.33</v>
      </c>
      <c r="I26" s="61">
        <v>0</v>
      </c>
      <c r="J26" s="62">
        <f t="shared" si="1"/>
        <v>21</v>
      </c>
      <c r="K26" s="16" t="str">
        <f t="shared" si="2"/>
        <v/>
      </c>
      <c r="L26" s="33">
        <v>79</v>
      </c>
      <c r="M26" s="155">
        <f t="shared" si="3"/>
        <v>86.33</v>
      </c>
    </row>
    <row r="27" spans="1:13" ht="24.95" customHeight="1" thickTop="1" thickBot="1" x14ac:dyDescent="0.3">
      <c r="A27" s="71">
        <v>24</v>
      </c>
      <c r="B27" s="135" t="str">
        <f>IF(ISERROR(VLOOKUP(A27,Teams!$A$2:$B$4911,2)),"",VLOOKUP(A27,Teams!$A$2:$B$4911,2))</f>
        <v>John Wojhan &amp; Dwayne Likens &amp; Kelvin Jones</v>
      </c>
      <c r="C27" s="73">
        <v>1</v>
      </c>
      <c r="D27" s="104">
        <v>1</v>
      </c>
      <c r="E27" s="82">
        <v>3</v>
      </c>
      <c r="F27" s="160"/>
      <c r="G27" s="34">
        <v>7.29</v>
      </c>
      <c r="H27" s="60">
        <f t="shared" si="0"/>
        <v>7.29</v>
      </c>
      <c r="I27" s="61"/>
      <c r="J27" s="62">
        <f t="shared" si="1"/>
        <v>23</v>
      </c>
      <c r="K27" s="16" t="str">
        <f t="shared" si="2"/>
        <v/>
      </c>
      <c r="L27" s="33">
        <v>78</v>
      </c>
      <c r="M27" s="155">
        <f t="shared" si="3"/>
        <v>85.29</v>
      </c>
    </row>
    <row r="28" spans="1:13" ht="24.95" customHeight="1" thickTop="1" thickBot="1" x14ac:dyDescent="0.3">
      <c r="A28" s="71">
        <v>12</v>
      </c>
      <c r="B28" s="135" t="str">
        <f>IF(ISERROR(VLOOKUP(A28,Teams!$A$2:$B$4911,2)),"",VLOOKUP(A28,Teams!$A$2:$B$4911,2))</f>
        <v>Randy &amp; Casey Hanna</v>
      </c>
      <c r="C28" s="73">
        <v>1</v>
      </c>
      <c r="D28" s="104">
        <v>1</v>
      </c>
      <c r="E28" s="82">
        <v>3</v>
      </c>
      <c r="F28" s="160"/>
      <c r="G28" s="34">
        <v>7.19</v>
      </c>
      <c r="H28" s="60">
        <f t="shared" si="0"/>
        <v>7.19</v>
      </c>
      <c r="I28" s="61"/>
      <c r="J28" s="62">
        <f t="shared" si="1"/>
        <v>24</v>
      </c>
      <c r="K28" s="16" t="str">
        <f t="shared" si="2"/>
        <v/>
      </c>
      <c r="L28" s="33">
        <v>77</v>
      </c>
      <c r="M28" s="155">
        <f t="shared" si="3"/>
        <v>84.19</v>
      </c>
    </row>
    <row r="29" spans="1:13" ht="26.25" customHeight="1" thickTop="1" thickBot="1" x14ac:dyDescent="0.3">
      <c r="A29" s="71">
        <v>41</v>
      </c>
      <c r="B29" s="135" t="str">
        <f>IF(ISERROR(VLOOKUP(A29,Teams!$A$2:$B$4911,2)),"",VLOOKUP(A29,Teams!$A$2:$B$4911,2))</f>
        <v>Ryan Williams &amp; Bronson Cole &amp; John Bradenburg</v>
      </c>
      <c r="C29" s="73">
        <v>1</v>
      </c>
      <c r="D29" s="104">
        <v>1</v>
      </c>
      <c r="E29" s="82">
        <v>3</v>
      </c>
      <c r="F29" s="238"/>
      <c r="G29" s="34">
        <v>7.17</v>
      </c>
      <c r="H29" s="60">
        <f t="shared" si="0"/>
        <v>7.17</v>
      </c>
      <c r="I29" s="61"/>
      <c r="J29" s="62">
        <f t="shared" si="1"/>
        <v>25</v>
      </c>
      <c r="K29" s="16" t="str">
        <f t="shared" si="2"/>
        <v/>
      </c>
      <c r="L29" s="33">
        <v>76</v>
      </c>
      <c r="M29" s="155">
        <f t="shared" si="3"/>
        <v>83.17</v>
      </c>
    </row>
    <row r="30" spans="1:13" ht="24.95" customHeight="1" thickTop="1" thickBot="1" x14ac:dyDescent="0.3">
      <c r="A30" s="71">
        <v>26</v>
      </c>
      <c r="B30" s="135" t="str">
        <f>IF(ISERROR(VLOOKUP(A30,Teams!$A$2:$B$4911,2)),"",VLOOKUP(A30,Teams!$A$2:$B$4911,2))</f>
        <v>Bruce Chumley &amp; Gary Foster &amp; Scott Moore</v>
      </c>
      <c r="C30" s="73">
        <v>1</v>
      </c>
      <c r="D30" s="104">
        <v>1</v>
      </c>
      <c r="E30" s="82">
        <v>3</v>
      </c>
      <c r="F30" s="160"/>
      <c r="G30" s="34">
        <v>7.09</v>
      </c>
      <c r="H30" s="60">
        <f t="shared" si="0"/>
        <v>7.09</v>
      </c>
      <c r="I30" s="61"/>
      <c r="J30" s="62">
        <f t="shared" si="1"/>
        <v>26</v>
      </c>
      <c r="K30" s="16" t="str">
        <f t="shared" si="2"/>
        <v/>
      </c>
      <c r="L30" s="33">
        <v>75</v>
      </c>
      <c r="M30" s="155">
        <f t="shared" si="3"/>
        <v>82.09</v>
      </c>
    </row>
    <row r="31" spans="1:13" ht="24.95" customHeight="1" thickTop="1" thickBot="1" x14ac:dyDescent="0.3">
      <c r="A31" s="71">
        <v>16</v>
      </c>
      <c r="B31" s="135" t="str">
        <f>IF(ISERROR(VLOOKUP(A31,Teams!$A$2:$B$4911,2)),"",VLOOKUP(A31,Teams!$A$2:$B$4911,2))</f>
        <v>Nick Massey &amp; Ricky Carlton &amp; Conner Hughes</v>
      </c>
      <c r="C31" s="73">
        <v>1</v>
      </c>
      <c r="D31" s="104">
        <v>1</v>
      </c>
      <c r="E31" s="82">
        <v>3</v>
      </c>
      <c r="F31" s="160"/>
      <c r="G31" s="34">
        <v>6.94</v>
      </c>
      <c r="H31" s="60">
        <f t="shared" si="0"/>
        <v>6.94</v>
      </c>
      <c r="I31" s="61"/>
      <c r="J31" s="62">
        <f t="shared" si="1"/>
        <v>27</v>
      </c>
      <c r="K31" s="16" t="str">
        <f t="shared" si="2"/>
        <v/>
      </c>
      <c r="L31" s="33">
        <v>74</v>
      </c>
      <c r="M31" s="155">
        <f t="shared" si="3"/>
        <v>80.94</v>
      </c>
    </row>
    <row r="32" spans="1:13" ht="24.95" customHeight="1" thickTop="1" thickBot="1" x14ac:dyDescent="0.3">
      <c r="A32" s="71">
        <v>19</v>
      </c>
      <c r="B32" s="135" t="str">
        <f>IF(ISERROR(VLOOKUP(A32,Teams!$A$2:$B$4911,2)),"",VLOOKUP(A32,Teams!$A$2:$B$4911,2))</f>
        <v>Keven Ellis &amp; Forrest Griffin &amp; Keith Payne</v>
      </c>
      <c r="C32" s="73">
        <v>1</v>
      </c>
      <c r="D32" s="104">
        <v>1</v>
      </c>
      <c r="E32" s="82">
        <v>3</v>
      </c>
      <c r="F32" s="134"/>
      <c r="G32" s="34">
        <v>6.88</v>
      </c>
      <c r="H32" s="60">
        <f t="shared" si="0"/>
        <v>6.88</v>
      </c>
      <c r="I32" s="61"/>
      <c r="J32" s="62">
        <f t="shared" si="1"/>
        <v>28</v>
      </c>
      <c r="K32" s="16" t="str">
        <f t="shared" si="2"/>
        <v/>
      </c>
      <c r="L32" s="33">
        <v>73</v>
      </c>
      <c r="M32" s="155">
        <f t="shared" si="3"/>
        <v>79.88</v>
      </c>
    </row>
    <row r="33" spans="1:13" ht="24.95" customHeight="1" thickTop="1" thickBot="1" x14ac:dyDescent="0.3">
      <c r="A33" s="71">
        <v>36</v>
      </c>
      <c r="B33" s="135" t="str">
        <f>IF(ISERROR(VLOOKUP(A33,Teams!$A$2:$B$4911,2)),"",VLOOKUP(A33,Teams!$A$2:$B$4911,2))</f>
        <v>Jason Oliver &amp; Curtis Evans</v>
      </c>
      <c r="C33" s="73">
        <v>1</v>
      </c>
      <c r="D33" s="104">
        <v>1</v>
      </c>
      <c r="E33" s="82">
        <v>3</v>
      </c>
      <c r="F33" s="160"/>
      <c r="G33" s="34">
        <v>6.54</v>
      </c>
      <c r="H33" s="60">
        <f t="shared" si="0"/>
        <v>6.54</v>
      </c>
      <c r="I33" s="61"/>
      <c r="J33" s="62">
        <f t="shared" si="1"/>
        <v>29</v>
      </c>
      <c r="K33" s="16" t="str">
        <f t="shared" si="2"/>
        <v/>
      </c>
      <c r="L33" s="33">
        <v>72</v>
      </c>
      <c r="M33" s="155">
        <f t="shared" si="3"/>
        <v>78.540000000000006</v>
      </c>
    </row>
    <row r="34" spans="1:13" ht="24.95" customHeight="1" thickTop="1" thickBot="1" x14ac:dyDescent="0.3">
      <c r="A34" s="71">
        <v>13</v>
      </c>
      <c r="B34" s="135" t="str">
        <f>IF(ISERROR(VLOOKUP(A34,Teams!$A$2:$B$4911,2)),"",VLOOKUP(A34,Teams!$A$2:$B$4911,2))</f>
        <v>Derrick &amp; Wesley Shoffitt &amp; Willie Wooten</v>
      </c>
      <c r="C34" s="73">
        <v>1</v>
      </c>
      <c r="D34" s="104">
        <v>1</v>
      </c>
      <c r="E34" s="82">
        <v>3</v>
      </c>
      <c r="F34" s="134"/>
      <c r="G34" s="34">
        <v>6.49</v>
      </c>
      <c r="H34" s="60">
        <f t="shared" si="0"/>
        <v>6.49</v>
      </c>
      <c r="I34" s="61"/>
      <c r="J34" s="62">
        <f t="shared" si="1"/>
        <v>30</v>
      </c>
      <c r="K34" s="16" t="str">
        <f t="shared" si="2"/>
        <v/>
      </c>
      <c r="L34" s="33">
        <v>71</v>
      </c>
      <c r="M34" s="155">
        <f t="shared" si="3"/>
        <v>77.489999999999995</v>
      </c>
    </row>
    <row r="35" spans="1:13" ht="24.95" customHeight="1" thickTop="1" thickBot="1" x14ac:dyDescent="0.3">
      <c r="A35" s="71">
        <v>44</v>
      </c>
      <c r="B35" s="135" t="str">
        <f>IF(ISERROR(VLOOKUP(A35,Teams!$A$2:$B$4911,2)),"",VLOOKUP(A35,Teams!$A$2:$B$4911,2))</f>
        <v>Charlie Stewart &amp; Charlie Kruithof &amp; Kannon Stewart</v>
      </c>
      <c r="C35" s="73">
        <v>1</v>
      </c>
      <c r="D35" s="104">
        <v>1</v>
      </c>
      <c r="E35" s="82">
        <v>3</v>
      </c>
      <c r="F35" s="160"/>
      <c r="G35" s="34">
        <v>6.37</v>
      </c>
      <c r="H35" s="60">
        <f t="shared" si="0"/>
        <v>6.37</v>
      </c>
      <c r="I35" s="61"/>
      <c r="J35" s="62">
        <f t="shared" si="1"/>
        <v>31</v>
      </c>
      <c r="K35" s="16" t="str">
        <f t="shared" si="2"/>
        <v/>
      </c>
      <c r="L35" s="33">
        <v>70</v>
      </c>
      <c r="M35" s="155">
        <f t="shared" si="3"/>
        <v>76.37</v>
      </c>
    </row>
    <row r="36" spans="1:13" ht="24.95" customHeight="1" thickTop="1" thickBot="1" x14ac:dyDescent="0.3">
      <c r="A36" s="71">
        <v>37</v>
      </c>
      <c r="B36" s="135" t="str">
        <f>IF(ISERROR(VLOOKUP(A36,Teams!$A$2:$B$4911,2)),"",VLOOKUP(A36,Teams!$A$2:$B$4911,2))</f>
        <v>Cody &amp; Cash Platt &amp; Jacklyn Hughes</v>
      </c>
      <c r="C36" s="73">
        <v>1</v>
      </c>
      <c r="D36" s="104">
        <v>1</v>
      </c>
      <c r="E36" s="82">
        <v>3</v>
      </c>
      <c r="F36" s="160"/>
      <c r="G36" s="34">
        <v>6.1</v>
      </c>
      <c r="H36" s="60">
        <f t="shared" si="0"/>
        <v>6.1</v>
      </c>
      <c r="I36" s="61"/>
      <c r="J36" s="62">
        <f t="shared" si="1"/>
        <v>32</v>
      </c>
      <c r="K36" s="16" t="str">
        <f t="shared" si="2"/>
        <v/>
      </c>
      <c r="L36" s="33">
        <v>69</v>
      </c>
      <c r="M36" s="155">
        <f t="shared" si="3"/>
        <v>75.099999999999994</v>
      </c>
    </row>
    <row r="37" spans="1:13" ht="24.95" customHeight="1" thickTop="1" thickBot="1" x14ac:dyDescent="0.3">
      <c r="A37" s="71">
        <v>57</v>
      </c>
      <c r="B37" s="135" t="str">
        <f>IF(ISERROR(VLOOKUP(A37,Teams!$A$2:$B$4911,2)),"",VLOOKUP(A37,Teams!$A$2:$B$4911,2))</f>
        <v>Jason McAdams &amp; Buck Hance &amp; Brandon</v>
      </c>
      <c r="C37" s="73">
        <v>1</v>
      </c>
      <c r="D37" s="104">
        <v>1</v>
      </c>
      <c r="E37" s="82">
        <v>3</v>
      </c>
      <c r="F37" s="160"/>
      <c r="G37" s="34">
        <v>6.1</v>
      </c>
      <c r="H37" s="60">
        <f t="shared" si="0"/>
        <v>6.1</v>
      </c>
      <c r="I37" s="61"/>
      <c r="J37" s="62">
        <f t="shared" ref="J37:J68" si="4">IF(H37=0,0,IF(ISERROR(RANK(H37,$H$5:$H$108)),"",RANK(H37,$H$5:$H$108)))</f>
        <v>32</v>
      </c>
      <c r="K37" s="16" t="str">
        <f t="shared" ref="K37:K68" si="5">IF(ISERROR(RANK(F37,$F$5:$F$108)),"",(RANK(F37,$F$5:$F$108)))</f>
        <v/>
      </c>
      <c r="L37" s="33">
        <v>68</v>
      </c>
      <c r="M37" s="155">
        <f t="shared" si="3"/>
        <v>74.099999999999994</v>
      </c>
    </row>
    <row r="38" spans="1:13" ht="24.95" customHeight="1" thickTop="1" thickBot="1" x14ac:dyDescent="0.3">
      <c r="A38" s="71">
        <v>20</v>
      </c>
      <c r="B38" s="135" t="str">
        <f>IF(ISERROR(VLOOKUP(A38,Teams!$A$2:$B$4911,2)),"",VLOOKUP(A38,Teams!$A$2:$B$4911,2))</f>
        <v>Markus Mosley &amp; William &amp; Keith Payne</v>
      </c>
      <c r="C38" s="73">
        <v>1</v>
      </c>
      <c r="D38" s="104">
        <v>1</v>
      </c>
      <c r="E38" s="82">
        <v>3</v>
      </c>
      <c r="F38" s="176"/>
      <c r="G38" s="34">
        <v>5.81</v>
      </c>
      <c r="H38" s="60">
        <f t="shared" si="0"/>
        <v>5.81</v>
      </c>
      <c r="I38" s="61"/>
      <c r="J38" s="62">
        <f t="shared" si="4"/>
        <v>34</v>
      </c>
      <c r="K38" s="16" t="str">
        <f t="shared" si="5"/>
        <v/>
      </c>
      <c r="L38" s="33">
        <v>67</v>
      </c>
      <c r="M38" s="155">
        <f t="shared" si="3"/>
        <v>72.81</v>
      </c>
    </row>
    <row r="39" spans="1:13" ht="24.95" customHeight="1" thickTop="1" thickBot="1" x14ac:dyDescent="0.3">
      <c r="A39" s="71">
        <v>63</v>
      </c>
      <c r="B39" s="135" t="str">
        <f>IF(ISERROR(VLOOKUP(A39,Teams!$A$2:$B$4911,2)),"",VLOOKUP(A39,Teams!$A$2:$B$4911,2))</f>
        <v>Ryan McWillims &amp; Jesse Harrell</v>
      </c>
      <c r="C39" s="73">
        <v>1</v>
      </c>
      <c r="D39" s="104">
        <v>1</v>
      </c>
      <c r="E39" s="82">
        <v>3</v>
      </c>
      <c r="F39" s="160"/>
      <c r="G39" s="35">
        <v>5.29</v>
      </c>
      <c r="H39" s="60">
        <f t="shared" si="0"/>
        <v>5.29</v>
      </c>
      <c r="I39" s="61"/>
      <c r="J39" s="62">
        <f t="shared" si="4"/>
        <v>35</v>
      </c>
      <c r="K39" s="16" t="str">
        <f t="shared" si="5"/>
        <v/>
      </c>
      <c r="L39" s="33">
        <v>66</v>
      </c>
      <c r="M39" s="155">
        <f t="shared" si="3"/>
        <v>71.290000000000006</v>
      </c>
    </row>
    <row r="40" spans="1:13" ht="24.95" customHeight="1" thickTop="1" thickBot="1" x14ac:dyDescent="0.3">
      <c r="A40" s="71">
        <v>32</v>
      </c>
      <c r="B40" s="135" t="str">
        <f>IF(ISERROR(VLOOKUP(A40,Teams!$A$2:$B$4911,2)),"",VLOOKUP(A40,Teams!$A$2:$B$4911,2))</f>
        <v>James Pyle &amp; Bryan Pyle Mikey Pyle</v>
      </c>
      <c r="C40" s="73">
        <v>1</v>
      </c>
      <c r="D40" s="104">
        <v>1</v>
      </c>
      <c r="E40" s="82">
        <v>3</v>
      </c>
      <c r="F40" s="160"/>
      <c r="G40" s="34">
        <v>5.15</v>
      </c>
      <c r="H40" s="60">
        <f t="shared" si="0"/>
        <v>5.15</v>
      </c>
      <c r="I40" s="61"/>
      <c r="J40" s="62">
        <f t="shared" si="4"/>
        <v>36</v>
      </c>
      <c r="K40" s="16" t="str">
        <f t="shared" si="5"/>
        <v/>
      </c>
      <c r="L40" s="33">
        <v>65</v>
      </c>
      <c r="M40" s="155">
        <f t="shared" si="3"/>
        <v>70.150000000000006</v>
      </c>
    </row>
    <row r="41" spans="1:13" ht="24.95" customHeight="1" thickTop="1" thickBot="1" x14ac:dyDescent="0.3">
      <c r="A41" s="71">
        <v>34</v>
      </c>
      <c r="B41" s="135" t="str">
        <f>IF(ISERROR(VLOOKUP(A41,Teams!$A$2:$B$4911,2)),"",VLOOKUP(A41,Teams!$A$2:$B$4911,2))</f>
        <v>Michael &amp; Steve  Bennett &amp; Dustin Smith</v>
      </c>
      <c r="C41" s="73">
        <v>1</v>
      </c>
      <c r="D41" s="104">
        <v>1</v>
      </c>
      <c r="E41" s="82">
        <v>3</v>
      </c>
      <c r="F41" s="134"/>
      <c r="G41" s="34">
        <v>5.01</v>
      </c>
      <c r="H41" s="60">
        <f t="shared" si="0"/>
        <v>5.01</v>
      </c>
      <c r="I41" s="61"/>
      <c r="J41" s="62">
        <f t="shared" si="4"/>
        <v>37</v>
      </c>
      <c r="K41" s="16" t="str">
        <f t="shared" si="5"/>
        <v/>
      </c>
      <c r="L41" s="33">
        <v>64</v>
      </c>
      <c r="M41" s="155">
        <f t="shared" si="3"/>
        <v>69.010000000000005</v>
      </c>
    </row>
    <row r="42" spans="1:13" ht="24.95" customHeight="1" thickTop="1" thickBot="1" x14ac:dyDescent="0.3">
      <c r="A42" s="71">
        <v>17</v>
      </c>
      <c r="B42" s="135" t="str">
        <f>IF(ISERROR(VLOOKUP(A42,Teams!$A$2:$B$4911,2)),"",VLOOKUP(A42,Teams!$A$2:$B$4911,2))</f>
        <v>Bryan &amp; Mason McCarty</v>
      </c>
      <c r="C42" s="73">
        <v>1</v>
      </c>
      <c r="D42" s="104">
        <v>1</v>
      </c>
      <c r="E42" s="82">
        <v>2</v>
      </c>
      <c r="F42" s="160"/>
      <c r="G42" s="34">
        <v>4.0199999999999996</v>
      </c>
      <c r="H42" s="60">
        <f t="shared" si="0"/>
        <v>4.0199999999999996</v>
      </c>
      <c r="I42" s="61"/>
      <c r="J42" s="62">
        <f t="shared" si="4"/>
        <v>38</v>
      </c>
      <c r="K42" s="16" t="str">
        <f t="shared" si="5"/>
        <v/>
      </c>
      <c r="L42" s="33">
        <v>63</v>
      </c>
      <c r="M42" s="155">
        <f t="shared" si="3"/>
        <v>67.02</v>
      </c>
    </row>
    <row r="43" spans="1:13" ht="24.95" customHeight="1" thickTop="1" thickBot="1" x14ac:dyDescent="0.3">
      <c r="A43" s="71">
        <v>42</v>
      </c>
      <c r="B43" s="135" t="str">
        <f>IF(ISERROR(VLOOKUP(A43,Teams!$A$2:$B$4911,2)),"",VLOOKUP(A43,Teams!$A$2:$B$4911,2))</f>
        <v>David Bowley &amp; Jason Lee</v>
      </c>
      <c r="C43" s="73">
        <v>1</v>
      </c>
      <c r="D43" s="104">
        <v>1</v>
      </c>
      <c r="E43" s="82">
        <v>2</v>
      </c>
      <c r="F43" s="239"/>
      <c r="G43" s="34">
        <v>3.4</v>
      </c>
      <c r="H43" s="60">
        <f t="shared" si="0"/>
        <v>3.4</v>
      </c>
      <c r="I43" s="61"/>
      <c r="J43" s="62">
        <f t="shared" si="4"/>
        <v>39</v>
      </c>
      <c r="K43" s="16" t="str">
        <f t="shared" si="5"/>
        <v/>
      </c>
      <c r="L43" s="33">
        <v>62</v>
      </c>
      <c r="M43" s="155">
        <f t="shared" si="3"/>
        <v>65.400000000000006</v>
      </c>
    </row>
    <row r="44" spans="1:13" ht="24.95" customHeight="1" thickTop="1" thickBot="1" x14ac:dyDescent="0.3">
      <c r="A44" s="71">
        <v>48</v>
      </c>
      <c r="B44" s="135" t="str">
        <f>IF(ISERROR(VLOOKUP(A44,Teams!$A$2:$B$4911,2)),"",VLOOKUP(A44,Teams!$A$2:$B$4911,2))</f>
        <v>Jonathon Green &amp; Jeff Green &amp; Triston Donahoe</v>
      </c>
      <c r="C44" s="73">
        <v>1</v>
      </c>
      <c r="D44" s="104">
        <v>1</v>
      </c>
      <c r="E44" s="82">
        <v>1</v>
      </c>
      <c r="F44" s="240"/>
      <c r="G44" s="34">
        <v>2.2799999999999998</v>
      </c>
      <c r="H44" s="60">
        <f t="shared" si="0"/>
        <v>2.2799999999999998</v>
      </c>
      <c r="I44" s="61"/>
      <c r="J44" s="62">
        <f t="shared" si="4"/>
        <v>40</v>
      </c>
      <c r="K44" s="16" t="str">
        <f t="shared" si="5"/>
        <v/>
      </c>
      <c r="L44" s="33">
        <v>61</v>
      </c>
      <c r="M44" s="155">
        <f t="shared" si="3"/>
        <v>63.28</v>
      </c>
    </row>
    <row r="45" spans="1:13" ht="24.95" customHeight="1" thickTop="1" thickBot="1" x14ac:dyDescent="0.3">
      <c r="A45" s="71">
        <v>23</v>
      </c>
      <c r="B45" s="135" t="str">
        <f>IF(ISERROR(VLOOKUP(A45,Teams!$A$2:$B$4911,2)),"",VLOOKUP(A45,Teams!$A$2:$B$4911,2))</f>
        <v>Keith &amp; Terry Hickman</v>
      </c>
      <c r="C45" s="73">
        <v>1</v>
      </c>
      <c r="D45" s="104">
        <v>1</v>
      </c>
      <c r="E45" s="82">
        <v>1</v>
      </c>
      <c r="F45" s="160"/>
      <c r="G45" s="34">
        <v>1.59</v>
      </c>
      <c r="H45" s="60">
        <f t="shared" si="0"/>
        <v>1.59</v>
      </c>
      <c r="I45" s="61"/>
      <c r="J45" s="62">
        <f t="shared" si="4"/>
        <v>41</v>
      </c>
      <c r="K45" s="16" t="str">
        <f t="shared" si="5"/>
        <v/>
      </c>
      <c r="L45" s="33">
        <v>60</v>
      </c>
      <c r="M45" s="155">
        <f t="shared" si="3"/>
        <v>61.59</v>
      </c>
    </row>
    <row r="46" spans="1:13" ht="24.95" customHeight="1" thickTop="1" thickBot="1" x14ac:dyDescent="0.3">
      <c r="A46" s="71">
        <v>18</v>
      </c>
      <c r="B46" s="135" t="str">
        <f>IF(ISERROR(VLOOKUP(A46,Teams!$A$2:$B$4911,2)),"",VLOOKUP(A46,Teams!$A$2:$B$4911,2))</f>
        <v>Ronald Kingsley &amp; Don Rawls &amp; Billy Penick</v>
      </c>
      <c r="C46" s="33">
        <v>1</v>
      </c>
      <c r="D46" s="104">
        <v>1</v>
      </c>
      <c r="E46" s="33">
        <v>1</v>
      </c>
      <c r="F46" s="160"/>
      <c r="G46" s="34">
        <v>1.52</v>
      </c>
      <c r="H46" s="60">
        <f t="shared" si="0"/>
        <v>1.52</v>
      </c>
      <c r="I46" s="61"/>
      <c r="J46" s="62">
        <f t="shared" si="4"/>
        <v>42</v>
      </c>
      <c r="K46" s="16" t="str">
        <f t="shared" si="5"/>
        <v/>
      </c>
      <c r="L46" s="33">
        <v>59</v>
      </c>
      <c r="M46" s="155">
        <f t="shared" si="3"/>
        <v>60.52</v>
      </c>
    </row>
    <row r="47" spans="1:13" ht="24.95" customHeight="1" thickTop="1" thickBot="1" x14ac:dyDescent="0.3">
      <c r="A47" s="71">
        <v>14</v>
      </c>
      <c r="B47" s="135" t="str">
        <f>IF(ISERROR(VLOOKUP(A47,Teams!$A$2:$B$4911,2)),"",VLOOKUP(A47,Teams!$A$2:$B$4911,2))</f>
        <v>Paul Howard &amp; Steve Farr &amp; Emmy Howard</v>
      </c>
      <c r="C47" s="33">
        <v>1</v>
      </c>
      <c r="D47" s="104">
        <v>1</v>
      </c>
      <c r="E47" s="33">
        <v>0</v>
      </c>
      <c r="F47" s="160"/>
      <c r="G47" s="34">
        <v>0</v>
      </c>
      <c r="H47" s="60">
        <f t="shared" si="0"/>
        <v>0</v>
      </c>
      <c r="I47" s="61"/>
      <c r="J47" s="62">
        <f t="shared" si="4"/>
        <v>0</v>
      </c>
      <c r="K47" s="16" t="str">
        <f t="shared" si="5"/>
        <v/>
      </c>
      <c r="L47" s="33">
        <v>58</v>
      </c>
      <c r="M47" s="155">
        <f t="shared" si="3"/>
        <v>58</v>
      </c>
    </row>
    <row r="48" spans="1:13" ht="24.95" customHeight="1" thickTop="1" thickBot="1" x14ac:dyDescent="0.3">
      <c r="A48" s="71">
        <v>39</v>
      </c>
      <c r="B48" s="135" t="str">
        <f>IF(ISERROR(VLOOKUP(A48,Teams!$A$2:$B$4911,2)),"",VLOOKUP(A48,Teams!$A$2:$B$4911,2))</f>
        <v>Kurt Morgan</v>
      </c>
      <c r="C48" s="33">
        <v>1</v>
      </c>
      <c r="D48" s="104">
        <v>1</v>
      </c>
      <c r="E48" s="33">
        <v>0</v>
      </c>
      <c r="F48" s="160"/>
      <c r="G48" s="34">
        <v>0</v>
      </c>
      <c r="H48" s="60">
        <f t="shared" si="0"/>
        <v>0</v>
      </c>
      <c r="I48" s="61"/>
      <c r="J48" s="62">
        <f t="shared" si="4"/>
        <v>0</v>
      </c>
      <c r="K48" s="16" t="str">
        <f t="shared" si="5"/>
        <v/>
      </c>
      <c r="L48" s="33">
        <v>58</v>
      </c>
      <c r="M48" s="155">
        <f t="shared" si="3"/>
        <v>58</v>
      </c>
    </row>
    <row r="49" spans="1:13" ht="24.95" customHeight="1" thickTop="1" thickBot="1" x14ac:dyDescent="0.3">
      <c r="A49" s="71">
        <v>51</v>
      </c>
      <c r="B49" s="135" t="str">
        <f>IF(ISERROR(VLOOKUP(A49,Teams!$A$2:$B$4911,2)),"",VLOOKUP(A49,Teams!$A$2:$B$4911,2))</f>
        <v>Clay Phillips &amp; David Shaw</v>
      </c>
      <c r="C49" s="33">
        <v>1</v>
      </c>
      <c r="D49" s="104">
        <v>1</v>
      </c>
      <c r="E49" s="33">
        <v>0</v>
      </c>
      <c r="F49" s="160"/>
      <c r="G49" s="34">
        <v>0</v>
      </c>
      <c r="H49" s="60">
        <f t="shared" si="0"/>
        <v>0</v>
      </c>
      <c r="I49" s="61"/>
      <c r="J49" s="62">
        <f t="shared" si="4"/>
        <v>0</v>
      </c>
      <c r="K49" s="16" t="str">
        <f t="shared" si="5"/>
        <v/>
      </c>
      <c r="L49" s="33">
        <v>58</v>
      </c>
      <c r="M49" s="155">
        <f t="shared" si="3"/>
        <v>58</v>
      </c>
    </row>
    <row r="50" spans="1:13" ht="24.95" customHeight="1" thickTop="1" thickBot="1" x14ac:dyDescent="0.3">
      <c r="A50" s="71">
        <v>56</v>
      </c>
      <c r="B50" s="135" t="str">
        <f>IF(ISERROR(VLOOKUP(A50,Teams!$A$2:$B$4911,2)),"",VLOOKUP(A50,Teams!$A$2:$B$4911,2))</f>
        <v>Caleb Stewart &amp; Zack Reathford &amp; Landon Lowery</v>
      </c>
      <c r="C50" s="33">
        <v>1</v>
      </c>
      <c r="D50" s="104">
        <v>1</v>
      </c>
      <c r="E50" s="33">
        <v>0</v>
      </c>
      <c r="F50" s="160"/>
      <c r="G50" s="34">
        <v>0</v>
      </c>
      <c r="H50" s="60">
        <f t="shared" si="0"/>
        <v>0</v>
      </c>
      <c r="I50" s="61"/>
      <c r="J50" s="62">
        <f t="shared" si="4"/>
        <v>0</v>
      </c>
      <c r="K50" s="16" t="str">
        <f t="shared" si="5"/>
        <v/>
      </c>
      <c r="L50" s="33">
        <v>58</v>
      </c>
      <c r="M50" s="155">
        <f t="shared" si="3"/>
        <v>58</v>
      </c>
    </row>
    <row r="51" spans="1:13" ht="24.95" customHeight="1" thickTop="1" thickBot="1" x14ac:dyDescent="0.3">
      <c r="A51" s="71">
        <v>84</v>
      </c>
      <c r="B51" s="135" t="str">
        <f>IF(ISERROR(VLOOKUP(A51,Teams!$A$2:$B$4911,2)),"",VLOOKUP(A51,Teams!$A$2:$B$4911,2))</f>
        <v>William Messer &amp; Caden Solomon</v>
      </c>
      <c r="C51" s="40">
        <v>1</v>
      </c>
      <c r="D51" s="146">
        <v>1</v>
      </c>
      <c r="E51" s="40">
        <v>0</v>
      </c>
      <c r="F51" s="235"/>
      <c r="G51" s="34">
        <v>0</v>
      </c>
      <c r="H51" s="60">
        <f t="shared" si="0"/>
        <v>0</v>
      </c>
      <c r="I51" s="61">
        <v>0</v>
      </c>
      <c r="J51" s="62">
        <f t="shared" si="4"/>
        <v>0</v>
      </c>
      <c r="K51" s="16" t="str">
        <f t="shared" si="5"/>
        <v/>
      </c>
      <c r="L51" s="33">
        <v>58</v>
      </c>
      <c r="M51" s="155">
        <f t="shared" si="3"/>
        <v>58</v>
      </c>
    </row>
    <row r="52" spans="1:13" ht="24.95" customHeight="1" thickTop="1" thickBot="1" x14ac:dyDescent="0.3">
      <c r="A52" s="71"/>
      <c r="B52" s="135"/>
      <c r="C52" s="40"/>
      <c r="D52" s="146"/>
      <c r="E52" s="40"/>
      <c r="F52" s="235"/>
      <c r="G52" s="34"/>
      <c r="H52" s="60">
        <f t="shared" ref="H52:H58" si="6">G52-I52</f>
        <v>0</v>
      </c>
      <c r="I52" s="61">
        <v>0</v>
      </c>
      <c r="J52" s="62">
        <f t="shared" si="4"/>
        <v>0</v>
      </c>
      <c r="K52" s="16" t="str">
        <f t="shared" si="5"/>
        <v/>
      </c>
      <c r="L52" s="33"/>
      <c r="M52" s="155">
        <f t="shared" ref="M52:M58" si="7">SUM(H52+L52)</f>
        <v>0</v>
      </c>
    </row>
    <row r="53" spans="1:13" ht="24.95" customHeight="1" thickTop="1" thickBot="1" x14ac:dyDescent="0.3">
      <c r="A53" s="71"/>
      <c r="B53" s="135"/>
      <c r="C53" s="40"/>
      <c r="D53" s="146"/>
      <c r="E53" s="40"/>
      <c r="F53" s="235"/>
      <c r="G53" s="40"/>
      <c r="H53" s="60">
        <f t="shared" si="6"/>
        <v>0</v>
      </c>
      <c r="I53" s="61">
        <v>0</v>
      </c>
      <c r="J53" s="62">
        <f t="shared" si="4"/>
        <v>0</v>
      </c>
      <c r="K53" s="16" t="str">
        <f t="shared" si="5"/>
        <v/>
      </c>
      <c r="L53" s="33"/>
      <c r="M53" s="155">
        <f t="shared" si="7"/>
        <v>0</v>
      </c>
    </row>
    <row r="54" spans="1:13" ht="24.95" customHeight="1" thickTop="1" thickBot="1" x14ac:dyDescent="0.3">
      <c r="A54" s="71"/>
      <c r="B54" s="135"/>
      <c r="C54" s="40"/>
      <c r="D54" s="146"/>
      <c r="E54" s="40"/>
      <c r="F54" s="235"/>
      <c r="G54" s="40"/>
      <c r="H54" s="60">
        <f t="shared" si="6"/>
        <v>0</v>
      </c>
      <c r="I54" s="61">
        <v>0</v>
      </c>
      <c r="J54" s="62">
        <f t="shared" si="4"/>
        <v>0</v>
      </c>
      <c r="K54" s="16" t="str">
        <f t="shared" si="5"/>
        <v/>
      </c>
      <c r="L54" s="33"/>
      <c r="M54" s="155">
        <f t="shared" si="7"/>
        <v>0</v>
      </c>
    </row>
    <row r="55" spans="1:13" ht="24.95" customHeight="1" thickTop="1" thickBot="1" x14ac:dyDescent="0.3">
      <c r="A55" s="71"/>
      <c r="B55" s="135"/>
      <c r="C55" s="40"/>
      <c r="D55" s="146"/>
      <c r="E55" s="40"/>
      <c r="F55" s="235"/>
      <c r="G55" s="40"/>
      <c r="H55" s="60">
        <f t="shared" si="6"/>
        <v>0</v>
      </c>
      <c r="I55" s="61">
        <v>0</v>
      </c>
      <c r="J55" s="62">
        <f t="shared" si="4"/>
        <v>0</v>
      </c>
      <c r="K55" s="16" t="str">
        <f t="shared" si="5"/>
        <v/>
      </c>
      <c r="L55" s="33"/>
      <c r="M55" s="155">
        <f t="shared" si="7"/>
        <v>0</v>
      </c>
    </row>
    <row r="56" spans="1:13" ht="24.95" customHeight="1" thickTop="1" thickBot="1" x14ac:dyDescent="0.3">
      <c r="A56" s="71"/>
      <c r="B56" s="135"/>
      <c r="C56" s="40"/>
      <c r="D56" s="146"/>
      <c r="E56" s="40"/>
      <c r="F56" s="235"/>
      <c r="G56" s="40"/>
      <c r="H56" s="60">
        <f t="shared" si="6"/>
        <v>0</v>
      </c>
      <c r="I56" s="61">
        <v>0</v>
      </c>
      <c r="J56" s="62">
        <f t="shared" si="4"/>
        <v>0</v>
      </c>
      <c r="K56" s="16" t="str">
        <f t="shared" si="5"/>
        <v/>
      </c>
      <c r="L56" s="33"/>
      <c r="M56" s="155">
        <f t="shared" si="7"/>
        <v>0</v>
      </c>
    </row>
    <row r="57" spans="1:13" ht="24.95" customHeight="1" thickTop="1" thickBot="1" x14ac:dyDescent="0.3">
      <c r="A57" s="71"/>
      <c r="B57" s="135"/>
      <c r="C57" s="40"/>
      <c r="D57" s="146"/>
      <c r="E57" s="40"/>
      <c r="F57" s="235"/>
      <c r="G57" s="40"/>
      <c r="H57" s="60">
        <f t="shared" si="6"/>
        <v>0</v>
      </c>
      <c r="I57" s="61">
        <v>0</v>
      </c>
      <c r="J57" s="62">
        <f t="shared" si="4"/>
        <v>0</v>
      </c>
      <c r="K57" s="16" t="str">
        <f t="shared" si="5"/>
        <v/>
      </c>
      <c r="L57" s="33"/>
      <c r="M57" s="155">
        <f t="shared" si="7"/>
        <v>0</v>
      </c>
    </row>
    <row r="58" spans="1:13" ht="24.95" customHeight="1" thickTop="1" thickBot="1" x14ac:dyDescent="0.3">
      <c r="A58" s="71"/>
      <c r="B58" s="135"/>
      <c r="C58" s="40"/>
      <c r="D58" s="146"/>
      <c r="E58" s="40"/>
      <c r="F58" s="235"/>
      <c r="G58" s="40"/>
      <c r="H58" s="60">
        <f t="shared" si="6"/>
        <v>0</v>
      </c>
      <c r="I58" s="61">
        <v>0</v>
      </c>
      <c r="J58" s="62">
        <f t="shared" si="4"/>
        <v>0</v>
      </c>
      <c r="K58" s="16" t="str">
        <f t="shared" si="5"/>
        <v/>
      </c>
      <c r="L58" s="33"/>
      <c r="M58" s="155">
        <f t="shared" si="7"/>
        <v>0</v>
      </c>
    </row>
    <row r="59" spans="1:13" ht="24.95" customHeight="1" thickTop="1" thickBot="1" x14ac:dyDescent="0.3">
      <c r="A59" s="71"/>
      <c r="B59" s="135"/>
      <c r="C59" s="40"/>
      <c r="D59" s="146"/>
      <c r="E59" s="40"/>
      <c r="F59" s="235"/>
      <c r="G59" s="40"/>
      <c r="H59" s="60">
        <f t="shared" ref="H59:H90" si="8">G59-I59</f>
        <v>0</v>
      </c>
      <c r="I59" s="61">
        <v>0</v>
      </c>
      <c r="J59" s="62">
        <f t="shared" si="4"/>
        <v>0</v>
      </c>
      <c r="K59" s="16" t="str">
        <f t="shared" si="5"/>
        <v/>
      </c>
      <c r="L59" s="33"/>
      <c r="M59" s="155">
        <f t="shared" ref="M59:M90" si="9">SUM(H59+L59)</f>
        <v>0</v>
      </c>
    </row>
    <row r="60" spans="1:13" ht="24.95" customHeight="1" thickTop="1" thickBot="1" x14ac:dyDescent="0.3">
      <c r="A60" s="71"/>
      <c r="B60" s="135"/>
      <c r="C60" s="40"/>
      <c r="D60" s="146"/>
      <c r="E60" s="40"/>
      <c r="F60" s="235"/>
      <c r="G60" s="40"/>
      <c r="H60" s="60">
        <f t="shared" si="8"/>
        <v>0</v>
      </c>
      <c r="I60" s="61">
        <v>0</v>
      </c>
      <c r="J60" s="62">
        <f t="shared" si="4"/>
        <v>0</v>
      </c>
      <c r="K60" s="16" t="str">
        <f t="shared" si="5"/>
        <v/>
      </c>
      <c r="L60" s="33"/>
      <c r="M60" s="155">
        <f t="shared" si="9"/>
        <v>0</v>
      </c>
    </row>
    <row r="61" spans="1:13" ht="24.95" customHeight="1" thickTop="1" thickBot="1" x14ac:dyDescent="0.3">
      <c r="A61" s="71"/>
      <c r="B61" s="135"/>
      <c r="C61" s="40"/>
      <c r="D61" s="146"/>
      <c r="E61" s="40"/>
      <c r="F61" s="235"/>
      <c r="G61" s="40"/>
      <c r="H61" s="60">
        <f t="shared" si="8"/>
        <v>0</v>
      </c>
      <c r="I61" s="61">
        <v>0</v>
      </c>
      <c r="J61" s="62">
        <f t="shared" si="4"/>
        <v>0</v>
      </c>
      <c r="K61" s="16" t="str">
        <f t="shared" si="5"/>
        <v/>
      </c>
      <c r="L61" s="33"/>
      <c r="M61" s="155">
        <f t="shared" si="9"/>
        <v>0</v>
      </c>
    </row>
    <row r="62" spans="1:13" ht="24.95" customHeight="1" thickTop="1" thickBot="1" x14ac:dyDescent="0.3">
      <c r="A62" s="71"/>
      <c r="B62" s="135"/>
      <c r="C62" s="40"/>
      <c r="D62" s="146"/>
      <c r="E62" s="40"/>
      <c r="F62" s="235"/>
      <c r="G62" s="40"/>
      <c r="H62" s="60">
        <f t="shared" si="8"/>
        <v>0</v>
      </c>
      <c r="I62" s="61">
        <v>0</v>
      </c>
      <c r="J62" s="62">
        <f t="shared" si="4"/>
        <v>0</v>
      </c>
      <c r="K62" s="16" t="str">
        <f t="shared" si="5"/>
        <v/>
      </c>
      <c r="L62" s="33"/>
      <c r="M62" s="155">
        <f t="shared" si="9"/>
        <v>0</v>
      </c>
    </row>
    <row r="63" spans="1:13" ht="24.95" customHeight="1" thickTop="1" thickBot="1" x14ac:dyDescent="0.3">
      <c r="A63" s="71"/>
      <c r="B63" s="135"/>
      <c r="C63" s="40"/>
      <c r="D63" s="146"/>
      <c r="E63" s="40"/>
      <c r="F63" s="235"/>
      <c r="G63" s="40"/>
      <c r="H63" s="60">
        <f t="shared" si="8"/>
        <v>0</v>
      </c>
      <c r="I63" s="61">
        <v>0</v>
      </c>
      <c r="J63" s="62">
        <f t="shared" si="4"/>
        <v>0</v>
      </c>
      <c r="K63" s="16" t="str">
        <f t="shared" si="5"/>
        <v/>
      </c>
      <c r="L63" s="33"/>
      <c r="M63" s="155">
        <f t="shared" si="9"/>
        <v>0</v>
      </c>
    </row>
    <row r="64" spans="1:13" ht="24.95" customHeight="1" thickTop="1" thickBot="1" x14ac:dyDescent="0.3">
      <c r="A64" s="71"/>
      <c r="B64" s="135"/>
      <c r="C64" s="40"/>
      <c r="D64" s="146"/>
      <c r="E64" s="40"/>
      <c r="F64" s="235"/>
      <c r="G64" s="40"/>
      <c r="H64" s="60">
        <f t="shared" si="8"/>
        <v>0</v>
      </c>
      <c r="I64" s="61">
        <v>0</v>
      </c>
      <c r="J64" s="62">
        <f t="shared" si="4"/>
        <v>0</v>
      </c>
      <c r="K64" s="16" t="str">
        <f t="shared" si="5"/>
        <v/>
      </c>
      <c r="L64" s="33"/>
      <c r="M64" s="155">
        <f t="shared" si="9"/>
        <v>0</v>
      </c>
    </row>
    <row r="65" spans="1:13" ht="24.95" customHeight="1" thickTop="1" thickBot="1" x14ac:dyDescent="0.3">
      <c r="A65" s="71"/>
      <c r="B65" s="135" t="str">
        <f>IF(ISERROR(VLOOKUP(A65,Teams!$A$2:$B$4911,2)),"",VLOOKUP(A65,Teams!$A$2:$B$4911,2))</f>
        <v/>
      </c>
      <c r="C65" s="40"/>
      <c r="D65" s="146"/>
      <c r="E65" s="40"/>
      <c r="F65" s="235"/>
      <c r="G65" s="40"/>
      <c r="H65" s="60">
        <f t="shared" si="8"/>
        <v>0</v>
      </c>
      <c r="I65" s="61">
        <v>0</v>
      </c>
      <c r="J65" s="62">
        <f t="shared" si="4"/>
        <v>0</v>
      </c>
      <c r="K65" s="16" t="str">
        <f t="shared" si="5"/>
        <v/>
      </c>
      <c r="L65" s="33"/>
      <c r="M65" s="155">
        <f t="shared" si="9"/>
        <v>0</v>
      </c>
    </row>
    <row r="66" spans="1:13" ht="24.95" customHeight="1" thickTop="1" thickBot="1" x14ac:dyDescent="0.3">
      <c r="A66" s="71"/>
      <c r="B66" s="135" t="str">
        <f>IF(ISERROR(VLOOKUP(A66,Teams!$A$2:$B$4911,2)),"",VLOOKUP(A66,Teams!$A$2:$B$4911,2))</f>
        <v/>
      </c>
      <c r="C66" s="40"/>
      <c r="D66" s="146"/>
      <c r="E66" s="40"/>
      <c r="F66" s="235"/>
      <c r="G66" s="40"/>
      <c r="H66" s="60">
        <f t="shared" si="8"/>
        <v>0</v>
      </c>
      <c r="I66" s="61">
        <v>0</v>
      </c>
      <c r="J66" s="62">
        <f t="shared" si="4"/>
        <v>0</v>
      </c>
      <c r="K66" s="16" t="str">
        <f t="shared" si="5"/>
        <v/>
      </c>
      <c r="L66" s="33"/>
      <c r="M66" s="155">
        <f t="shared" si="9"/>
        <v>0</v>
      </c>
    </row>
    <row r="67" spans="1:13" ht="24.95" customHeight="1" thickTop="1" thickBot="1" x14ac:dyDescent="0.3">
      <c r="A67" s="71"/>
      <c r="B67" s="135" t="str">
        <f>IF(ISERROR(VLOOKUP(A67,Teams!$A$2:$B$4911,2)),"",VLOOKUP(A67,Teams!$A$2:$B$4911,2))</f>
        <v/>
      </c>
      <c r="C67" s="40"/>
      <c r="D67" s="146"/>
      <c r="E67" s="40"/>
      <c r="F67" s="235"/>
      <c r="G67" s="40"/>
      <c r="H67" s="60">
        <f t="shared" si="8"/>
        <v>0</v>
      </c>
      <c r="I67" s="61">
        <v>0</v>
      </c>
      <c r="J67" s="62">
        <f t="shared" si="4"/>
        <v>0</v>
      </c>
      <c r="K67" s="16" t="str">
        <f t="shared" si="5"/>
        <v/>
      </c>
      <c r="L67" s="33"/>
      <c r="M67" s="155">
        <f t="shared" si="9"/>
        <v>0</v>
      </c>
    </row>
    <row r="68" spans="1:13" ht="24.95" customHeight="1" thickTop="1" thickBot="1" x14ac:dyDescent="0.3">
      <c r="A68" s="71"/>
      <c r="B68" s="135" t="str">
        <f>IF(ISERROR(VLOOKUP(A68,Teams!$A$2:$B$4911,2)),"",VLOOKUP(A68,Teams!$A$2:$B$4911,2))</f>
        <v/>
      </c>
      <c r="C68" s="40"/>
      <c r="D68" s="146"/>
      <c r="E68" s="40"/>
      <c r="F68" s="235"/>
      <c r="G68" s="40"/>
      <c r="H68" s="60">
        <f t="shared" si="8"/>
        <v>0</v>
      </c>
      <c r="I68" s="61">
        <v>0</v>
      </c>
      <c r="J68" s="62">
        <f t="shared" si="4"/>
        <v>0</v>
      </c>
      <c r="K68" s="16" t="str">
        <f t="shared" si="5"/>
        <v/>
      </c>
      <c r="L68" s="33"/>
      <c r="M68" s="155">
        <f t="shared" si="9"/>
        <v>0</v>
      </c>
    </row>
    <row r="69" spans="1:13" ht="24.95" customHeight="1" thickTop="1" thickBot="1" x14ac:dyDescent="0.3">
      <c r="A69" s="71"/>
      <c r="B69" s="135" t="str">
        <f>IF(ISERROR(VLOOKUP(A69,Teams!$A$2:$B$4911,2)),"",VLOOKUP(A69,Teams!$A$2:$B$4911,2))</f>
        <v/>
      </c>
      <c r="C69" s="40"/>
      <c r="D69" s="146"/>
      <c r="E69" s="40"/>
      <c r="F69" s="235"/>
      <c r="G69" s="40"/>
      <c r="H69" s="60">
        <f t="shared" si="8"/>
        <v>0</v>
      </c>
      <c r="I69" s="61">
        <v>0</v>
      </c>
      <c r="J69" s="62">
        <f t="shared" ref="J69:J100" si="10">IF(H69=0,0,IF(ISERROR(RANK(H69,$H$5:$H$108)),"",RANK(H69,$H$5:$H$108)))</f>
        <v>0</v>
      </c>
      <c r="K69" s="16" t="str">
        <f t="shared" ref="K69:K100" si="11">IF(ISERROR(RANK(F69,$F$5:$F$108)),"",(RANK(F69,$F$5:$F$108)))</f>
        <v/>
      </c>
      <c r="L69" s="33"/>
      <c r="M69" s="155">
        <f t="shared" si="9"/>
        <v>0</v>
      </c>
    </row>
    <row r="70" spans="1:13" ht="24.95" customHeight="1" thickTop="1" thickBot="1" x14ac:dyDescent="0.3">
      <c r="A70" s="71"/>
      <c r="B70" s="135" t="str">
        <f>IF(ISERROR(VLOOKUP(A70,Teams!$A$2:$B$4911,2)),"",VLOOKUP(A70,Teams!$A$2:$B$4911,2))</f>
        <v/>
      </c>
      <c r="C70" s="40"/>
      <c r="D70" s="146"/>
      <c r="E70" s="40"/>
      <c r="F70" s="235"/>
      <c r="G70" s="40"/>
      <c r="H70" s="60">
        <f t="shared" si="8"/>
        <v>0</v>
      </c>
      <c r="I70" s="61">
        <v>0</v>
      </c>
      <c r="J70" s="62">
        <f t="shared" si="10"/>
        <v>0</v>
      </c>
      <c r="K70" s="16" t="str">
        <f t="shared" si="11"/>
        <v/>
      </c>
      <c r="L70" s="33"/>
      <c r="M70" s="155">
        <f t="shared" si="9"/>
        <v>0</v>
      </c>
    </row>
    <row r="71" spans="1:13" ht="24.95" customHeight="1" thickTop="1" thickBot="1" x14ac:dyDescent="0.3">
      <c r="A71" s="71"/>
      <c r="B71" s="135" t="str">
        <f>IF(ISERROR(VLOOKUP(A71,Teams!$A$2:$B$4911,2)),"",VLOOKUP(A71,Teams!$A$2:$B$4911,2))</f>
        <v/>
      </c>
      <c r="C71" s="40"/>
      <c r="D71" s="146"/>
      <c r="E71" s="40"/>
      <c r="F71" s="235"/>
      <c r="G71" s="40"/>
      <c r="H71" s="60">
        <f t="shared" si="8"/>
        <v>0</v>
      </c>
      <c r="I71" s="61">
        <v>0</v>
      </c>
      <c r="J71" s="62">
        <f t="shared" si="10"/>
        <v>0</v>
      </c>
      <c r="K71" s="16" t="str">
        <f t="shared" si="11"/>
        <v/>
      </c>
      <c r="L71" s="33"/>
      <c r="M71" s="155">
        <f t="shared" si="9"/>
        <v>0</v>
      </c>
    </row>
    <row r="72" spans="1:13" ht="24.95" customHeight="1" thickTop="1" thickBot="1" x14ac:dyDescent="0.3">
      <c r="A72" s="71"/>
      <c r="B72" s="135" t="str">
        <f>IF(ISERROR(VLOOKUP(A72,Teams!$A$2:$B$4911,2)),"",VLOOKUP(A72,Teams!$A$2:$B$4911,2))</f>
        <v/>
      </c>
      <c r="C72" s="40"/>
      <c r="D72" s="146"/>
      <c r="E72" s="40"/>
      <c r="F72" s="235"/>
      <c r="G72" s="40"/>
      <c r="H72" s="60">
        <f t="shared" si="8"/>
        <v>0</v>
      </c>
      <c r="I72" s="61">
        <v>0</v>
      </c>
      <c r="J72" s="62">
        <f t="shared" si="10"/>
        <v>0</v>
      </c>
      <c r="K72" s="16" t="str">
        <f t="shared" si="11"/>
        <v/>
      </c>
      <c r="L72" s="33"/>
      <c r="M72" s="155">
        <f t="shared" si="9"/>
        <v>0</v>
      </c>
    </row>
    <row r="73" spans="1:13" ht="24.95" customHeight="1" thickTop="1" thickBot="1" x14ac:dyDescent="0.3">
      <c r="A73" s="71"/>
      <c r="B73" s="135" t="str">
        <f>IF(ISERROR(VLOOKUP(A73,Teams!$A$2:$B$4911,2)),"",VLOOKUP(A73,Teams!$A$2:$B$4911,2))</f>
        <v/>
      </c>
      <c r="C73" s="40"/>
      <c r="D73" s="146"/>
      <c r="E73" s="40"/>
      <c r="F73" s="235"/>
      <c r="G73" s="40"/>
      <c r="H73" s="60">
        <f t="shared" si="8"/>
        <v>0</v>
      </c>
      <c r="I73" s="61">
        <v>0</v>
      </c>
      <c r="J73" s="62">
        <f t="shared" si="10"/>
        <v>0</v>
      </c>
      <c r="K73" s="16" t="str">
        <f t="shared" si="11"/>
        <v/>
      </c>
      <c r="L73" s="33"/>
      <c r="M73" s="155">
        <f t="shared" si="9"/>
        <v>0</v>
      </c>
    </row>
    <row r="74" spans="1:13" ht="24.95" customHeight="1" thickTop="1" thickBot="1" x14ac:dyDescent="0.3">
      <c r="A74" s="71"/>
      <c r="B74" s="135" t="str">
        <f>IF(ISERROR(VLOOKUP(A74,Teams!$A$2:$B$4911,2)),"",VLOOKUP(A74,Teams!$A$2:$B$4911,2))</f>
        <v/>
      </c>
      <c r="C74" s="40"/>
      <c r="D74" s="146"/>
      <c r="E74" s="40"/>
      <c r="F74" s="235"/>
      <c r="G74" s="40"/>
      <c r="H74" s="60">
        <f t="shared" si="8"/>
        <v>0</v>
      </c>
      <c r="I74" s="61">
        <v>0</v>
      </c>
      <c r="J74" s="62">
        <f t="shared" si="10"/>
        <v>0</v>
      </c>
      <c r="K74" s="16" t="str">
        <f t="shared" si="11"/>
        <v/>
      </c>
      <c r="L74" s="33"/>
      <c r="M74" s="155">
        <f t="shared" si="9"/>
        <v>0</v>
      </c>
    </row>
    <row r="75" spans="1:13" ht="24.95" customHeight="1" thickTop="1" thickBot="1" x14ac:dyDescent="0.3">
      <c r="A75" s="71"/>
      <c r="B75" s="135" t="str">
        <f>IF(ISERROR(VLOOKUP(A75,Teams!$A$2:$B$4911,2)),"",VLOOKUP(A75,Teams!$A$2:$B$4911,2))</f>
        <v/>
      </c>
      <c r="C75" s="40"/>
      <c r="D75" s="146"/>
      <c r="E75" s="40"/>
      <c r="F75" s="235"/>
      <c r="G75" s="40"/>
      <c r="H75" s="60">
        <f t="shared" si="8"/>
        <v>0</v>
      </c>
      <c r="I75" s="61">
        <v>0</v>
      </c>
      <c r="J75" s="62">
        <f t="shared" si="10"/>
        <v>0</v>
      </c>
      <c r="K75" s="16" t="str">
        <f t="shared" si="11"/>
        <v/>
      </c>
      <c r="L75" s="33"/>
      <c r="M75" s="155">
        <f t="shared" si="9"/>
        <v>0</v>
      </c>
    </row>
    <row r="76" spans="1:13" ht="24.95" customHeight="1" thickTop="1" thickBot="1" x14ac:dyDescent="0.3">
      <c r="A76" s="71"/>
      <c r="B76" s="135" t="str">
        <f>IF(ISERROR(VLOOKUP(A76,Teams!$A$2:$B$4911,2)),"",VLOOKUP(A76,Teams!$A$2:$B$4911,2))</f>
        <v/>
      </c>
      <c r="C76" s="40"/>
      <c r="D76" s="146"/>
      <c r="E76" s="40"/>
      <c r="F76" s="235"/>
      <c r="G76" s="40"/>
      <c r="H76" s="60">
        <f t="shared" si="8"/>
        <v>0</v>
      </c>
      <c r="I76" s="61">
        <v>0</v>
      </c>
      <c r="J76" s="62">
        <f t="shared" si="10"/>
        <v>0</v>
      </c>
      <c r="K76" s="16" t="str">
        <f t="shared" si="11"/>
        <v/>
      </c>
      <c r="L76" s="33"/>
      <c r="M76" s="155">
        <f t="shared" si="9"/>
        <v>0</v>
      </c>
    </row>
    <row r="77" spans="1:13" ht="15" customHeight="1" thickTop="1" thickBot="1" x14ac:dyDescent="0.3">
      <c r="A77" s="32"/>
      <c r="B77" s="135" t="str">
        <f>IF(ISERROR(VLOOKUP(A77,Teams!$A$2:$B$4911,2)),"",VLOOKUP(A77,Teams!$A$2:$B$4911,2))</f>
        <v/>
      </c>
      <c r="C77" s="33"/>
      <c r="D77" s="104"/>
      <c r="E77" s="33"/>
      <c r="F77" s="134"/>
      <c r="G77" s="34"/>
      <c r="H77" s="60">
        <f t="shared" si="8"/>
        <v>0</v>
      </c>
      <c r="I77" s="61">
        <v>0</v>
      </c>
      <c r="J77" s="62">
        <f t="shared" si="10"/>
        <v>0</v>
      </c>
      <c r="K77" s="16" t="str">
        <f t="shared" si="11"/>
        <v/>
      </c>
      <c r="L77" s="33"/>
      <c r="M77" s="42">
        <f t="shared" si="9"/>
        <v>0</v>
      </c>
    </row>
    <row r="78" spans="1:13" ht="15" customHeight="1" thickBot="1" x14ac:dyDescent="0.3">
      <c r="A78" s="32"/>
      <c r="B78" s="135" t="str">
        <f>IF(ISERROR(VLOOKUP(A78,Teams!$A$2:$B$4911,2)),"",VLOOKUP(A78,Teams!$A$2:$B$4911,2))</f>
        <v/>
      </c>
      <c r="C78" s="33"/>
      <c r="D78" s="104"/>
      <c r="E78" s="33"/>
      <c r="F78" s="134"/>
      <c r="G78" s="34"/>
      <c r="H78" s="60">
        <f t="shared" si="8"/>
        <v>0</v>
      </c>
      <c r="I78" s="61">
        <v>0</v>
      </c>
      <c r="J78" s="62">
        <f t="shared" si="10"/>
        <v>0</v>
      </c>
      <c r="K78" s="16" t="str">
        <f t="shared" si="11"/>
        <v/>
      </c>
      <c r="L78" s="33"/>
      <c r="M78" s="42">
        <f t="shared" si="9"/>
        <v>0</v>
      </c>
    </row>
    <row r="79" spans="1:13" ht="15" customHeight="1" thickBot="1" x14ac:dyDescent="0.3">
      <c r="A79" s="32"/>
      <c r="B79" s="135" t="str">
        <f>IF(ISERROR(VLOOKUP(A79,Teams!$A$2:$B$4911,2)),"",VLOOKUP(A79,Teams!$A$2:$B$4911,2))</f>
        <v/>
      </c>
      <c r="C79" s="33"/>
      <c r="D79" s="104"/>
      <c r="E79" s="33"/>
      <c r="F79" s="134"/>
      <c r="G79" s="34"/>
      <c r="H79" s="60">
        <f t="shared" si="8"/>
        <v>0</v>
      </c>
      <c r="I79" s="61">
        <v>0</v>
      </c>
      <c r="J79" s="62">
        <f t="shared" si="10"/>
        <v>0</v>
      </c>
      <c r="K79" s="16" t="str">
        <f t="shared" si="11"/>
        <v/>
      </c>
      <c r="L79" s="33"/>
      <c r="M79" s="42">
        <f t="shared" si="9"/>
        <v>0</v>
      </c>
    </row>
    <row r="80" spans="1:13" ht="15" customHeight="1" thickBot="1" x14ac:dyDescent="0.3">
      <c r="A80" s="32"/>
      <c r="B80" s="135" t="str">
        <f>IF(ISERROR(VLOOKUP(A80,Teams!$A$2:$B$4911,2)),"",VLOOKUP(A80,Teams!$A$2:$B$4911,2))</f>
        <v/>
      </c>
      <c r="C80" s="33"/>
      <c r="D80" s="104"/>
      <c r="E80" s="33"/>
      <c r="F80" s="134"/>
      <c r="G80" s="34"/>
      <c r="H80" s="60">
        <f t="shared" si="8"/>
        <v>0</v>
      </c>
      <c r="I80" s="61">
        <v>0</v>
      </c>
      <c r="J80" s="62">
        <f t="shared" si="10"/>
        <v>0</v>
      </c>
      <c r="K80" s="16" t="str">
        <f t="shared" si="11"/>
        <v/>
      </c>
      <c r="L80" s="33"/>
      <c r="M80" s="42">
        <f t="shared" si="9"/>
        <v>0</v>
      </c>
    </row>
    <row r="81" spans="1:13" ht="15" customHeight="1" thickBot="1" x14ac:dyDescent="0.3">
      <c r="A81" s="32"/>
      <c r="B81" s="135" t="str">
        <f>IF(ISERROR(VLOOKUP(A81,Teams!$A$2:$B$4911,2)),"",VLOOKUP(A81,Teams!$A$2:$B$4911,2))</f>
        <v/>
      </c>
      <c r="C81" s="33"/>
      <c r="D81" s="104"/>
      <c r="E81" s="33"/>
      <c r="F81" s="134"/>
      <c r="G81" s="34"/>
      <c r="H81" s="60">
        <f t="shared" si="8"/>
        <v>0</v>
      </c>
      <c r="I81" s="61">
        <v>0</v>
      </c>
      <c r="J81" s="62">
        <f t="shared" si="10"/>
        <v>0</v>
      </c>
      <c r="K81" s="16" t="str">
        <f t="shared" si="11"/>
        <v/>
      </c>
      <c r="L81" s="33"/>
      <c r="M81" s="42">
        <f t="shared" si="9"/>
        <v>0</v>
      </c>
    </row>
    <row r="82" spans="1:13" ht="15" customHeight="1" thickBot="1" x14ac:dyDescent="0.3">
      <c r="A82" s="32"/>
      <c r="B82" s="135" t="str">
        <f>IF(ISERROR(VLOOKUP(A82,Teams!$A$2:$B$4911,2)),"",VLOOKUP(A82,Teams!$A$2:$B$4911,2))</f>
        <v/>
      </c>
      <c r="C82" s="33"/>
      <c r="D82" s="104"/>
      <c r="E82" s="33"/>
      <c r="F82" s="134"/>
      <c r="G82" s="34"/>
      <c r="H82" s="60">
        <f t="shared" si="8"/>
        <v>0</v>
      </c>
      <c r="I82" s="61">
        <v>0</v>
      </c>
      <c r="J82" s="62">
        <f t="shared" si="10"/>
        <v>0</v>
      </c>
      <c r="K82" s="16" t="str">
        <f t="shared" si="11"/>
        <v/>
      </c>
      <c r="L82" s="33"/>
      <c r="M82" s="42">
        <f t="shared" si="9"/>
        <v>0</v>
      </c>
    </row>
    <row r="83" spans="1:13" ht="15" customHeight="1" thickBot="1" x14ac:dyDescent="0.3">
      <c r="A83" s="32"/>
      <c r="B83" s="135" t="str">
        <f>IF(ISERROR(VLOOKUP(A83,Teams!$A$2:$B$4911,2)),"",VLOOKUP(A83,Teams!$A$2:$B$4911,2))</f>
        <v/>
      </c>
      <c r="C83" s="33"/>
      <c r="D83" s="104"/>
      <c r="E83" s="33"/>
      <c r="F83" s="134"/>
      <c r="G83" s="34"/>
      <c r="H83" s="60">
        <f t="shared" si="8"/>
        <v>0</v>
      </c>
      <c r="I83" s="61">
        <v>0</v>
      </c>
      <c r="J83" s="62">
        <f t="shared" si="10"/>
        <v>0</v>
      </c>
      <c r="K83" s="16" t="str">
        <f t="shared" si="11"/>
        <v/>
      </c>
      <c r="L83" s="33"/>
      <c r="M83" s="42">
        <f t="shared" si="9"/>
        <v>0</v>
      </c>
    </row>
    <row r="84" spans="1:13" ht="15" customHeight="1" thickBot="1" x14ac:dyDescent="0.3">
      <c r="A84" s="32"/>
      <c r="B84" s="135" t="str">
        <f>IF(ISERROR(VLOOKUP(A84,Teams!$A$2:$B$4911,2)),"",VLOOKUP(A84,Teams!$A$2:$B$4911,2))</f>
        <v/>
      </c>
      <c r="C84" s="33"/>
      <c r="D84" s="104"/>
      <c r="E84" s="33"/>
      <c r="F84" s="134"/>
      <c r="G84" s="34"/>
      <c r="H84" s="60">
        <f t="shared" si="8"/>
        <v>0</v>
      </c>
      <c r="I84" s="61">
        <v>0</v>
      </c>
      <c r="J84" s="62">
        <f t="shared" si="10"/>
        <v>0</v>
      </c>
      <c r="K84" s="16" t="str">
        <f t="shared" si="11"/>
        <v/>
      </c>
      <c r="L84" s="33"/>
      <c r="M84" s="42">
        <f t="shared" si="9"/>
        <v>0</v>
      </c>
    </row>
    <row r="85" spans="1:13" ht="15" customHeight="1" thickBot="1" x14ac:dyDescent="0.3">
      <c r="A85" s="32"/>
      <c r="B85" s="135" t="str">
        <f>IF(ISERROR(VLOOKUP(A85,Teams!$A$2:$B$4911,2)),"",VLOOKUP(A85,Teams!$A$2:$B$4911,2))</f>
        <v/>
      </c>
      <c r="C85" s="33"/>
      <c r="D85" s="104"/>
      <c r="E85" s="33"/>
      <c r="F85" s="134"/>
      <c r="G85" s="34"/>
      <c r="H85" s="60">
        <f t="shared" si="8"/>
        <v>0</v>
      </c>
      <c r="I85" s="61">
        <v>0</v>
      </c>
      <c r="J85" s="62">
        <f t="shared" si="10"/>
        <v>0</v>
      </c>
      <c r="K85" s="16" t="str">
        <f t="shared" si="11"/>
        <v/>
      </c>
      <c r="L85" s="33"/>
      <c r="M85" s="42">
        <f t="shared" si="9"/>
        <v>0</v>
      </c>
    </row>
    <row r="86" spans="1:13" ht="15" customHeight="1" thickBot="1" x14ac:dyDescent="0.3">
      <c r="A86" s="32"/>
      <c r="B86" s="135" t="str">
        <f>IF(ISERROR(VLOOKUP(A86,Teams!$A$2:$B$4911,2)),"",VLOOKUP(A86,Teams!$A$2:$B$4911,2))</f>
        <v/>
      </c>
      <c r="C86" s="33"/>
      <c r="D86" s="104"/>
      <c r="E86" s="33"/>
      <c r="F86" s="134"/>
      <c r="G86" s="34"/>
      <c r="H86" s="60">
        <f t="shared" si="8"/>
        <v>0</v>
      </c>
      <c r="I86" s="61">
        <v>0</v>
      </c>
      <c r="J86" s="62">
        <f t="shared" si="10"/>
        <v>0</v>
      </c>
      <c r="K86" s="16" t="str">
        <f t="shared" si="11"/>
        <v/>
      </c>
      <c r="L86" s="33"/>
      <c r="M86" s="42">
        <f t="shared" si="9"/>
        <v>0</v>
      </c>
    </row>
    <row r="87" spans="1:13" ht="15" customHeight="1" thickBot="1" x14ac:dyDescent="0.3">
      <c r="A87" s="32"/>
      <c r="B87" s="135" t="str">
        <f>IF(ISERROR(VLOOKUP(A87,Teams!$A$2:$B$4911,2)),"",VLOOKUP(A87,Teams!$A$2:$B$4911,2))</f>
        <v/>
      </c>
      <c r="C87" s="33"/>
      <c r="D87" s="104"/>
      <c r="E87" s="33"/>
      <c r="F87" s="134"/>
      <c r="G87" s="34"/>
      <c r="H87" s="60">
        <f t="shared" si="8"/>
        <v>0</v>
      </c>
      <c r="I87" s="61">
        <v>0</v>
      </c>
      <c r="J87" s="62">
        <f t="shared" si="10"/>
        <v>0</v>
      </c>
      <c r="K87" s="16" t="str">
        <f t="shared" si="11"/>
        <v/>
      </c>
      <c r="L87" s="33"/>
      <c r="M87" s="42">
        <f t="shared" si="9"/>
        <v>0</v>
      </c>
    </row>
    <row r="88" spans="1:13" ht="15" customHeight="1" thickBot="1" x14ac:dyDescent="0.3">
      <c r="A88" s="32"/>
      <c r="B88" s="135" t="str">
        <f>IF(ISERROR(VLOOKUP(A88,Teams!$A$2:$B$4911,2)),"",VLOOKUP(A88,Teams!$A$2:$B$4911,2))</f>
        <v/>
      </c>
      <c r="C88" s="33"/>
      <c r="D88" s="104"/>
      <c r="E88" s="33"/>
      <c r="F88" s="134"/>
      <c r="G88" s="34"/>
      <c r="H88" s="60">
        <f t="shared" si="8"/>
        <v>0</v>
      </c>
      <c r="I88" s="61">
        <v>0</v>
      </c>
      <c r="J88" s="62">
        <f t="shared" si="10"/>
        <v>0</v>
      </c>
      <c r="K88" s="16" t="str">
        <f t="shared" si="11"/>
        <v/>
      </c>
      <c r="L88" s="33"/>
      <c r="M88" s="42">
        <f t="shared" si="9"/>
        <v>0</v>
      </c>
    </row>
    <row r="89" spans="1:13" ht="15" customHeight="1" thickBot="1" x14ac:dyDescent="0.3">
      <c r="A89" s="32"/>
      <c r="B89" s="135" t="str">
        <f>IF(ISERROR(VLOOKUP(A89,Teams!$A$2:$B$4911,2)),"",VLOOKUP(A89,Teams!$A$2:$B$4911,2))</f>
        <v/>
      </c>
      <c r="C89" s="33"/>
      <c r="D89" s="104"/>
      <c r="E89" s="33"/>
      <c r="F89" s="134"/>
      <c r="G89" s="34"/>
      <c r="H89" s="60">
        <f t="shared" si="8"/>
        <v>0</v>
      </c>
      <c r="I89" s="61">
        <v>0</v>
      </c>
      <c r="J89" s="62">
        <f t="shared" si="10"/>
        <v>0</v>
      </c>
      <c r="K89" s="16" t="str">
        <f t="shared" si="11"/>
        <v/>
      </c>
      <c r="L89" s="33"/>
      <c r="M89" s="42">
        <f t="shared" si="9"/>
        <v>0</v>
      </c>
    </row>
    <row r="90" spans="1:13" ht="15" customHeight="1" thickBot="1" x14ac:dyDescent="0.3">
      <c r="A90" s="32"/>
      <c r="B90" s="135" t="str">
        <f>IF(ISERROR(VLOOKUP(A90,Teams!$A$2:$B$4911,2)),"",VLOOKUP(A90,Teams!$A$2:$B$4911,2))</f>
        <v/>
      </c>
      <c r="C90" s="33"/>
      <c r="D90" s="104"/>
      <c r="E90" s="33"/>
      <c r="F90" s="134"/>
      <c r="G90" s="34"/>
      <c r="H90" s="60">
        <f t="shared" si="8"/>
        <v>0</v>
      </c>
      <c r="I90" s="61">
        <v>0</v>
      </c>
      <c r="J90" s="62">
        <f t="shared" si="10"/>
        <v>0</v>
      </c>
      <c r="K90" s="16" t="str">
        <f t="shared" si="11"/>
        <v/>
      </c>
      <c r="L90" s="33"/>
      <c r="M90" s="42">
        <f t="shared" si="9"/>
        <v>0</v>
      </c>
    </row>
    <row r="91" spans="1:13" ht="15" customHeight="1" thickBot="1" x14ac:dyDescent="0.3">
      <c r="A91" s="32"/>
      <c r="B91" s="135" t="str">
        <f>IF(ISERROR(VLOOKUP(A91,Teams!$A$2:$B$4911,2)),"",VLOOKUP(A91,Teams!$A$2:$B$4911,2))</f>
        <v/>
      </c>
      <c r="C91" s="33"/>
      <c r="D91" s="104"/>
      <c r="E91" s="33"/>
      <c r="F91" s="134"/>
      <c r="G91" s="34"/>
      <c r="H91" s="60">
        <f t="shared" ref="H91:H108" si="12">G91-I91</f>
        <v>0</v>
      </c>
      <c r="I91" s="61">
        <v>0</v>
      </c>
      <c r="J91" s="62">
        <f t="shared" si="10"/>
        <v>0</v>
      </c>
      <c r="K91" s="16" t="str">
        <f t="shared" si="11"/>
        <v/>
      </c>
      <c r="L91" s="33"/>
      <c r="M91" s="42">
        <f t="shared" ref="M91:M108" si="13">SUM(H91+L91)</f>
        <v>0</v>
      </c>
    </row>
    <row r="92" spans="1:13" ht="15" customHeight="1" thickBot="1" x14ac:dyDescent="0.3">
      <c r="A92" s="32"/>
      <c r="B92" s="135" t="str">
        <f>IF(ISERROR(VLOOKUP(A92,Teams!$A$2:$B$4911,2)),"",VLOOKUP(A92,Teams!$A$2:$B$4911,2))</f>
        <v/>
      </c>
      <c r="C92" s="33"/>
      <c r="D92" s="104"/>
      <c r="E92" s="33"/>
      <c r="F92" s="134"/>
      <c r="G92" s="34"/>
      <c r="H92" s="60">
        <f t="shared" si="12"/>
        <v>0</v>
      </c>
      <c r="I92" s="61">
        <v>0</v>
      </c>
      <c r="J92" s="62">
        <f t="shared" si="10"/>
        <v>0</v>
      </c>
      <c r="K92" s="16" t="str">
        <f t="shared" si="11"/>
        <v/>
      </c>
      <c r="L92" s="33"/>
      <c r="M92" s="42">
        <f t="shared" si="13"/>
        <v>0</v>
      </c>
    </row>
    <row r="93" spans="1:13" ht="15" customHeight="1" thickBot="1" x14ac:dyDescent="0.3">
      <c r="A93" s="32"/>
      <c r="B93" s="135" t="str">
        <f>IF(ISERROR(VLOOKUP(A93,Teams!$A$2:$B$4911,2)),"",VLOOKUP(A93,Teams!$A$2:$B$4911,2))</f>
        <v/>
      </c>
      <c r="C93" s="33"/>
      <c r="D93" s="104"/>
      <c r="E93" s="33"/>
      <c r="F93" s="134"/>
      <c r="G93" s="34"/>
      <c r="H93" s="60">
        <f t="shared" si="12"/>
        <v>0</v>
      </c>
      <c r="I93" s="61">
        <v>0</v>
      </c>
      <c r="J93" s="62">
        <f t="shared" si="10"/>
        <v>0</v>
      </c>
      <c r="K93" s="16" t="str">
        <f t="shared" si="11"/>
        <v/>
      </c>
      <c r="L93" s="33"/>
      <c r="M93" s="42">
        <f t="shared" si="13"/>
        <v>0</v>
      </c>
    </row>
    <row r="94" spans="1:13" ht="15" customHeight="1" thickBot="1" x14ac:dyDescent="0.3">
      <c r="A94" s="32"/>
      <c r="B94" s="135" t="str">
        <f>IF(ISERROR(VLOOKUP(A94,Teams!$A$2:$B$4911,2)),"",VLOOKUP(A94,Teams!$A$2:$B$4911,2))</f>
        <v/>
      </c>
      <c r="C94" s="33"/>
      <c r="D94" s="104"/>
      <c r="E94" s="33"/>
      <c r="F94" s="134"/>
      <c r="G94" s="34"/>
      <c r="H94" s="60">
        <f t="shared" si="12"/>
        <v>0</v>
      </c>
      <c r="I94" s="61">
        <v>0</v>
      </c>
      <c r="J94" s="62">
        <f t="shared" si="10"/>
        <v>0</v>
      </c>
      <c r="K94" s="16" t="str">
        <f t="shared" si="11"/>
        <v/>
      </c>
      <c r="L94" s="33"/>
      <c r="M94" s="42">
        <f t="shared" si="13"/>
        <v>0</v>
      </c>
    </row>
    <row r="95" spans="1:13" ht="15" customHeight="1" thickBot="1" x14ac:dyDescent="0.3">
      <c r="A95" s="32"/>
      <c r="B95" s="135" t="str">
        <f>IF(ISERROR(VLOOKUP(A95,Teams!$A$2:$B$4911,2)),"",VLOOKUP(A95,Teams!$A$2:$B$4911,2))</f>
        <v/>
      </c>
      <c r="C95" s="33"/>
      <c r="D95" s="104"/>
      <c r="E95" s="33"/>
      <c r="F95" s="134"/>
      <c r="G95" s="34"/>
      <c r="H95" s="60">
        <f t="shared" si="12"/>
        <v>0</v>
      </c>
      <c r="I95" s="61">
        <v>0</v>
      </c>
      <c r="J95" s="62">
        <f t="shared" si="10"/>
        <v>0</v>
      </c>
      <c r="K95" s="16" t="str">
        <f t="shared" si="11"/>
        <v/>
      </c>
      <c r="L95" s="33"/>
      <c r="M95" s="42">
        <f t="shared" si="13"/>
        <v>0</v>
      </c>
    </row>
    <row r="96" spans="1:13" ht="15" customHeight="1" thickBot="1" x14ac:dyDescent="0.3">
      <c r="A96" s="32"/>
      <c r="B96" s="135" t="str">
        <f>IF(ISERROR(VLOOKUP(A96,Teams!$A$2:$B$4911,2)),"",VLOOKUP(A96,Teams!$A$2:$B$4911,2))</f>
        <v/>
      </c>
      <c r="C96" s="33"/>
      <c r="D96" s="104"/>
      <c r="E96" s="33"/>
      <c r="F96" s="134"/>
      <c r="G96" s="34"/>
      <c r="H96" s="60">
        <f t="shared" si="12"/>
        <v>0</v>
      </c>
      <c r="I96" s="61">
        <v>0</v>
      </c>
      <c r="J96" s="62">
        <f t="shared" si="10"/>
        <v>0</v>
      </c>
      <c r="K96" s="16" t="str">
        <f t="shared" si="11"/>
        <v/>
      </c>
      <c r="L96" s="33"/>
      <c r="M96" s="42">
        <f t="shared" si="13"/>
        <v>0</v>
      </c>
    </row>
    <row r="97" spans="1:13" ht="15" customHeight="1" thickBot="1" x14ac:dyDescent="0.3">
      <c r="A97" s="32"/>
      <c r="B97" s="135" t="str">
        <f>IF(ISERROR(VLOOKUP(A97,Teams!$A$2:$B$4911,2)),"",VLOOKUP(A97,Teams!$A$2:$B$4911,2))</f>
        <v/>
      </c>
      <c r="C97" s="33"/>
      <c r="D97" s="104"/>
      <c r="E97" s="33"/>
      <c r="F97" s="134"/>
      <c r="G97" s="34"/>
      <c r="H97" s="60">
        <f t="shared" si="12"/>
        <v>0</v>
      </c>
      <c r="I97" s="61">
        <v>0</v>
      </c>
      <c r="J97" s="62">
        <f t="shared" si="10"/>
        <v>0</v>
      </c>
      <c r="K97" s="16" t="str">
        <f t="shared" si="11"/>
        <v/>
      </c>
      <c r="L97" s="33"/>
      <c r="M97" s="42">
        <f t="shared" si="13"/>
        <v>0</v>
      </c>
    </row>
    <row r="98" spans="1:13" ht="15" customHeight="1" thickBot="1" x14ac:dyDescent="0.3">
      <c r="A98" s="32"/>
      <c r="B98" s="135" t="str">
        <f>IF(ISERROR(VLOOKUP(A98,Teams!$A$2:$B$4911,2)),"",VLOOKUP(A98,Teams!$A$2:$B$4911,2))</f>
        <v/>
      </c>
      <c r="C98" s="33"/>
      <c r="D98" s="104"/>
      <c r="E98" s="33"/>
      <c r="F98" s="134"/>
      <c r="G98" s="34"/>
      <c r="H98" s="60">
        <f t="shared" si="12"/>
        <v>0</v>
      </c>
      <c r="I98" s="61">
        <v>0</v>
      </c>
      <c r="J98" s="62">
        <f t="shared" si="10"/>
        <v>0</v>
      </c>
      <c r="K98" s="16" t="str">
        <f t="shared" si="11"/>
        <v/>
      </c>
      <c r="L98" s="33"/>
      <c r="M98" s="42">
        <f t="shared" si="13"/>
        <v>0</v>
      </c>
    </row>
    <row r="99" spans="1:13" ht="15" customHeight="1" thickBot="1" x14ac:dyDescent="0.3">
      <c r="A99" s="32"/>
      <c r="B99" s="135" t="str">
        <f>IF(ISERROR(VLOOKUP(A99,Teams!$A$2:$B$4911,2)),"",VLOOKUP(A99,Teams!$A$2:$B$4911,2))</f>
        <v/>
      </c>
      <c r="C99" s="33"/>
      <c r="D99" s="104"/>
      <c r="E99" s="33"/>
      <c r="F99" s="134"/>
      <c r="G99" s="34"/>
      <c r="H99" s="60">
        <f t="shared" si="12"/>
        <v>0</v>
      </c>
      <c r="I99" s="61">
        <v>0</v>
      </c>
      <c r="J99" s="62">
        <f t="shared" si="10"/>
        <v>0</v>
      </c>
      <c r="K99" s="16" t="str">
        <f t="shared" si="11"/>
        <v/>
      </c>
      <c r="L99" s="33"/>
      <c r="M99" s="42">
        <f t="shared" si="13"/>
        <v>0</v>
      </c>
    </row>
    <row r="100" spans="1:13" ht="15" customHeight="1" thickBot="1" x14ac:dyDescent="0.3">
      <c r="A100" s="32"/>
      <c r="B100" s="135" t="str">
        <f>IF(ISERROR(VLOOKUP(A100,Teams!$A$2:$B$4911,2)),"",VLOOKUP(A100,Teams!$A$2:$B$4911,2))</f>
        <v/>
      </c>
      <c r="C100" s="33"/>
      <c r="D100" s="104"/>
      <c r="E100" s="33"/>
      <c r="F100" s="134"/>
      <c r="G100" s="34"/>
      <c r="H100" s="60">
        <f t="shared" si="12"/>
        <v>0</v>
      </c>
      <c r="I100" s="61">
        <v>0</v>
      </c>
      <c r="J100" s="62">
        <f t="shared" si="10"/>
        <v>0</v>
      </c>
      <c r="K100" s="16" t="str">
        <f t="shared" si="11"/>
        <v/>
      </c>
      <c r="L100" s="33"/>
      <c r="M100" s="42">
        <f t="shared" si="13"/>
        <v>0</v>
      </c>
    </row>
    <row r="101" spans="1:13" ht="15" customHeight="1" thickBot="1" x14ac:dyDescent="0.3">
      <c r="A101" s="32"/>
      <c r="B101" s="135" t="str">
        <f>IF(ISERROR(VLOOKUP(A101,Teams!$A$2:$B$4911,2)),"",VLOOKUP(A101,Teams!$A$2:$B$4911,2))</f>
        <v/>
      </c>
      <c r="C101" s="33"/>
      <c r="D101" s="104"/>
      <c r="E101" s="33"/>
      <c r="F101" s="134"/>
      <c r="G101" s="34"/>
      <c r="H101" s="60">
        <f t="shared" si="12"/>
        <v>0</v>
      </c>
      <c r="I101" s="61">
        <v>0</v>
      </c>
      <c r="J101" s="62">
        <f t="shared" ref="J101:J108" si="14">IF(H101=0,0,IF(ISERROR(RANK(H101,$H$5:$H$108)),"",RANK(H101,$H$5:$H$108)))</f>
        <v>0</v>
      </c>
      <c r="K101" s="16" t="str">
        <f t="shared" ref="K101:K108" si="15">IF(ISERROR(RANK(F101,$F$5:$F$108)),"",(RANK(F101,$F$5:$F$108)))</f>
        <v/>
      </c>
      <c r="L101" s="33"/>
      <c r="M101" s="42">
        <f t="shared" si="13"/>
        <v>0</v>
      </c>
    </row>
    <row r="102" spans="1:13" ht="15" customHeight="1" thickBot="1" x14ac:dyDescent="0.3">
      <c r="A102" s="32"/>
      <c r="B102" s="135" t="str">
        <f>IF(ISERROR(VLOOKUP(A102,Teams!$A$2:$B$4911,2)),"",VLOOKUP(A102,Teams!$A$2:$B$4911,2))</f>
        <v/>
      </c>
      <c r="C102" s="33"/>
      <c r="D102" s="104"/>
      <c r="E102" s="33"/>
      <c r="F102" s="134"/>
      <c r="G102" s="34"/>
      <c r="H102" s="60">
        <f t="shared" si="12"/>
        <v>0</v>
      </c>
      <c r="I102" s="61">
        <v>0</v>
      </c>
      <c r="J102" s="62">
        <f t="shared" si="14"/>
        <v>0</v>
      </c>
      <c r="K102" s="16" t="str">
        <f t="shared" si="15"/>
        <v/>
      </c>
      <c r="L102" s="33"/>
      <c r="M102" s="42">
        <f t="shared" si="13"/>
        <v>0</v>
      </c>
    </row>
    <row r="103" spans="1:13" ht="15" customHeight="1" thickBot="1" x14ac:dyDescent="0.3">
      <c r="A103" s="32"/>
      <c r="B103" s="135" t="str">
        <f>IF(ISERROR(VLOOKUP(A103,Teams!$A$2:$B$4911,2)),"",VLOOKUP(A103,Teams!$A$2:$B$4911,2))</f>
        <v/>
      </c>
      <c r="C103" s="33"/>
      <c r="D103" s="104"/>
      <c r="E103" s="33"/>
      <c r="F103" s="134"/>
      <c r="G103" s="34"/>
      <c r="H103" s="60">
        <f t="shared" si="12"/>
        <v>0</v>
      </c>
      <c r="I103" s="61">
        <v>0</v>
      </c>
      <c r="J103" s="62">
        <f t="shared" si="14"/>
        <v>0</v>
      </c>
      <c r="K103" s="16" t="str">
        <f t="shared" si="15"/>
        <v/>
      </c>
      <c r="L103" s="33"/>
      <c r="M103" s="42">
        <f t="shared" si="13"/>
        <v>0</v>
      </c>
    </row>
    <row r="104" spans="1:13" ht="15" customHeight="1" thickBot="1" x14ac:dyDescent="0.3">
      <c r="A104" s="32"/>
      <c r="B104" s="135" t="str">
        <f>IF(ISERROR(VLOOKUP(A104,Teams!$A$2:$B$4911,2)),"",VLOOKUP(A104,Teams!$A$2:$B$4911,2))</f>
        <v/>
      </c>
      <c r="C104" s="33"/>
      <c r="D104" s="104"/>
      <c r="E104" s="33"/>
      <c r="F104" s="134"/>
      <c r="G104" s="34"/>
      <c r="H104" s="60">
        <f t="shared" si="12"/>
        <v>0</v>
      </c>
      <c r="I104" s="61">
        <v>0</v>
      </c>
      <c r="J104" s="62">
        <f t="shared" si="14"/>
        <v>0</v>
      </c>
      <c r="K104" s="16" t="str">
        <f t="shared" si="15"/>
        <v/>
      </c>
      <c r="L104" s="33"/>
      <c r="M104" s="42">
        <f t="shared" si="13"/>
        <v>0</v>
      </c>
    </row>
    <row r="105" spans="1:13" ht="15" customHeight="1" thickBot="1" x14ac:dyDescent="0.3">
      <c r="A105" s="32"/>
      <c r="B105" s="135" t="str">
        <f>IF(ISERROR(VLOOKUP(A105,Teams!$A$2:$B$4911,2)),"",VLOOKUP(A105,Teams!$A$2:$B$4911,2))</f>
        <v/>
      </c>
      <c r="C105" s="33"/>
      <c r="D105" s="104"/>
      <c r="E105" s="33"/>
      <c r="F105" s="134"/>
      <c r="G105" s="34"/>
      <c r="H105" s="60">
        <f t="shared" si="12"/>
        <v>0</v>
      </c>
      <c r="I105" s="61">
        <v>0</v>
      </c>
      <c r="J105" s="62">
        <f t="shared" si="14"/>
        <v>0</v>
      </c>
      <c r="K105" s="16" t="str">
        <f t="shared" si="15"/>
        <v/>
      </c>
      <c r="L105" s="33"/>
      <c r="M105" s="42">
        <f t="shared" si="13"/>
        <v>0</v>
      </c>
    </row>
    <row r="106" spans="1:13" ht="15" customHeight="1" thickBot="1" x14ac:dyDescent="0.3">
      <c r="A106" s="32"/>
      <c r="B106" s="135" t="str">
        <f>IF(ISERROR(VLOOKUP(A106,Teams!$A$2:$B$4911,2)),"",VLOOKUP(A106,Teams!$A$2:$B$4911,2))</f>
        <v/>
      </c>
      <c r="C106" s="33"/>
      <c r="D106" s="104"/>
      <c r="E106" s="33"/>
      <c r="F106" s="134"/>
      <c r="G106" s="34"/>
      <c r="H106" s="60">
        <f t="shared" si="12"/>
        <v>0</v>
      </c>
      <c r="I106" s="61">
        <v>0</v>
      </c>
      <c r="J106" s="62">
        <f t="shared" si="14"/>
        <v>0</v>
      </c>
      <c r="K106" s="16" t="str">
        <f t="shared" si="15"/>
        <v/>
      </c>
      <c r="L106" s="33"/>
      <c r="M106" s="42">
        <f t="shared" si="13"/>
        <v>0</v>
      </c>
    </row>
    <row r="107" spans="1:13" ht="15" customHeight="1" thickBot="1" x14ac:dyDescent="0.3">
      <c r="A107" s="32"/>
      <c r="B107" s="135" t="str">
        <f>IF(ISERROR(VLOOKUP(A107,Teams!$A$2:$B$4911,2)),"",VLOOKUP(A107,Teams!$A$2:$B$4911,2))</f>
        <v/>
      </c>
      <c r="C107" s="33"/>
      <c r="D107" s="104"/>
      <c r="E107" s="33"/>
      <c r="F107" s="134"/>
      <c r="G107" s="34"/>
      <c r="H107" s="60">
        <f t="shared" si="12"/>
        <v>0</v>
      </c>
      <c r="I107" s="61">
        <v>0</v>
      </c>
      <c r="J107" s="62">
        <f t="shared" si="14"/>
        <v>0</v>
      </c>
      <c r="K107" s="16" t="str">
        <f t="shared" si="15"/>
        <v/>
      </c>
      <c r="L107" s="33"/>
      <c r="M107" s="42">
        <f t="shared" si="13"/>
        <v>0</v>
      </c>
    </row>
    <row r="108" spans="1:13" ht="15" customHeight="1" thickBot="1" x14ac:dyDescent="0.3">
      <c r="A108" s="32"/>
      <c r="B108" s="135" t="str">
        <f>IF(ISERROR(VLOOKUP(A108,Teams!$A$2:$B$4911,2)),"",VLOOKUP(A108,Teams!$A$2:$B$4911,2))</f>
        <v/>
      </c>
      <c r="C108" s="33"/>
      <c r="D108" s="104"/>
      <c r="E108" s="33"/>
      <c r="F108" s="134"/>
      <c r="G108" s="34"/>
      <c r="H108" s="60">
        <f t="shared" si="12"/>
        <v>0</v>
      </c>
      <c r="I108" s="61">
        <v>0</v>
      </c>
      <c r="J108" s="62">
        <f t="shared" si="14"/>
        <v>0</v>
      </c>
      <c r="K108" s="16" t="str">
        <f t="shared" si="15"/>
        <v/>
      </c>
      <c r="L108" s="33"/>
      <c r="M108" s="42">
        <f t="shared" si="13"/>
        <v>0</v>
      </c>
    </row>
  </sheetData>
  <sortState xmlns:xlrd2="http://schemas.microsoft.com/office/spreadsheetml/2017/richdata2" ref="A5:M51">
    <sortCondition descending="1" ref="H5:H51"/>
  </sortState>
  <mergeCells count="2">
    <mergeCell ref="G3:H3"/>
    <mergeCell ref="J3:K3"/>
  </mergeCells>
  <phoneticPr fontId="0" type="noConversion"/>
  <pageMargins left="0" right="0" top="0" bottom="0" header="0" footer="0"/>
  <pageSetup scale="70" orientation="landscape" r:id="rId1"/>
  <headerFooter scaleWithDoc="0"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1416F-DE27-4AC8-98D7-3E8166065B38}">
  <sheetPr>
    <pageSetUpPr fitToPage="1"/>
  </sheetPr>
  <dimension ref="A1:M57"/>
  <sheetViews>
    <sheetView zoomScaleNormal="100" zoomScaleSheetLayoutView="105" workbookViewId="0">
      <pane xSplit="2" topLeftCell="C1" activePane="topRight" state="frozen"/>
      <selection pane="topRight" activeCell="A57" sqref="A57:XFD102"/>
    </sheetView>
  </sheetViews>
  <sheetFormatPr defaultRowHeight="15" customHeight="1" x14ac:dyDescent="0.2"/>
  <cols>
    <col min="2" max="2" width="59.140625" style="136" customWidth="1"/>
    <col min="3" max="3" width="5.28515625" style="15" customWidth="1"/>
    <col min="4" max="4" width="8" style="15" customWidth="1"/>
    <col min="5" max="5" width="7.28515625" style="15" customWidth="1"/>
    <col min="6" max="6" width="8" style="15" customWidth="1"/>
    <col min="7" max="7" width="14.5703125" style="17" customWidth="1"/>
    <col min="8" max="8" width="12.42578125" style="17" customWidth="1"/>
    <col min="9" max="9" width="16.85546875" customWidth="1"/>
    <col min="10" max="10" width="13.5703125" style="52" customWidth="1"/>
    <col min="11" max="11" width="14.28515625" customWidth="1"/>
    <col min="12" max="12" width="10.140625" customWidth="1"/>
    <col min="13" max="13" width="10.5703125" customWidth="1"/>
  </cols>
  <sheetData>
    <row r="1" spans="1:13" ht="15" customHeight="1" x14ac:dyDescent="0.2">
      <c r="A1" s="4"/>
      <c r="B1" s="112"/>
      <c r="C1" s="7"/>
    </row>
    <row r="2" spans="1:13" ht="27" customHeight="1" thickBot="1" x14ac:dyDescent="0.55000000000000004">
      <c r="A2" s="12" t="s">
        <v>62</v>
      </c>
      <c r="B2" s="12"/>
      <c r="C2" s="13"/>
      <c r="D2" s="13"/>
      <c r="E2" s="13"/>
      <c r="F2" s="13"/>
      <c r="G2" s="18"/>
      <c r="H2" s="18"/>
      <c r="I2" s="12"/>
      <c r="J2" s="53"/>
      <c r="K2" s="12"/>
      <c r="L2" s="12"/>
      <c r="M2" s="12"/>
    </row>
    <row r="3" spans="1:13" ht="24.95" customHeight="1" thickBot="1" x14ac:dyDescent="0.3">
      <c r="A3" s="23">
        <v>2</v>
      </c>
      <c r="B3" s="23" t="s">
        <v>1</v>
      </c>
      <c r="C3" s="24" t="s">
        <v>2</v>
      </c>
      <c r="D3" s="24" t="s">
        <v>2</v>
      </c>
      <c r="E3" s="24" t="s">
        <v>8</v>
      </c>
      <c r="F3" s="24" t="s">
        <v>9</v>
      </c>
      <c r="G3" s="265" t="s">
        <v>5</v>
      </c>
      <c r="H3" s="266"/>
      <c r="I3" s="24" t="s">
        <v>22</v>
      </c>
      <c r="J3" s="267" t="s">
        <v>21</v>
      </c>
      <c r="K3" s="268"/>
      <c r="L3" s="24" t="s">
        <v>10</v>
      </c>
      <c r="M3" s="153" t="s">
        <v>10</v>
      </c>
    </row>
    <row r="4" spans="1:13" ht="41.25" customHeight="1" thickBot="1" x14ac:dyDescent="0.3">
      <c r="A4" s="23"/>
      <c r="B4" s="23">
        <v>50</v>
      </c>
      <c r="C4" s="63"/>
      <c r="D4" s="25" t="s">
        <v>6</v>
      </c>
      <c r="E4" s="25" t="s">
        <v>3</v>
      </c>
      <c r="F4" s="25" t="s">
        <v>4</v>
      </c>
      <c r="G4" s="57" t="s">
        <v>26</v>
      </c>
      <c r="H4" s="57" t="s">
        <v>27</v>
      </c>
      <c r="I4" s="59" t="s">
        <v>41</v>
      </c>
      <c r="J4" s="54" t="s">
        <v>15</v>
      </c>
      <c r="K4" s="25" t="s">
        <v>16</v>
      </c>
      <c r="L4" s="28"/>
      <c r="M4" s="154" t="s">
        <v>7</v>
      </c>
    </row>
    <row r="5" spans="1:13" s="6" customFormat="1" ht="24.95" customHeight="1" thickTop="1" thickBot="1" x14ac:dyDescent="0.3">
      <c r="A5" s="71">
        <v>81</v>
      </c>
      <c r="B5" s="135" t="str">
        <f>IF(ISERROR(VLOOKUP(A5,Teams!$A$2:$B$4911,2)),"",VLOOKUP(A5,Teams!$A$2:$B$4911,2))</f>
        <v>Kaden Mueck &amp; Chandler Phillips &amp; Case Sutherland</v>
      </c>
      <c r="C5" s="73">
        <v>1</v>
      </c>
      <c r="D5" s="104">
        <v>1</v>
      </c>
      <c r="E5" s="82">
        <v>3</v>
      </c>
      <c r="F5" s="134">
        <v>7.74</v>
      </c>
      <c r="G5" s="33">
        <v>16.84</v>
      </c>
      <c r="H5" s="60">
        <f t="shared" ref="H5:H36" si="0">G5-I5</f>
        <v>16.84</v>
      </c>
      <c r="I5" s="61">
        <v>0</v>
      </c>
      <c r="J5" s="62">
        <f t="shared" ref="J5:J36" si="1">IF(H5=0,0,IF(ISERROR(RANK(H5,$H$5:$H$56)),"",RANK(H5,$H$5:$H$56)))</f>
        <v>1</v>
      </c>
      <c r="K5" s="16">
        <f t="shared" ref="K5:K36" si="2">IF(ISERROR(RANK(F5,$F$5:$F$56)),"",(RANK(F5,$F$5:$F$56)))</f>
        <v>1</v>
      </c>
      <c r="L5" s="33">
        <v>100</v>
      </c>
      <c r="M5" s="155">
        <f t="shared" ref="M5:M36" si="3">SUM(H5+L5)</f>
        <v>116.84</v>
      </c>
    </row>
    <row r="6" spans="1:13" ht="24.95" customHeight="1" thickTop="1" thickBot="1" x14ac:dyDescent="0.3">
      <c r="A6" s="71">
        <v>46</v>
      </c>
      <c r="B6" s="135" t="str">
        <f>IF(ISERROR(VLOOKUP(A6,Teams!$A$2:$B$4911,2)),"",VLOOKUP(A6,Teams!$A$2:$B$4911,2))</f>
        <v>Taylor Thompson &amp; Cade Tullos</v>
      </c>
      <c r="C6" s="73">
        <v>1</v>
      </c>
      <c r="D6" s="104">
        <v>1</v>
      </c>
      <c r="E6" s="82">
        <v>3</v>
      </c>
      <c r="F6" s="160"/>
      <c r="G6" s="34">
        <v>15.01</v>
      </c>
      <c r="H6" s="60">
        <f t="shared" si="0"/>
        <v>15.01</v>
      </c>
      <c r="I6" s="61"/>
      <c r="J6" s="62">
        <f t="shared" si="1"/>
        <v>2</v>
      </c>
      <c r="K6" s="16" t="str">
        <f t="shared" si="2"/>
        <v/>
      </c>
      <c r="L6" s="33">
        <v>99</v>
      </c>
      <c r="M6" s="155">
        <f t="shared" si="3"/>
        <v>114.01</v>
      </c>
    </row>
    <row r="7" spans="1:13" ht="24.95" customHeight="1" thickTop="1" thickBot="1" x14ac:dyDescent="0.3">
      <c r="A7" s="71">
        <v>97</v>
      </c>
      <c r="B7" s="135" t="str">
        <f>IF(ISERROR(VLOOKUP(A7,Teams!$A$2:$B$4911,2)),"",VLOOKUP(A7,Teams!$A$2:$B$4911,2))</f>
        <v>Tommy Stoval &amp; Walter Land</v>
      </c>
      <c r="C7" s="73">
        <v>1</v>
      </c>
      <c r="D7" s="104">
        <v>1</v>
      </c>
      <c r="E7" s="82">
        <v>3</v>
      </c>
      <c r="F7" s="134">
        <v>5.92</v>
      </c>
      <c r="G7" s="34">
        <v>14.3</v>
      </c>
      <c r="H7" s="60">
        <f t="shared" si="0"/>
        <v>14.3</v>
      </c>
      <c r="I7" s="61">
        <v>0</v>
      </c>
      <c r="J7" s="62">
        <f t="shared" si="1"/>
        <v>3</v>
      </c>
      <c r="K7" s="16">
        <f t="shared" si="2"/>
        <v>5</v>
      </c>
      <c r="L7" s="33">
        <v>98</v>
      </c>
      <c r="M7" s="155">
        <f t="shared" si="3"/>
        <v>112.3</v>
      </c>
    </row>
    <row r="8" spans="1:13" ht="24.95" customHeight="1" thickTop="1" thickBot="1" x14ac:dyDescent="0.3">
      <c r="A8" s="71">
        <v>35</v>
      </c>
      <c r="B8" s="135" t="str">
        <f>IF(ISERROR(VLOOKUP(A8,Teams!$A$2:$B$4911,2)),"",VLOOKUP(A8,Teams!$A$2:$B$4911,2))</f>
        <v>Mark Thompson &amp; Ron Risenhover &amp; Larry Green</v>
      </c>
      <c r="C8" s="73">
        <v>1</v>
      </c>
      <c r="D8" s="104">
        <v>1</v>
      </c>
      <c r="E8" s="82">
        <v>3</v>
      </c>
      <c r="F8" s="160"/>
      <c r="G8" s="34">
        <v>13.64</v>
      </c>
      <c r="H8" s="60">
        <f t="shared" si="0"/>
        <v>13.64</v>
      </c>
      <c r="I8" s="61"/>
      <c r="J8" s="62">
        <f t="shared" si="1"/>
        <v>4</v>
      </c>
      <c r="K8" s="16" t="str">
        <f t="shared" si="2"/>
        <v/>
      </c>
      <c r="L8" s="33">
        <v>97</v>
      </c>
      <c r="M8" s="155">
        <f t="shared" si="3"/>
        <v>110.64</v>
      </c>
    </row>
    <row r="9" spans="1:13" ht="24.95" customHeight="1" thickTop="1" thickBot="1" x14ac:dyDescent="0.3">
      <c r="A9" s="71">
        <v>36</v>
      </c>
      <c r="B9" s="135" t="str">
        <f>IF(ISERROR(VLOOKUP(A9,Teams!$A$2:$B$4911,2)),"",VLOOKUP(A9,Teams!$A$2:$B$4911,2))</f>
        <v>Jason Oliver &amp; Curtis Evans</v>
      </c>
      <c r="C9" s="73">
        <v>1</v>
      </c>
      <c r="D9" s="104">
        <v>1</v>
      </c>
      <c r="E9" s="82">
        <v>3</v>
      </c>
      <c r="F9" s="160"/>
      <c r="G9" s="34">
        <v>12.49</v>
      </c>
      <c r="H9" s="60">
        <f t="shared" si="0"/>
        <v>12.49</v>
      </c>
      <c r="I9" s="61"/>
      <c r="J9" s="62">
        <f t="shared" si="1"/>
        <v>5</v>
      </c>
      <c r="K9" s="16" t="str">
        <f t="shared" si="2"/>
        <v/>
      </c>
      <c r="L9" s="33">
        <v>96</v>
      </c>
      <c r="M9" s="155">
        <f t="shared" si="3"/>
        <v>108.49</v>
      </c>
    </row>
    <row r="10" spans="1:13" ht="24.95" customHeight="1" thickTop="1" thickBot="1" x14ac:dyDescent="0.3">
      <c r="A10" s="71">
        <v>99</v>
      </c>
      <c r="B10" s="135" t="str">
        <f>IF(ISERROR(VLOOKUP(A10,Teams!$A$2:$B$4911,2)),"",VLOOKUP(A10,Teams!$A$2:$B$4911,2))</f>
        <v>Scotty Rayborn &amp; Daniel Blanton</v>
      </c>
      <c r="C10" s="73">
        <v>1</v>
      </c>
      <c r="D10" s="104">
        <v>1</v>
      </c>
      <c r="E10" s="82">
        <v>3</v>
      </c>
      <c r="F10" s="134">
        <v>6.5</v>
      </c>
      <c r="G10" s="33">
        <v>11.87</v>
      </c>
      <c r="H10" s="60">
        <f t="shared" si="0"/>
        <v>11.87</v>
      </c>
      <c r="I10" s="61">
        <v>0</v>
      </c>
      <c r="J10" s="62">
        <f t="shared" si="1"/>
        <v>6</v>
      </c>
      <c r="K10" s="16">
        <f t="shared" si="2"/>
        <v>3</v>
      </c>
      <c r="L10" s="33">
        <v>95</v>
      </c>
      <c r="M10" s="155">
        <f t="shared" si="3"/>
        <v>106.87</v>
      </c>
    </row>
    <row r="11" spans="1:13" ht="24.95" customHeight="1" thickTop="1" thickBot="1" x14ac:dyDescent="0.3">
      <c r="A11" s="71">
        <v>32</v>
      </c>
      <c r="B11" s="135" t="str">
        <f>IF(ISERROR(VLOOKUP(A11,Teams!$A$2:$B$4911,2)),"",VLOOKUP(A11,Teams!$A$2:$B$4911,2))</f>
        <v>James Pyle &amp; Bryan Pyle Mikey Pyle</v>
      </c>
      <c r="C11" s="73">
        <v>1</v>
      </c>
      <c r="D11" s="104">
        <v>1</v>
      </c>
      <c r="E11" s="82">
        <v>3</v>
      </c>
      <c r="F11" s="160">
        <v>7.5</v>
      </c>
      <c r="G11" s="34">
        <v>11.58</v>
      </c>
      <c r="H11" s="60">
        <f t="shared" si="0"/>
        <v>11.58</v>
      </c>
      <c r="I11" s="61"/>
      <c r="J11" s="62">
        <f t="shared" si="1"/>
        <v>7</v>
      </c>
      <c r="K11" s="16">
        <f t="shared" si="2"/>
        <v>2</v>
      </c>
      <c r="L11" s="33">
        <v>94</v>
      </c>
      <c r="M11" s="155">
        <f t="shared" si="3"/>
        <v>105.58</v>
      </c>
    </row>
    <row r="12" spans="1:13" ht="24.95" customHeight="1" thickTop="1" thickBot="1" x14ac:dyDescent="0.3">
      <c r="A12" s="71">
        <v>48</v>
      </c>
      <c r="B12" s="135" t="str">
        <f>IF(ISERROR(VLOOKUP(A12,Teams!$A$2:$B$4911,2)),"",VLOOKUP(A12,Teams!$A$2:$B$4911,2))</f>
        <v>Jonathon Green &amp; Jeff Green &amp; Triston Donahoe</v>
      </c>
      <c r="C12" s="73">
        <v>1</v>
      </c>
      <c r="D12" s="104">
        <v>1</v>
      </c>
      <c r="E12" s="82">
        <v>3</v>
      </c>
      <c r="F12" s="240">
        <v>5.1100000000000003</v>
      </c>
      <c r="G12" s="34">
        <v>11.28</v>
      </c>
      <c r="H12" s="60">
        <f t="shared" si="0"/>
        <v>11.28</v>
      </c>
      <c r="I12" s="61"/>
      <c r="J12" s="62">
        <f t="shared" si="1"/>
        <v>8</v>
      </c>
      <c r="K12" s="16">
        <f t="shared" si="2"/>
        <v>7</v>
      </c>
      <c r="L12" s="33">
        <v>93</v>
      </c>
      <c r="M12" s="155">
        <f t="shared" si="3"/>
        <v>104.28</v>
      </c>
    </row>
    <row r="13" spans="1:13" ht="24.95" customHeight="1" thickTop="1" thickBot="1" x14ac:dyDescent="0.3">
      <c r="A13" s="71">
        <v>87</v>
      </c>
      <c r="B13" s="135" t="str">
        <f>IF(ISERROR(VLOOKUP(A13,Teams!$A$2:$B$4911,2)),"",VLOOKUP(A13,Teams!$A$2:$B$4911,2))</f>
        <v>Glen Kimble &amp; Bradley Stringer</v>
      </c>
      <c r="C13" s="73">
        <v>1</v>
      </c>
      <c r="D13" s="104">
        <v>1</v>
      </c>
      <c r="E13" s="82">
        <v>3</v>
      </c>
      <c r="F13" s="134"/>
      <c r="G13" s="33">
        <v>10.79</v>
      </c>
      <c r="H13" s="60">
        <f t="shared" si="0"/>
        <v>10.79</v>
      </c>
      <c r="I13" s="61">
        <v>0</v>
      </c>
      <c r="J13" s="62">
        <f t="shared" si="1"/>
        <v>9</v>
      </c>
      <c r="K13" s="16" t="str">
        <f t="shared" si="2"/>
        <v/>
      </c>
      <c r="L13" s="33">
        <v>92</v>
      </c>
      <c r="M13" s="155">
        <f t="shared" si="3"/>
        <v>102.78999999999999</v>
      </c>
    </row>
    <row r="14" spans="1:13" ht="24.95" customHeight="1" thickTop="1" thickBot="1" x14ac:dyDescent="0.3">
      <c r="A14" s="71">
        <v>55</v>
      </c>
      <c r="B14" s="135" t="str">
        <f>IF(ISERROR(VLOOKUP(A14,Teams!$A$2:$B$4911,2)),"",VLOOKUP(A14,Teams!$A$2:$B$4911,2))</f>
        <v>Bubby &amp; Kris &amp; Kevin Sanderson</v>
      </c>
      <c r="C14" s="73">
        <v>1</v>
      </c>
      <c r="D14" s="104">
        <v>1</v>
      </c>
      <c r="E14" s="82">
        <v>3</v>
      </c>
      <c r="F14" s="160"/>
      <c r="G14" s="34">
        <v>10.17</v>
      </c>
      <c r="H14" s="60">
        <f t="shared" si="0"/>
        <v>10.17</v>
      </c>
      <c r="I14" s="61"/>
      <c r="J14" s="62">
        <f t="shared" si="1"/>
        <v>10</v>
      </c>
      <c r="K14" s="16" t="str">
        <f t="shared" si="2"/>
        <v/>
      </c>
      <c r="L14" s="33">
        <v>91</v>
      </c>
      <c r="M14" s="155">
        <f t="shared" si="3"/>
        <v>101.17</v>
      </c>
    </row>
    <row r="15" spans="1:13" ht="24.95" customHeight="1" thickTop="1" thickBot="1" x14ac:dyDescent="0.3">
      <c r="A15" s="71">
        <v>12</v>
      </c>
      <c r="B15" s="135" t="str">
        <f>IF(ISERROR(VLOOKUP(A15,Teams!$A$2:$B$4911,2)),"",VLOOKUP(A15,Teams!$A$2:$B$4911,2))</f>
        <v>Randy &amp; Casey Hanna</v>
      </c>
      <c r="C15" s="73">
        <v>1</v>
      </c>
      <c r="D15" s="104">
        <v>1</v>
      </c>
      <c r="E15" s="82">
        <v>3</v>
      </c>
      <c r="F15" s="160">
        <v>5.37</v>
      </c>
      <c r="G15" s="34">
        <v>10.119999999999999</v>
      </c>
      <c r="H15" s="60">
        <f t="shared" si="0"/>
        <v>10.119999999999999</v>
      </c>
      <c r="I15" s="61"/>
      <c r="J15" s="62">
        <f t="shared" si="1"/>
        <v>11</v>
      </c>
      <c r="K15" s="16">
        <f t="shared" si="2"/>
        <v>6</v>
      </c>
      <c r="L15" s="33">
        <v>90</v>
      </c>
      <c r="M15" s="155">
        <f t="shared" si="3"/>
        <v>100.12</v>
      </c>
    </row>
    <row r="16" spans="1:13" ht="24.95" customHeight="1" thickTop="1" thickBot="1" x14ac:dyDescent="0.3">
      <c r="A16" s="71">
        <v>53</v>
      </c>
      <c r="B16" s="135" t="str">
        <f>IF(ISERROR(VLOOKUP(A16,Teams!$A$2:$B$4911,2)),"",VLOOKUP(A16,Teams!$A$2:$B$4911,2))</f>
        <v>Justin Sikes &amp; Gavin Sikes &amp; Chris Shives</v>
      </c>
      <c r="C16" s="73">
        <v>1</v>
      </c>
      <c r="D16" s="104">
        <v>1</v>
      </c>
      <c r="E16" s="82">
        <v>3</v>
      </c>
      <c r="F16" s="160"/>
      <c r="G16" s="35">
        <v>9.5</v>
      </c>
      <c r="H16" s="60">
        <f t="shared" si="0"/>
        <v>9.5</v>
      </c>
      <c r="I16" s="61"/>
      <c r="J16" s="62">
        <f t="shared" si="1"/>
        <v>12</v>
      </c>
      <c r="K16" s="16" t="str">
        <f t="shared" si="2"/>
        <v/>
      </c>
      <c r="L16" s="33">
        <v>89</v>
      </c>
      <c r="M16" s="155">
        <f t="shared" si="3"/>
        <v>98.5</v>
      </c>
    </row>
    <row r="17" spans="1:13" ht="24.95" customHeight="1" thickTop="1" thickBot="1" x14ac:dyDescent="0.3">
      <c r="A17" s="71">
        <v>65</v>
      </c>
      <c r="B17" s="135" t="str">
        <f>IF(ISERROR(VLOOKUP(A17,Teams!$A$2:$B$4911,2)),"",VLOOKUP(A17,Teams!$A$2:$B$4911,2))</f>
        <v>Blake Steptoe &amp; Haelee Modisette &amp; James Rust</v>
      </c>
      <c r="C17" s="73">
        <v>1</v>
      </c>
      <c r="D17" s="104">
        <v>1</v>
      </c>
      <c r="E17" s="82">
        <v>3</v>
      </c>
      <c r="F17" s="134"/>
      <c r="G17" s="34">
        <v>8.84</v>
      </c>
      <c r="H17" s="60">
        <f t="shared" si="0"/>
        <v>8.84</v>
      </c>
      <c r="I17" s="61"/>
      <c r="J17" s="62">
        <f t="shared" si="1"/>
        <v>13</v>
      </c>
      <c r="K17" s="16" t="str">
        <f t="shared" si="2"/>
        <v/>
      </c>
      <c r="L17" s="33">
        <v>88</v>
      </c>
      <c r="M17" s="155">
        <f t="shared" si="3"/>
        <v>96.84</v>
      </c>
    </row>
    <row r="18" spans="1:13" ht="24.95" customHeight="1" thickTop="1" thickBot="1" x14ac:dyDescent="0.3">
      <c r="A18" s="71">
        <v>14</v>
      </c>
      <c r="B18" s="135" t="str">
        <f>IF(ISERROR(VLOOKUP(A18,Teams!$A$2:$B$4911,2)),"",VLOOKUP(A18,Teams!$A$2:$B$4911,2))</f>
        <v>Paul Howard &amp; Steve Farr &amp; Emmy Howard</v>
      </c>
      <c r="C18" s="73">
        <v>1</v>
      </c>
      <c r="D18" s="104">
        <v>1</v>
      </c>
      <c r="E18" s="82">
        <v>3</v>
      </c>
      <c r="F18" s="160"/>
      <c r="G18" s="34">
        <v>8.76</v>
      </c>
      <c r="H18" s="60">
        <f t="shared" si="0"/>
        <v>8.76</v>
      </c>
      <c r="I18" s="61"/>
      <c r="J18" s="62">
        <f t="shared" si="1"/>
        <v>14</v>
      </c>
      <c r="K18" s="16" t="str">
        <f t="shared" si="2"/>
        <v/>
      </c>
      <c r="L18" s="33">
        <v>87</v>
      </c>
      <c r="M18" s="155">
        <f t="shared" si="3"/>
        <v>95.76</v>
      </c>
    </row>
    <row r="19" spans="1:13" ht="24.95" customHeight="1" thickTop="1" thickBot="1" x14ac:dyDescent="0.3">
      <c r="A19" s="71">
        <v>15</v>
      </c>
      <c r="B19" s="135" t="str">
        <f>IF(ISERROR(VLOOKUP(A19,Teams!$A$2:$B$4911,2)),"",VLOOKUP(A19,Teams!$A$2:$B$4911,2))</f>
        <v>Johnny Due &amp; William Flournoy Dennis Oats</v>
      </c>
      <c r="C19" s="73">
        <v>1</v>
      </c>
      <c r="D19" s="104">
        <v>1</v>
      </c>
      <c r="E19" s="82">
        <v>3</v>
      </c>
      <c r="F19" s="160"/>
      <c r="G19" s="34">
        <v>8.76</v>
      </c>
      <c r="H19" s="60">
        <f t="shared" si="0"/>
        <v>8.76</v>
      </c>
      <c r="I19" s="61"/>
      <c r="J19" s="62">
        <f t="shared" si="1"/>
        <v>14</v>
      </c>
      <c r="K19" s="16" t="str">
        <f t="shared" si="2"/>
        <v/>
      </c>
      <c r="L19" s="33">
        <v>87</v>
      </c>
      <c r="M19" s="155">
        <f t="shared" si="3"/>
        <v>95.76</v>
      </c>
    </row>
    <row r="20" spans="1:13" ht="24.95" customHeight="1" thickTop="1" thickBot="1" x14ac:dyDescent="0.3">
      <c r="A20" s="71">
        <v>22</v>
      </c>
      <c r="B20" s="135" t="str">
        <f>IF(ISERROR(VLOOKUP(A20,Teams!$A$2:$B$4911,2)),"",VLOOKUP(A20,Teams!$A$2:$B$4911,2))</f>
        <v>Russell Sparks &amp; Lanton &amp; Mandy Chumley</v>
      </c>
      <c r="C20" s="73">
        <v>1</v>
      </c>
      <c r="D20" s="104">
        <v>1</v>
      </c>
      <c r="E20" s="82">
        <v>3</v>
      </c>
      <c r="F20" s="160"/>
      <c r="G20" s="34">
        <v>8.75</v>
      </c>
      <c r="H20" s="60">
        <f t="shared" si="0"/>
        <v>8.75</v>
      </c>
      <c r="I20" s="61"/>
      <c r="J20" s="62">
        <f t="shared" si="1"/>
        <v>16</v>
      </c>
      <c r="K20" s="16" t="str">
        <f t="shared" si="2"/>
        <v/>
      </c>
      <c r="L20" s="33">
        <v>86</v>
      </c>
      <c r="M20" s="155">
        <f t="shared" si="3"/>
        <v>94.75</v>
      </c>
    </row>
    <row r="21" spans="1:13" ht="24.95" customHeight="1" thickTop="1" thickBot="1" x14ac:dyDescent="0.3">
      <c r="A21" s="71">
        <v>84</v>
      </c>
      <c r="B21" s="135" t="str">
        <f>IF(ISERROR(VLOOKUP(A21,Teams!$A$2:$B$4911,2)),"",VLOOKUP(A21,Teams!$A$2:$B$4911,2))</f>
        <v>William Messer &amp; Caden Solomon</v>
      </c>
      <c r="C21" s="73">
        <v>1</v>
      </c>
      <c r="D21" s="104">
        <v>1</v>
      </c>
      <c r="E21" s="82">
        <v>3</v>
      </c>
      <c r="F21" s="134"/>
      <c r="G21" s="33">
        <v>8.68</v>
      </c>
      <c r="H21" s="60">
        <f t="shared" si="0"/>
        <v>8.68</v>
      </c>
      <c r="I21" s="61">
        <v>0</v>
      </c>
      <c r="J21" s="62">
        <f t="shared" si="1"/>
        <v>17</v>
      </c>
      <c r="K21" s="16" t="str">
        <f t="shared" si="2"/>
        <v/>
      </c>
      <c r="L21" s="33">
        <v>85</v>
      </c>
      <c r="M21" s="155">
        <f t="shared" si="3"/>
        <v>93.68</v>
      </c>
    </row>
    <row r="22" spans="1:13" ht="24.95" customHeight="1" thickTop="1" thickBot="1" x14ac:dyDescent="0.3">
      <c r="A22" s="71">
        <v>69</v>
      </c>
      <c r="B22" s="135" t="str">
        <f>IF(ISERROR(VLOOKUP(A22,Teams!$A$2:$B$4911,2)),"",VLOOKUP(A22,Teams!$A$2:$B$4911,2))</f>
        <v>Chris Clemens &amp; Kenny Cole &amp; Branden Clemens</v>
      </c>
      <c r="C22" s="73">
        <v>1</v>
      </c>
      <c r="D22" s="104">
        <v>1</v>
      </c>
      <c r="E22" s="82">
        <v>3</v>
      </c>
      <c r="F22" s="134"/>
      <c r="G22" s="33">
        <v>8.24</v>
      </c>
      <c r="H22" s="60">
        <f t="shared" si="0"/>
        <v>8.24</v>
      </c>
      <c r="I22" s="61">
        <v>0</v>
      </c>
      <c r="J22" s="62">
        <f t="shared" si="1"/>
        <v>18</v>
      </c>
      <c r="K22" s="16" t="str">
        <f t="shared" si="2"/>
        <v/>
      </c>
      <c r="L22" s="33">
        <v>84</v>
      </c>
      <c r="M22" s="155">
        <f t="shared" si="3"/>
        <v>92.24</v>
      </c>
    </row>
    <row r="23" spans="1:13" ht="24.95" customHeight="1" thickTop="1" thickBot="1" x14ac:dyDescent="0.3">
      <c r="A23" s="71">
        <v>89</v>
      </c>
      <c r="B23" s="135" t="str">
        <f>IF(ISERROR(VLOOKUP(A23,Teams!$A$2:$B$4911,2)),"",VLOOKUP(A23,Teams!$A$2:$B$4911,2))</f>
        <v>Willie Wooten &amp; Ty Pitts &amp; David Hendry</v>
      </c>
      <c r="C23" s="73">
        <v>1</v>
      </c>
      <c r="D23" s="104">
        <v>1</v>
      </c>
      <c r="E23" s="82">
        <v>3</v>
      </c>
      <c r="F23" s="134">
        <v>6.25</v>
      </c>
      <c r="G23" s="33">
        <v>8.73</v>
      </c>
      <c r="H23" s="60">
        <f t="shared" si="0"/>
        <v>7.73</v>
      </c>
      <c r="I23" s="61">
        <v>1</v>
      </c>
      <c r="J23" s="62">
        <f t="shared" si="1"/>
        <v>19</v>
      </c>
      <c r="K23" s="16">
        <f t="shared" si="2"/>
        <v>4</v>
      </c>
      <c r="L23" s="33">
        <v>83</v>
      </c>
      <c r="M23" s="155">
        <f t="shared" si="3"/>
        <v>90.73</v>
      </c>
    </row>
    <row r="24" spans="1:13" ht="24.95" customHeight="1" thickTop="1" thickBot="1" x14ac:dyDescent="0.3">
      <c r="A24" s="71">
        <v>51</v>
      </c>
      <c r="B24" s="135" t="str">
        <f>IF(ISERROR(VLOOKUP(A24,Teams!$A$2:$B$4911,2)),"",VLOOKUP(A24,Teams!$A$2:$B$4911,2))</f>
        <v>Clay Phillips &amp; David Shaw</v>
      </c>
      <c r="C24" s="73">
        <v>1</v>
      </c>
      <c r="D24" s="104">
        <v>1</v>
      </c>
      <c r="E24" s="82">
        <v>3</v>
      </c>
      <c r="F24" s="239"/>
      <c r="G24" s="34">
        <v>7.7</v>
      </c>
      <c r="H24" s="60">
        <f t="shared" si="0"/>
        <v>7.7</v>
      </c>
      <c r="I24" s="61"/>
      <c r="J24" s="62">
        <f t="shared" si="1"/>
        <v>20</v>
      </c>
      <c r="K24" s="16" t="str">
        <f t="shared" si="2"/>
        <v/>
      </c>
      <c r="L24" s="33">
        <v>82</v>
      </c>
      <c r="M24" s="155">
        <f t="shared" si="3"/>
        <v>89.7</v>
      </c>
    </row>
    <row r="25" spans="1:13" ht="24.95" customHeight="1" thickTop="1" thickBot="1" x14ac:dyDescent="0.3">
      <c r="A25" s="71">
        <v>52</v>
      </c>
      <c r="B25" s="135" t="str">
        <f>IF(ISERROR(VLOOKUP(A25,Teams!$A$2:$B$4911,2)),"",VLOOKUP(A25,Teams!$A$2:$B$4911,2))</f>
        <v>Sam Watson &amp; Jodee Butler</v>
      </c>
      <c r="C25" s="73">
        <v>1</v>
      </c>
      <c r="D25" s="104">
        <v>1</v>
      </c>
      <c r="E25" s="82">
        <v>3</v>
      </c>
      <c r="F25" s="160"/>
      <c r="G25" s="34">
        <v>7.69</v>
      </c>
      <c r="H25" s="60">
        <f t="shared" si="0"/>
        <v>7.69</v>
      </c>
      <c r="I25" s="61"/>
      <c r="J25" s="62">
        <f t="shared" si="1"/>
        <v>21</v>
      </c>
      <c r="K25" s="16" t="str">
        <f t="shared" si="2"/>
        <v/>
      </c>
      <c r="L25" s="33">
        <v>81</v>
      </c>
      <c r="M25" s="155">
        <f t="shared" si="3"/>
        <v>88.69</v>
      </c>
    </row>
    <row r="26" spans="1:13" ht="24.95" customHeight="1" thickTop="1" thickBot="1" x14ac:dyDescent="0.3">
      <c r="A26" s="71">
        <v>33</v>
      </c>
      <c r="B26" s="135" t="str">
        <f>IF(ISERROR(VLOOKUP(A26,Teams!$A$2:$B$4911,2)),"",VLOOKUP(A26,Teams!$A$2:$B$4911,2))</f>
        <v>Justin Morton &amp; David Randy Turner</v>
      </c>
      <c r="C26" s="73">
        <v>1</v>
      </c>
      <c r="D26" s="104">
        <v>1</v>
      </c>
      <c r="E26" s="82">
        <v>3</v>
      </c>
      <c r="F26" s="160"/>
      <c r="G26" s="34">
        <v>7.68</v>
      </c>
      <c r="H26" s="60">
        <f t="shared" si="0"/>
        <v>7.68</v>
      </c>
      <c r="I26" s="61"/>
      <c r="J26" s="62">
        <f t="shared" si="1"/>
        <v>22</v>
      </c>
      <c r="K26" s="16" t="str">
        <f t="shared" si="2"/>
        <v/>
      </c>
      <c r="L26" s="33">
        <v>80</v>
      </c>
      <c r="M26" s="155">
        <f t="shared" si="3"/>
        <v>87.68</v>
      </c>
    </row>
    <row r="27" spans="1:13" ht="24.95" customHeight="1" thickTop="1" thickBot="1" x14ac:dyDescent="0.3">
      <c r="A27" s="71">
        <v>68</v>
      </c>
      <c r="B27" s="135" t="str">
        <f>IF(ISERROR(VLOOKUP(A27,Teams!$A$2:$B$4911,2)),"",VLOOKUP(A27,Teams!$A$2:$B$4911,2))</f>
        <v>Logan Brunkenhoeter &amp; John Jacksen III</v>
      </c>
      <c r="C27" s="169">
        <v>1</v>
      </c>
      <c r="D27" s="146">
        <v>1</v>
      </c>
      <c r="E27" s="241">
        <v>3</v>
      </c>
      <c r="F27" s="235"/>
      <c r="G27" s="34">
        <v>7.66</v>
      </c>
      <c r="H27" s="60">
        <f t="shared" si="0"/>
        <v>7.66</v>
      </c>
      <c r="I27" s="61">
        <v>0</v>
      </c>
      <c r="J27" s="62">
        <f t="shared" si="1"/>
        <v>23</v>
      </c>
      <c r="K27" s="16" t="str">
        <f t="shared" si="2"/>
        <v/>
      </c>
      <c r="L27" s="33">
        <v>79</v>
      </c>
      <c r="M27" s="155">
        <f t="shared" si="3"/>
        <v>86.66</v>
      </c>
    </row>
    <row r="28" spans="1:13" ht="24.95" customHeight="1" thickTop="1" thickBot="1" x14ac:dyDescent="0.3">
      <c r="A28" s="71">
        <v>29</v>
      </c>
      <c r="B28" s="135" t="str">
        <f>IF(ISERROR(VLOOKUP(A28,Teams!$A$2:$B$4911,2)),"",VLOOKUP(A28,Teams!$A$2:$B$4911,2))</f>
        <v>Ryan Carson &amp; Mark Gorman &amp; Bobby Blanton</v>
      </c>
      <c r="C28" s="73">
        <v>1</v>
      </c>
      <c r="D28" s="104">
        <v>1</v>
      </c>
      <c r="E28" s="82">
        <v>3</v>
      </c>
      <c r="F28" s="160"/>
      <c r="G28" s="34">
        <v>7.4</v>
      </c>
      <c r="H28" s="60">
        <f t="shared" si="0"/>
        <v>7.4</v>
      </c>
      <c r="I28" s="61"/>
      <c r="J28" s="62">
        <f t="shared" si="1"/>
        <v>24</v>
      </c>
      <c r="K28" s="16" t="str">
        <f t="shared" si="2"/>
        <v/>
      </c>
      <c r="L28" s="33">
        <v>78</v>
      </c>
      <c r="M28" s="155">
        <f t="shared" si="3"/>
        <v>85.4</v>
      </c>
    </row>
    <row r="29" spans="1:13" ht="24.95" customHeight="1" thickTop="1" thickBot="1" x14ac:dyDescent="0.3">
      <c r="A29" s="71">
        <v>11</v>
      </c>
      <c r="B29" s="135" t="s">
        <v>141</v>
      </c>
      <c r="C29" s="73">
        <v>1</v>
      </c>
      <c r="D29" s="104">
        <v>1</v>
      </c>
      <c r="E29" s="82">
        <v>3</v>
      </c>
      <c r="F29" s="238"/>
      <c r="G29" s="34">
        <v>7.29</v>
      </c>
      <c r="H29" s="60">
        <f t="shared" si="0"/>
        <v>7.29</v>
      </c>
      <c r="I29" s="61"/>
      <c r="J29" s="62">
        <f t="shared" si="1"/>
        <v>25</v>
      </c>
      <c r="K29" s="16" t="str">
        <f t="shared" si="2"/>
        <v/>
      </c>
      <c r="L29" s="33">
        <v>77</v>
      </c>
      <c r="M29" s="155">
        <f t="shared" si="3"/>
        <v>84.29</v>
      </c>
    </row>
    <row r="30" spans="1:13" ht="24.95" customHeight="1" thickTop="1" thickBot="1" x14ac:dyDescent="0.3">
      <c r="A30" s="71">
        <v>24</v>
      </c>
      <c r="B30" s="135" t="str">
        <f>IF(ISERROR(VLOOKUP(A30,Teams!$A$2:$B$4911,2)),"",VLOOKUP(A30,Teams!$A$2:$B$4911,2))</f>
        <v>John Wojhan &amp; Dwayne Likens &amp; Kelvin Jones</v>
      </c>
      <c r="C30" s="73">
        <v>1</v>
      </c>
      <c r="D30" s="104">
        <v>1</v>
      </c>
      <c r="E30" s="82">
        <v>3</v>
      </c>
      <c r="F30" s="134"/>
      <c r="G30" s="34">
        <v>7.24</v>
      </c>
      <c r="H30" s="60">
        <f t="shared" si="0"/>
        <v>7.24</v>
      </c>
      <c r="I30" s="61"/>
      <c r="J30" s="62">
        <f t="shared" si="1"/>
        <v>26</v>
      </c>
      <c r="K30" s="16" t="str">
        <f t="shared" si="2"/>
        <v/>
      </c>
      <c r="L30" s="33">
        <v>76</v>
      </c>
      <c r="M30" s="155">
        <f t="shared" si="3"/>
        <v>83.24</v>
      </c>
    </row>
    <row r="31" spans="1:13" ht="24.95" customHeight="1" thickTop="1" thickBot="1" x14ac:dyDescent="0.3">
      <c r="A31" s="71">
        <v>13</v>
      </c>
      <c r="B31" s="135" t="str">
        <f>IF(ISERROR(VLOOKUP(A31,Teams!$A$2:$B$4911,2)),"",VLOOKUP(A31,Teams!$A$2:$B$4911,2))</f>
        <v>Derrick &amp; Wesley Shoffitt &amp; Willie Wooten</v>
      </c>
      <c r="C31" s="73">
        <v>1</v>
      </c>
      <c r="D31" s="104">
        <v>1</v>
      </c>
      <c r="E31" s="82">
        <v>3</v>
      </c>
      <c r="F31" s="134"/>
      <c r="G31" s="34">
        <v>6.65</v>
      </c>
      <c r="H31" s="60">
        <f t="shared" si="0"/>
        <v>6.65</v>
      </c>
      <c r="I31" s="61"/>
      <c r="J31" s="62">
        <f t="shared" si="1"/>
        <v>27</v>
      </c>
      <c r="K31" s="16" t="str">
        <f t="shared" si="2"/>
        <v/>
      </c>
      <c r="L31" s="33">
        <v>75</v>
      </c>
      <c r="M31" s="155">
        <f t="shared" si="3"/>
        <v>81.650000000000006</v>
      </c>
    </row>
    <row r="32" spans="1:13" ht="24.95" customHeight="1" thickTop="1" thickBot="1" x14ac:dyDescent="0.3">
      <c r="A32" s="71">
        <v>34</v>
      </c>
      <c r="B32" s="135" t="str">
        <f>IF(ISERROR(VLOOKUP(A32,Teams!$A$2:$B$4911,2)),"",VLOOKUP(A32,Teams!$A$2:$B$4911,2))</f>
        <v>Michael &amp; Steve  Bennett &amp; Dustin Smith</v>
      </c>
      <c r="C32" s="73">
        <v>1</v>
      </c>
      <c r="D32" s="104">
        <v>1</v>
      </c>
      <c r="E32" s="82">
        <v>3</v>
      </c>
      <c r="F32" s="160"/>
      <c r="G32" s="34">
        <v>6.6</v>
      </c>
      <c r="H32" s="60">
        <f t="shared" si="0"/>
        <v>6.6</v>
      </c>
      <c r="I32" s="61"/>
      <c r="J32" s="62">
        <f t="shared" si="1"/>
        <v>28</v>
      </c>
      <c r="K32" s="16" t="str">
        <f t="shared" si="2"/>
        <v/>
      </c>
      <c r="L32" s="33">
        <v>74</v>
      </c>
      <c r="M32" s="155">
        <f t="shared" si="3"/>
        <v>80.599999999999994</v>
      </c>
    </row>
    <row r="33" spans="1:13" ht="24.95" customHeight="1" thickTop="1" thickBot="1" x14ac:dyDescent="0.3">
      <c r="A33" s="71">
        <v>42</v>
      </c>
      <c r="B33" s="135" t="str">
        <f>IF(ISERROR(VLOOKUP(A33,Teams!$A$2:$B$4911,2)),"",VLOOKUP(A33,Teams!$A$2:$B$4911,2))</f>
        <v>David Bowley &amp; Jason Lee</v>
      </c>
      <c r="C33" s="73">
        <v>1</v>
      </c>
      <c r="D33" s="104">
        <v>1</v>
      </c>
      <c r="E33" s="82">
        <v>3</v>
      </c>
      <c r="F33" s="239"/>
      <c r="G33" s="34">
        <v>6.43</v>
      </c>
      <c r="H33" s="60">
        <f t="shared" si="0"/>
        <v>6.43</v>
      </c>
      <c r="I33" s="61"/>
      <c r="J33" s="62">
        <f t="shared" si="1"/>
        <v>29</v>
      </c>
      <c r="K33" s="16" t="str">
        <f t="shared" si="2"/>
        <v/>
      </c>
      <c r="L33" s="33">
        <v>73</v>
      </c>
      <c r="M33" s="155">
        <f t="shared" si="3"/>
        <v>79.430000000000007</v>
      </c>
    </row>
    <row r="34" spans="1:13" ht="24.95" customHeight="1" thickTop="1" thickBot="1" x14ac:dyDescent="0.3">
      <c r="A34" s="71">
        <v>37</v>
      </c>
      <c r="B34" s="135" t="str">
        <f>IF(ISERROR(VLOOKUP(A34,Teams!$A$2:$B$4911,2)),"",VLOOKUP(A34,Teams!$A$2:$B$4911,2))</f>
        <v>Cody &amp; Cash Platt &amp; Jacklyn Hughes</v>
      </c>
      <c r="C34" s="73">
        <v>1</v>
      </c>
      <c r="D34" s="104">
        <v>1</v>
      </c>
      <c r="E34" s="82">
        <v>3</v>
      </c>
      <c r="F34" s="160"/>
      <c r="G34" s="34">
        <v>6.41</v>
      </c>
      <c r="H34" s="60">
        <f t="shared" si="0"/>
        <v>6.41</v>
      </c>
      <c r="I34" s="61"/>
      <c r="J34" s="62">
        <f t="shared" si="1"/>
        <v>30</v>
      </c>
      <c r="K34" s="16" t="str">
        <f t="shared" si="2"/>
        <v/>
      </c>
      <c r="L34" s="33">
        <v>72</v>
      </c>
      <c r="M34" s="155">
        <f t="shared" si="3"/>
        <v>78.41</v>
      </c>
    </row>
    <row r="35" spans="1:13" ht="24.95" customHeight="1" thickTop="1" thickBot="1" x14ac:dyDescent="0.3">
      <c r="A35" s="71">
        <v>30</v>
      </c>
      <c r="B35" s="135" t="str">
        <f>IF(ISERROR(VLOOKUP(A35,Teams!$A$2:$B$4911,2)),"",VLOOKUP(A35,Teams!$A$2:$B$4911,2))</f>
        <v>Clint Teutsch &amp; Jeff Horn</v>
      </c>
      <c r="C35" s="73">
        <v>1</v>
      </c>
      <c r="D35" s="104">
        <v>1</v>
      </c>
      <c r="E35" s="82">
        <v>3</v>
      </c>
      <c r="F35" s="160"/>
      <c r="G35" s="34">
        <v>6.09</v>
      </c>
      <c r="H35" s="60">
        <f t="shared" si="0"/>
        <v>6.09</v>
      </c>
      <c r="I35" s="61"/>
      <c r="J35" s="62">
        <f t="shared" si="1"/>
        <v>31</v>
      </c>
      <c r="K35" s="16" t="str">
        <f t="shared" si="2"/>
        <v/>
      </c>
      <c r="L35" s="33">
        <v>71</v>
      </c>
      <c r="M35" s="155">
        <f t="shared" si="3"/>
        <v>77.09</v>
      </c>
    </row>
    <row r="36" spans="1:13" ht="24.95" customHeight="1" thickTop="1" thickBot="1" x14ac:dyDescent="0.3">
      <c r="A36" s="71">
        <v>18</v>
      </c>
      <c r="B36" s="135" t="str">
        <f>IF(ISERROR(VLOOKUP(A36,Teams!$A$2:$B$4911,2)),"",VLOOKUP(A36,Teams!$A$2:$B$4911,2))</f>
        <v>Ronald Kingsley &amp; Don Rawls &amp; Billy Penick</v>
      </c>
      <c r="C36" s="73">
        <v>1</v>
      </c>
      <c r="D36" s="104">
        <v>1</v>
      </c>
      <c r="E36" s="82">
        <v>3</v>
      </c>
      <c r="F36" s="160"/>
      <c r="G36" s="34">
        <v>5.93</v>
      </c>
      <c r="H36" s="60">
        <f t="shared" si="0"/>
        <v>5.93</v>
      </c>
      <c r="I36" s="61"/>
      <c r="J36" s="62">
        <f t="shared" si="1"/>
        <v>32</v>
      </c>
      <c r="K36" s="16" t="str">
        <f t="shared" si="2"/>
        <v/>
      </c>
      <c r="L36" s="33">
        <v>70</v>
      </c>
      <c r="M36" s="155">
        <f t="shared" si="3"/>
        <v>75.930000000000007</v>
      </c>
    </row>
    <row r="37" spans="1:13" ht="24.95" customHeight="1" thickTop="1" thickBot="1" x14ac:dyDescent="0.3">
      <c r="A37" s="71">
        <v>20</v>
      </c>
      <c r="B37" s="135" t="str">
        <f>IF(ISERROR(VLOOKUP(A37,Teams!$A$2:$B$4911,2)),"",VLOOKUP(A37,Teams!$A$2:$B$4911,2))</f>
        <v>Markus Mosley &amp; William &amp; Keith Payne</v>
      </c>
      <c r="C37" s="73">
        <v>1</v>
      </c>
      <c r="D37" s="104">
        <v>1</v>
      </c>
      <c r="E37" s="82">
        <v>2</v>
      </c>
      <c r="F37" s="160"/>
      <c r="G37" s="34">
        <v>5.79</v>
      </c>
      <c r="H37" s="60">
        <f t="shared" ref="H37:H55" si="4">G37-I37</f>
        <v>5.79</v>
      </c>
      <c r="I37" s="61"/>
      <c r="J37" s="62">
        <f t="shared" ref="J37:J55" si="5">IF(H37=0,0,IF(ISERROR(RANK(H37,$H$5:$H$56)),"",RANK(H37,$H$5:$H$56)))</f>
        <v>33</v>
      </c>
      <c r="K37" s="16" t="str">
        <f t="shared" ref="K37:K55" si="6">IF(ISERROR(RANK(F37,$F$5:$F$56)),"",(RANK(F37,$F$5:$F$56)))</f>
        <v/>
      </c>
      <c r="L37" s="33">
        <v>69</v>
      </c>
      <c r="M37" s="155">
        <f t="shared" ref="M37:M55" si="7">SUM(H37+L37)</f>
        <v>74.790000000000006</v>
      </c>
    </row>
    <row r="38" spans="1:13" ht="24.95" customHeight="1" thickTop="1" thickBot="1" x14ac:dyDescent="0.3">
      <c r="A38" s="71">
        <v>16</v>
      </c>
      <c r="B38" s="135" t="str">
        <f>IF(ISERROR(VLOOKUP(A38,Teams!$A$2:$B$4911,2)),"",VLOOKUP(A38,Teams!$A$2:$B$4911,2))</f>
        <v>Nick Massey &amp; Ricky Carlton &amp; Conner Hughes</v>
      </c>
      <c r="C38" s="73">
        <v>1</v>
      </c>
      <c r="D38" s="104">
        <v>1</v>
      </c>
      <c r="E38" s="82">
        <v>3</v>
      </c>
      <c r="F38" s="160"/>
      <c r="G38" s="34">
        <v>5.73</v>
      </c>
      <c r="H38" s="60">
        <f t="shared" si="4"/>
        <v>5.73</v>
      </c>
      <c r="I38" s="61"/>
      <c r="J38" s="62">
        <f t="shared" si="5"/>
        <v>34</v>
      </c>
      <c r="K38" s="16" t="str">
        <f t="shared" si="6"/>
        <v/>
      </c>
      <c r="L38" s="33">
        <v>68</v>
      </c>
      <c r="M38" s="155">
        <f t="shared" si="7"/>
        <v>73.73</v>
      </c>
    </row>
    <row r="39" spans="1:13" ht="24.95" customHeight="1" thickTop="1" thickBot="1" x14ac:dyDescent="0.3">
      <c r="A39" s="71">
        <v>31</v>
      </c>
      <c r="B39" s="135" t="str">
        <f>IF(ISERROR(VLOOKUP(A39,Teams!$A$2:$B$4911,2)),"",VLOOKUP(A39,Teams!$A$2:$B$4911,2))</f>
        <v>Robert Ratliff &amp; Troy Pyle</v>
      </c>
      <c r="C39" s="73">
        <v>1</v>
      </c>
      <c r="D39" s="104">
        <v>1</v>
      </c>
      <c r="E39" s="82">
        <v>3</v>
      </c>
      <c r="F39" s="160"/>
      <c r="G39" s="34">
        <v>5.71</v>
      </c>
      <c r="H39" s="60">
        <f t="shared" si="4"/>
        <v>5.71</v>
      </c>
      <c r="I39" s="61"/>
      <c r="J39" s="62">
        <f t="shared" si="5"/>
        <v>35</v>
      </c>
      <c r="K39" s="16" t="str">
        <f t="shared" si="6"/>
        <v/>
      </c>
      <c r="L39" s="33">
        <v>67</v>
      </c>
      <c r="M39" s="155">
        <f t="shared" si="7"/>
        <v>72.709999999999994</v>
      </c>
    </row>
    <row r="40" spans="1:13" ht="24.95" customHeight="1" thickTop="1" thickBot="1" x14ac:dyDescent="0.3">
      <c r="A40" s="71">
        <v>23</v>
      </c>
      <c r="B40" s="135" t="str">
        <f>IF(ISERROR(VLOOKUP(A40,Teams!$A$2:$B$4911,2)),"",VLOOKUP(A40,Teams!$A$2:$B$4911,2))</f>
        <v>Keith &amp; Terry Hickman</v>
      </c>
      <c r="C40" s="73">
        <v>1</v>
      </c>
      <c r="D40" s="104">
        <v>1</v>
      </c>
      <c r="E40" s="82">
        <v>3</v>
      </c>
      <c r="F40" s="160"/>
      <c r="G40" s="34">
        <v>5.68</v>
      </c>
      <c r="H40" s="60">
        <f t="shared" si="4"/>
        <v>5.68</v>
      </c>
      <c r="I40" s="61"/>
      <c r="J40" s="62">
        <f t="shared" si="5"/>
        <v>36</v>
      </c>
      <c r="K40" s="16" t="str">
        <f t="shared" si="6"/>
        <v/>
      </c>
      <c r="L40" s="33">
        <v>66</v>
      </c>
      <c r="M40" s="155">
        <f t="shared" si="7"/>
        <v>71.680000000000007</v>
      </c>
    </row>
    <row r="41" spans="1:13" ht="24.95" customHeight="1" thickTop="1" thickBot="1" x14ac:dyDescent="0.3">
      <c r="A41" s="71">
        <v>44</v>
      </c>
      <c r="B41" s="135" t="str">
        <f>IF(ISERROR(VLOOKUP(A41,Teams!$A$2:$B$4911,2)),"",VLOOKUP(A41,Teams!$A$2:$B$4911,2))</f>
        <v>Charlie Stewart &amp; Charlie Kruithof &amp; Kannon Stewart</v>
      </c>
      <c r="C41" s="73">
        <v>1</v>
      </c>
      <c r="D41" s="104">
        <v>1</v>
      </c>
      <c r="E41" s="82">
        <v>3</v>
      </c>
      <c r="F41" s="160"/>
      <c r="G41" s="34">
        <v>5.62</v>
      </c>
      <c r="H41" s="60">
        <f t="shared" si="4"/>
        <v>5.62</v>
      </c>
      <c r="I41" s="61"/>
      <c r="J41" s="62">
        <f t="shared" si="5"/>
        <v>37</v>
      </c>
      <c r="K41" s="16" t="str">
        <f t="shared" si="6"/>
        <v/>
      </c>
      <c r="L41" s="33">
        <v>65</v>
      </c>
      <c r="M41" s="155">
        <f t="shared" si="7"/>
        <v>70.62</v>
      </c>
    </row>
    <row r="42" spans="1:13" ht="24.95" customHeight="1" thickTop="1" thickBot="1" x14ac:dyDescent="0.3">
      <c r="A42" s="71">
        <v>98</v>
      </c>
      <c r="B42" s="135" t="str">
        <f>IF(ISERROR(VLOOKUP(A42,Teams!$A$2:$B$4911,2)),"",VLOOKUP(A42,Teams!$A$2:$B$4911,2))</f>
        <v>Rich &amp; Addie Richardson</v>
      </c>
      <c r="C42" s="73">
        <v>1</v>
      </c>
      <c r="D42" s="104">
        <v>1</v>
      </c>
      <c r="E42" s="82">
        <v>3</v>
      </c>
      <c r="F42" s="134"/>
      <c r="G42" s="33">
        <v>5.39</v>
      </c>
      <c r="H42" s="60">
        <f t="shared" si="4"/>
        <v>5.39</v>
      </c>
      <c r="I42" s="61">
        <v>0</v>
      </c>
      <c r="J42" s="62">
        <f t="shared" si="5"/>
        <v>38</v>
      </c>
      <c r="K42" s="16" t="str">
        <f t="shared" si="6"/>
        <v/>
      </c>
      <c r="L42" s="33">
        <v>64</v>
      </c>
      <c r="M42" s="155">
        <f t="shared" si="7"/>
        <v>69.39</v>
      </c>
    </row>
    <row r="43" spans="1:13" ht="24.95" customHeight="1" thickTop="1" thickBot="1" x14ac:dyDescent="0.3">
      <c r="A43" s="71">
        <v>26</v>
      </c>
      <c r="B43" s="135" t="str">
        <f>IF(ISERROR(VLOOKUP(A43,Teams!$A$2:$B$4911,2)),"",VLOOKUP(A43,Teams!$A$2:$B$4911,2))</f>
        <v>Bruce Chumley &amp; Gary Foster &amp; Scott Moore</v>
      </c>
      <c r="C43" s="73">
        <v>1</v>
      </c>
      <c r="D43" s="104">
        <v>1</v>
      </c>
      <c r="E43" s="82">
        <v>3</v>
      </c>
      <c r="F43" s="160"/>
      <c r="G43" s="34">
        <v>5.32</v>
      </c>
      <c r="H43" s="60">
        <f t="shared" si="4"/>
        <v>5.32</v>
      </c>
      <c r="I43" s="61"/>
      <c r="J43" s="62">
        <f t="shared" si="5"/>
        <v>39</v>
      </c>
      <c r="K43" s="16" t="str">
        <f t="shared" si="6"/>
        <v/>
      </c>
      <c r="L43" s="33">
        <v>63</v>
      </c>
      <c r="M43" s="155">
        <f t="shared" si="7"/>
        <v>68.319999999999993</v>
      </c>
    </row>
    <row r="44" spans="1:13" ht="24.95" customHeight="1" thickTop="1" thickBot="1" x14ac:dyDescent="0.3">
      <c r="A44" s="71">
        <v>57</v>
      </c>
      <c r="B44" s="135" t="str">
        <f>IF(ISERROR(VLOOKUP(A44,Teams!$A$2:$B$4911,2)),"",VLOOKUP(A44,Teams!$A$2:$B$4911,2))</f>
        <v>Jason McAdams &amp; Buck Hance &amp; Brandon</v>
      </c>
      <c r="C44" s="33">
        <v>1</v>
      </c>
      <c r="D44" s="104">
        <v>1</v>
      </c>
      <c r="E44" s="33">
        <v>3</v>
      </c>
      <c r="F44" s="160"/>
      <c r="G44" s="34">
        <v>5.29</v>
      </c>
      <c r="H44" s="60">
        <f t="shared" si="4"/>
        <v>5.29</v>
      </c>
      <c r="I44" s="61"/>
      <c r="J44" s="62">
        <f t="shared" si="5"/>
        <v>40</v>
      </c>
      <c r="K44" s="16" t="str">
        <f t="shared" si="6"/>
        <v/>
      </c>
      <c r="L44" s="33">
        <v>62</v>
      </c>
      <c r="M44" s="155">
        <f t="shared" si="7"/>
        <v>67.290000000000006</v>
      </c>
    </row>
    <row r="45" spans="1:13" ht="24.95" customHeight="1" thickTop="1" thickBot="1" x14ac:dyDescent="0.3">
      <c r="A45" s="71">
        <v>63</v>
      </c>
      <c r="B45" s="135" t="str">
        <f>IF(ISERROR(VLOOKUP(A45,Teams!$A$2:$B$4911,2)),"",VLOOKUP(A45,Teams!$A$2:$B$4911,2))</f>
        <v>Ryan McWillims &amp; Jesse Harrell</v>
      </c>
      <c r="C45" s="33">
        <v>1</v>
      </c>
      <c r="D45" s="104">
        <v>1</v>
      </c>
      <c r="E45" s="33">
        <v>3</v>
      </c>
      <c r="F45" s="160"/>
      <c r="G45" s="35">
        <v>5.17</v>
      </c>
      <c r="H45" s="60">
        <f t="shared" si="4"/>
        <v>5.17</v>
      </c>
      <c r="I45" s="61"/>
      <c r="J45" s="62">
        <f t="shared" si="5"/>
        <v>41</v>
      </c>
      <c r="K45" s="16" t="str">
        <f t="shared" si="6"/>
        <v/>
      </c>
      <c r="L45" s="33">
        <v>61</v>
      </c>
      <c r="M45" s="155">
        <f t="shared" si="7"/>
        <v>66.17</v>
      </c>
    </row>
    <row r="46" spans="1:13" ht="24.95" customHeight="1" thickTop="1" thickBot="1" x14ac:dyDescent="0.3">
      <c r="A46" s="71">
        <v>41</v>
      </c>
      <c r="B46" s="135" t="str">
        <f>IF(ISERROR(VLOOKUP(A46,Teams!$A$2:$B$4911,2)),"",VLOOKUP(A46,Teams!$A$2:$B$4911,2))</f>
        <v>Ryan Williams &amp; Bronson Cole &amp; John Bradenburg</v>
      </c>
      <c r="C46" s="33">
        <v>1</v>
      </c>
      <c r="D46" s="104">
        <v>1</v>
      </c>
      <c r="E46" s="33">
        <v>3</v>
      </c>
      <c r="F46" s="238"/>
      <c r="G46" s="34">
        <v>4.9800000000000004</v>
      </c>
      <c r="H46" s="60">
        <f t="shared" si="4"/>
        <v>4.9800000000000004</v>
      </c>
      <c r="I46" s="61"/>
      <c r="J46" s="62">
        <f t="shared" si="5"/>
        <v>42</v>
      </c>
      <c r="K46" s="16" t="str">
        <f t="shared" si="6"/>
        <v/>
      </c>
      <c r="L46" s="33">
        <v>60</v>
      </c>
      <c r="M46" s="155">
        <f t="shared" si="7"/>
        <v>64.98</v>
      </c>
    </row>
    <row r="47" spans="1:13" ht="24.95" customHeight="1" thickTop="1" thickBot="1" x14ac:dyDescent="0.3">
      <c r="A47" s="71">
        <v>50</v>
      </c>
      <c r="B47" s="135" t="str">
        <f>IF(ISERROR(VLOOKUP(A47,Teams!$A$2:$B$4911,2)),"",VLOOKUP(A47,Teams!$A$2:$B$4911,2))</f>
        <v>Bob Cherry &amp; Phil Addisson</v>
      </c>
      <c r="C47" s="33">
        <v>1</v>
      </c>
      <c r="D47" s="104">
        <v>1</v>
      </c>
      <c r="E47" s="33">
        <v>2</v>
      </c>
      <c r="F47" s="160"/>
      <c r="G47" s="34">
        <v>4.97</v>
      </c>
      <c r="H47" s="60">
        <f t="shared" si="4"/>
        <v>4.97</v>
      </c>
      <c r="I47" s="61"/>
      <c r="J47" s="62">
        <f t="shared" si="5"/>
        <v>43</v>
      </c>
      <c r="K47" s="16" t="str">
        <f t="shared" si="6"/>
        <v/>
      </c>
      <c r="L47" s="33">
        <v>59</v>
      </c>
      <c r="M47" s="155">
        <f t="shared" si="7"/>
        <v>63.97</v>
      </c>
    </row>
    <row r="48" spans="1:13" ht="24.95" customHeight="1" thickTop="1" thickBot="1" x14ac:dyDescent="0.3">
      <c r="A48" s="71">
        <v>17</v>
      </c>
      <c r="B48" s="135" t="str">
        <f>IF(ISERROR(VLOOKUP(A48,Teams!$A$2:$B$4911,2)),"",VLOOKUP(A48,Teams!$A$2:$B$4911,2))</f>
        <v>Bryan &amp; Mason McCarty</v>
      </c>
      <c r="C48" s="33">
        <v>1</v>
      </c>
      <c r="D48" s="104">
        <v>1</v>
      </c>
      <c r="E48" s="33">
        <v>0</v>
      </c>
      <c r="F48" s="160"/>
      <c r="G48" s="34">
        <v>0</v>
      </c>
      <c r="H48" s="60">
        <f t="shared" si="4"/>
        <v>0</v>
      </c>
      <c r="I48" s="61"/>
      <c r="J48" s="62">
        <f t="shared" si="5"/>
        <v>0</v>
      </c>
      <c r="K48" s="16" t="str">
        <f t="shared" si="6"/>
        <v/>
      </c>
      <c r="L48" s="33">
        <v>58</v>
      </c>
      <c r="M48" s="155">
        <f t="shared" si="7"/>
        <v>58</v>
      </c>
    </row>
    <row r="49" spans="1:13" ht="24.95" customHeight="1" thickTop="1" thickBot="1" x14ac:dyDescent="0.3">
      <c r="A49" s="71">
        <v>25</v>
      </c>
      <c r="B49" s="135" t="str">
        <f>IF(ISERROR(VLOOKUP(A49,Teams!$A$2:$B$4911,2)),"",VLOOKUP(A49,Teams!$A$2:$B$4911,2))</f>
        <v>Paul Stringer &amp; Paul Stringer Jr</v>
      </c>
      <c r="C49" s="33">
        <v>1</v>
      </c>
      <c r="D49" s="104">
        <v>1</v>
      </c>
      <c r="E49" s="33">
        <v>0</v>
      </c>
      <c r="F49" s="160"/>
      <c r="G49" s="34">
        <v>0</v>
      </c>
      <c r="H49" s="60">
        <f t="shared" si="4"/>
        <v>0</v>
      </c>
      <c r="I49" s="61"/>
      <c r="J49" s="62">
        <f t="shared" si="5"/>
        <v>0</v>
      </c>
      <c r="K49" s="16" t="str">
        <f t="shared" si="6"/>
        <v/>
      </c>
      <c r="L49" s="33">
        <v>58</v>
      </c>
      <c r="M49" s="155">
        <f t="shared" si="7"/>
        <v>58</v>
      </c>
    </row>
    <row r="50" spans="1:13" ht="24.95" customHeight="1" thickTop="1" thickBot="1" x14ac:dyDescent="0.3">
      <c r="A50" s="71">
        <v>28</v>
      </c>
      <c r="B50" s="135" t="str">
        <f>IF(ISERROR(VLOOKUP(A50,Teams!$A$2:$B$4911,2)),"",VLOOKUP(A50,Teams!$A$2:$B$4911,2))</f>
        <v>Aubrey Lewis &amp; Jim Swoda</v>
      </c>
      <c r="C50" s="33">
        <v>1</v>
      </c>
      <c r="D50" s="104">
        <v>1</v>
      </c>
      <c r="E50" s="33">
        <v>0</v>
      </c>
      <c r="F50" s="160"/>
      <c r="G50" s="34">
        <v>0</v>
      </c>
      <c r="H50" s="60">
        <f t="shared" si="4"/>
        <v>0</v>
      </c>
      <c r="I50" s="61"/>
      <c r="J50" s="62">
        <f t="shared" si="5"/>
        <v>0</v>
      </c>
      <c r="K50" s="16" t="str">
        <f t="shared" si="6"/>
        <v/>
      </c>
      <c r="L50" s="33">
        <v>58</v>
      </c>
      <c r="M50" s="155">
        <f t="shared" si="7"/>
        <v>58</v>
      </c>
    </row>
    <row r="51" spans="1:13" ht="24.95" customHeight="1" thickTop="1" thickBot="1" x14ac:dyDescent="0.3">
      <c r="A51" s="71">
        <v>54</v>
      </c>
      <c r="B51" s="135" t="str">
        <f>IF(ISERROR(VLOOKUP(A51,Teams!$A$2:$B$4911,2)),"",VLOOKUP(A51,Teams!$A$2:$B$4911,2))</f>
        <v>Kevin Sanderson &amp; Kelton Sanderson</v>
      </c>
      <c r="C51" s="33">
        <v>1</v>
      </c>
      <c r="D51" s="104">
        <v>1</v>
      </c>
      <c r="E51" s="33">
        <v>0</v>
      </c>
      <c r="F51" s="160"/>
      <c r="G51" s="34">
        <v>0</v>
      </c>
      <c r="H51" s="60">
        <f t="shared" si="4"/>
        <v>0</v>
      </c>
      <c r="I51" s="61"/>
      <c r="J51" s="62">
        <f t="shared" si="5"/>
        <v>0</v>
      </c>
      <c r="K51" s="16" t="str">
        <f t="shared" si="6"/>
        <v/>
      </c>
      <c r="L51" s="33">
        <v>58</v>
      </c>
      <c r="M51" s="155">
        <f t="shared" si="7"/>
        <v>58</v>
      </c>
    </row>
    <row r="52" spans="1:13" ht="24.95" customHeight="1" thickTop="1" thickBot="1" x14ac:dyDescent="0.3">
      <c r="A52" s="71">
        <v>64</v>
      </c>
      <c r="B52" s="135" t="str">
        <f>IF(ISERROR(VLOOKUP(A52,Teams!$A$2:$B$4911,2)),"",VLOOKUP(A52,Teams!$A$2:$B$4911,2))</f>
        <v>Jay Bennett &amp; Ryan Renolds</v>
      </c>
      <c r="C52" s="33">
        <v>1</v>
      </c>
      <c r="D52" s="104">
        <v>1</v>
      </c>
      <c r="E52" s="33">
        <v>0</v>
      </c>
      <c r="F52" s="160"/>
      <c r="G52" s="34">
        <v>0</v>
      </c>
      <c r="H52" s="60">
        <f t="shared" si="4"/>
        <v>0</v>
      </c>
      <c r="I52" s="61"/>
      <c r="J52" s="62">
        <f t="shared" si="5"/>
        <v>0</v>
      </c>
      <c r="K52" s="16" t="str">
        <f t="shared" si="6"/>
        <v/>
      </c>
      <c r="L52" s="33">
        <v>58</v>
      </c>
      <c r="M52" s="155">
        <f t="shared" si="7"/>
        <v>58</v>
      </c>
    </row>
    <row r="53" spans="1:13" ht="24.95" customHeight="1" thickTop="1" thickBot="1" x14ac:dyDescent="0.3">
      <c r="A53" s="71">
        <v>78</v>
      </c>
      <c r="B53" s="135" t="str">
        <f>IF(ISERROR(VLOOKUP(A53,Teams!$A$2:$B$4911,2)),"",VLOOKUP(A53,Teams!$A$2:$B$4911,2))</f>
        <v>Barrett Bennefield &amp; Nick Carrell &amp; Bree Pruitt</v>
      </c>
      <c r="C53" s="33">
        <v>1</v>
      </c>
      <c r="D53" s="104">
        <v>1</v>
      </c>
      <c r="E53" s="33">
        <v>0</v>
      </c>
      <c r="F53" s="134"/>
      <c r="G53" s="34">
        <v>0</v>
      </c>
      <c r="H53" s="60">
        <f t="shared" si="4"/>
        <v>0</v>
      </c>
      <c r="I53" s="61">
        <v>0</v>
      </c>
      <c r="J53" s="62">
        <f t="shared" si="5"/>
        <v>0</v>
      </c>
      <c r="K53" s="16" t="str">
        <f t="shared" si="6"/>
        <v/>
      </c>
      <c r="L53" s="33">
        <v>58</v>
      </c>
      <c r="M53" s="155">
        <f t="shared" si="7"/>
        <v>58</v>
      </c>
    </row>
    <row r="54" spans="1:13" ht="24.95" customHeight="1" thickTop="1" thickBot="1" x14ac:dyDescent="0.3">
      <c r="A54" s="71">
        <v>93</v>
      </c>
      <c r="B54" s="135" t="str">
        <f>IF(ISERROR(VLOOKUP(A54,Teams!$A$2:$B$4911,2)),"",VLOOKUP(A54,Teams!$A$2:$B$4911,2))</f>
        <v>Cord &amp; Ethan Rawls</v>
      </c>
      <c r="C54" s="33">
        <v>1</v>
      </c>
      <c r="D54" s="104">
        <v>1</v>
      </c>
      <c r="E54" s="33">
        <v>0</v>
      </c>
      <c r="F54" s="134"/>
      <c r="G54" s="34">
        <v>0</v>
      </c>
      <c r="H54" s="60">
        <f t="shared" si="4"/>
        <v>0</v>
      </c>
      <c r="I54" s="61">
        <v>0</v>
      </c>
      <c r="J54" s="62">
        <f t="shared" si="5"/>
        <v>0</v>
      </c>
      <c r="K54" s="16" t="str">
        <f t="shared" si="6"/>
        <v/>
      </c>
      <c r="L54" s="33">
        <v>58</v>
      </c>
      <c r="M54" s="155">
        <f t="shared" si="7"/>
        <v>58</v>
      </c>
    </row>
    <row r="55" spans="1:13" ht="24.95" customHeight="1" thickTop="1" thickBot="1" x14ac:dyDescent="0.3">
      <c r="A55" s="71">
        <v>96</v>
      </c>
      <c r="B55" s="135" t="str">
        <f>IF(ISERROR(VLOOKUP(A55,Teams!$A$2:$B$4911,2)),"",VLOOKUP(A55,Teams!$A$2:$B$4911,2))</f>
        <v>Chad Reynolds</v>
      </c>
      <c r="C55" s="33">
        <v>1</v>
      </c>
      <c r="D55" s="104">
        <v>1</v>
      </c>
      <c r="E55" s="33">
        <v>0</v>
      </c>
      <c r="F55" s="134"/>
      <c r="G55" s="34">
        <v>0</v>
      </c>
      <c r="H55" s="60">
        <f t="shared" si="4"/>
        <v>0</v>
      </c>
      <c r="I55" s="61">
        <v>0</v>
      </c>
      <c r="J55" s="62">
        <f t="shared" si="5"/>
        <v>0</v>
      </c>
      <c r="K55" s="16" t="str">
        <f t="shared" si="6"/>
        <v/>
      </c>
      <c r="L55" s="33">
        <v>58</v>
      </c>
      <c r="M55" s="155">
        <f t="shared" si="7"/>
        <v>58</v>
      </c>
    </row>
    <row r="56" spans="1:13" ht="24.95" customHeight="1" thickTop="1" thickBot="1" x14ac:dyDescent="0.3">
      <c r="A56" s="71"/>
      <c r="B56" s="135"/>
      <c r="C56" s="33"/>
      <c r="D56" s="104"/>
      <c r="E56" s="33"/>
      <c r="F56" s="134"/>
      <c r="G56" s="33"/>
      <c r="H56" s="60"/>
      <c r="I56" s="61"/>
      <c r="J56" s="62"/>
      <c r="K56" s="16"/>
      <c r="L56" s="33"/>
      <c r="M56" s="155"/>
    </row>
    <row r="57" spans="1:13" ht="15" customHeight="1" thickTop="1" x14ac:dyDescent="0.2"/>
  </sheetData>
  <sortState xmlns:xlrd2="http://schemas.microsoft.com/office/spreadsheetml/2017/richdata2" ref="A5:M55">
    <sortCondition descending="1" ref="H5:H55"/>
  </sortState>
  <mergeCells count="2">
    <mergeCell ref="G3:H3"/>
    <mergeCell ref="J3:K3"/>
  </mergeCells>
  <phoneticPr fontId="0" type="noConversion"/>
  <pageMargins left="0" right="0" top="0" bottom="0" header="0" footer="0"/>
  <pageSetup scale="73" fitToHeight="0" orientation="landscape" r:id="rId1"/>
  <headerFooter scaleWithDoc="0"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C3E70-EBB6-46F5-9112-EC269114DAC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A225C-4AAC-4657-99FE-A9AFECC4135E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3C30E-01A9-4AE6-84EF-34D70865655B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752AD-A892-4283-9253-E8CCA7BC1832}">
  <sheetPr>
    <pageSetUpPr fitToPage="1"/>
  </sheetPr>
  <dimension ref="A1:M91"/>
  <sheetViews>
    <sheetView zoomScaleNormal="100" zoomScaleSheetLayoutView="105" workbookViewId="0">
      <pane xSplit="2" topLeftCell="C1" activePane="topRight" state="frozen"/>
      <selection pane="topRight" activeCell="J50" sqref="J50"/>
    </sheetView>
  </sheetViews>
  <sheetFormatPr defaultRowHeight="15" customHeight="1" x14ac:dyDescent="0.2"/>
  <cols>
    <col min="2" max="2" width="60.28515625" style="136" customWidth="1"/>
    <col min="3" max="3" width="5.5703125" style="15" customWidth="1"/>
    <col min="4" max="4" width="7.5703125" style="15" customWidth="1"/>
    <col min="5" max="5" width="7.28515625" style="15" customWidth="1"/>
    <col min="6" max="6" width="7.7109375" style="15" customWidth="1"/>
    <col min="7" max="7" width="14.5703125" style="17" customWidth="1"/>
    <col min="8" max="8" width="12.42578125" style="17" customWidth="1"/>
    <col min="9" max="9" width="16.28515625" customWidth="1"/>
    <col min="10" max="10" width="14.5703125" style="52" customWidth="1"/>
    <col min="11" max="11" width="11.5703125" customWidth="1"/>
    <col min="12" max="12" width="9.5703125" customWidth="1"/>
    <col min="13" max="13" width="10.140625" customWidth="1"/>
  </cols>
  <sheetData>
    <row r="1" spans="1:13" ht="15" customHeight="1" x14ac:dyDescent="0.2">
      <c r="A1" s="4"/>
      <c r="B1" s="112"/>
      <c r="C1" s="7"/>
    </row>
    <row r="2" spans="1:13" ht="27" customHeight="1" thickBot="1" x14ac:dyDescent="0.55000000000000004">
      <c r="A2" s="12" t="s">
        <v>63</v>
      </c>
      <c r="B2" s="12"/>
      <c r="C2" s="13"/>
      <c r="D2" s="13"/>
      <c r="E2" s="13"/>
      <c r="F2" s="13"/>
      <c r="G2" s="18"/>
      <c r="H2" s="18"/>
      <c r="I2" s="12"/>
      <c r="J2" s="53"/>
      <c r="K2" s="12"/>
      <c r="L2" s="12"/>
      <c r="M2" s="12"/>
    </row>
    <row r="3" spans="1:13" ht="24.95" customHeight="1" thickBot="1" x14ac:dyDescent="0.3">
      <c r="A3" s="23" t="s">
        <v>0</v>
      </c>
      <c r="B3" s="23" t="s">
        <v>1</v>
      </c>
      <c r="C3" s="24" t="s">
        <v>2</v>
      </c>
      <c r="D3" s="24" t="s">
        <v>2</v>
      </c>
      <c r="E3" s="24" t="s">
        <v>8</v>
      </c>
      <c r="F3" s="24" t="s">
        <v>9</v>
      </c>
      <c r="G3" s="265" t="s">
        <v>5</v>
      </c>
      <c r="H3" s="266"/>
      <c r="I3" s="24" t="s">
        <v>22</v>
      </c>
      <c r="J3" s="267" t="s">
        <v>21</v>
      </c>
      <c r="K3" s="268"/>
      <c r="L3" s="24" t="s">
        <v>10</v>
      </c>
      <c r="M3" s="153" t="s">
        <v>10</v>
      </c>
    </row>
    <row r="4" spans="1:13" ht="41.25" customHeight="1" x14ac:dyDescent="0.25">
      <c r="A4" s="68"/>
      <c r="B4" s="68">
        <f>COUNT($A$5:$A$91)</f>
        <v>45</v>
      </c>
      <c r="C4" s="63"/>
      <c r="D4" s="64" t="s">
        <v>6</v>
      </c>
      <c r="E4" s="64" t="s">
        <v>3</v>
      </c>
      <c r="F4" s="64" t="s">
        <v>4</v>
      </c>
      <c r="G4" s="65" t="s">
        <v>26</v>
      </c>
      <c r="H4" s="65" t="s">
        <v>27</v>
      </c>
      <c r="I4" s="182" t="s">
        <v>41</v>
      </c>
      <c r="J4" s="183" t="s">
        <v>15</v>
      </c>
      <c r="K4" s="64" t="s">
        <v>16</v>
      </c>
      <c r="L4" s="28"/>
      <c r="M4" s="199" t="s">
        <v>7</v>
      </c>
    </row>
    <row r="5" spans="1:13" s="6" customFormat="1" ht="24.95" customHeight="1" x14ac:dyDescent="0.25">
      <c r="A5" s="200">
        <v>100</v>
      </c>
      <c r="B5" s="201" t="str">
        <f>IF(ISERROR(VLOOKUP(A5,Teams!$A$2:$B$4911,2)),"",VLOOKUP(A5,Teams!$A$2:$B$4911,2))</f>
        <v>Ben Burns &amp; Ian Nash</v>
      </c>
      <c r="C5" s="244">
        <v>1</v>
      </c>
      <c r="D5" s="245">
        <v>1</v>
      </c>
      <c r="E5" s="244">
        <v>3</v>
      </c>
      <c r="F5" s="204">
        <v>6</v>
      </c>
      <c r="G5" s="205">
        <v>11.92</v>
      </c>
      <c r="H5" s="206">
        <f t="shared" ref="H5:H49" si="0">G5-I5</f>
        <v>11.92</v>
      </c>
      <c r="I5" s="211">
        <v>0</v>
      </c>
      <c r="J5" s="207">
        <f t="shared" ref="J5:J42" si="1">IF(H5=0,0,IF(ISERROR(RANK(H5,$H$5:$H$91)),"",RANK(H5,$H$5:$H$91)))</f>
        <v>1</v>
      </c>
      <c r="K5" s="208">
        <f t="shared" ref="K5:K36" si="2">IF(ISERROR(RANK(F5,$F$5:$F$91)),"",(RANK(F5,$F$5:$F$91)))</f>
        <v>2</v>
      </c>
      <c r="L5" s="202">
        <v>100</v>
      </c>
      <c r="M5" s="209">
        <f t="shared" ref="M5:M49" si="3">SUM(H5+L5)</f>
        <v>111.92</v>
      </c>
    </row>
    <row r="6" spans="1:13" ht="24.95" customHeight="1" x14ac:dyDescent="0.25">
      <c r="A6" s="200">
        <v>65</v>
      </c>
      <c r="B6" s="201" t="str">
        <f>IF(ISERROR(VLOOKUP(A6,Teams!$A$2:$B$4911,2)),"",VLOOKUP(A6,Teams!$A$2:$B$4911,2))</f>
        <v>Blake Steptoe &amp; Haelee Modisette &amp; James Rust</v>
      </c>
      <c r="C6" s="202">
        <v>1</v>
      </c>
      <c r="D6" s="203">
        <v>1</v>
      </c>
      <c r="E6" s="202">
        <v>3</v>
      </c>
      <c r="F6" s="204"/>
      <c r="G6" s="205">
        <v>11.57</v>
      </c>
      <c r="H6" s="206">
        <f t="shared" si="0"/>
        <v>11.57</v>
      </c>
      <c r="I6" s="211"/>
      <c r="J6" s="207">
        <f t="shared" si="1"/>
        <v>2</v>
      </c>
      <c r="K6" s="208" t="str">
        <f t="shared" si="2"/>
        <v/>
      </c>
      <c r="L6" s="202">
        <v>99</v>
      </c>
      <c r="M6" s="209">
        <f t="shared" si="3"/>
        <v>110.57</v>
      </c>
    </row>
    <row r="7" spans="1:13" ht="24.95" customHeight="1" x14ac:dyDescent="0.25">
      <c r="A7" s="200">
        <v>97</v>
      </c>
      <c r="B7" s="201" t="str">
        <f>IF(ISERROR(VLOOKUP(A7,Teams!$A$2:$B$4911,2)),"",VLOOKUP(A7,Teams!$A$2:$B$4911,2))</f>
        <v>Tommy Stoval &amp; Walter Land</v>
      </c>
      <c r="C7" s="244">
        <v>1</v>
      </c>
      <c r="D7" s="245">
        <v>1</v>
      </c>
      <c r="E7" s="244">
        <v>3</v>
      </c>
      <c r="F7" s="204"/>
      <c r="G7" s="205">
        <v>11.56</v>
      </c>
      <c r="H7" s="206">
        <f t="shared" si="0"/>
        <v>11.56</v>
      </c>
      <c r="I7" s="211">
        <v>0</v>
      </c>
      <c r="J7" s="207">
        <f t="shared" si="1"/>
        <v>3</v>
      </c>
      <c r="K7" s="208" t="str">
        <f t="shared" si="2"/>
        <v/>
      </c>
      <c r="L7" s="202">
        <v>98</v>
      </c>
      <c r="M7" s="209">
        <f t="shared" si="3"/>
        <v>109.56</v>
      </c>
    </row>
    <row r="8" spans="1:13" ht="24.95" customHeight="1" x14ac:dyDescent="0.25">
      <c r="A8" s="200">
        <v>13</v>
      </c>
      <c r="B8" s="201" t="str">
        <f>IF(ISERROR(VLOOKUP(A8,Teams!$A$2:$B$4911,2)),"",VLOOKUP(A8,Teams!$A$2:$B$4911,2))</f>
        <v>Derrick &amp; Wesley Shoffitt &amp; Willie Wooten</v>
      </c>
      <c r="C8" s="202">
        <v>1</v>
      </c>
      <c r="D8" s="203">
        <v>1</v>
      </c>
      <c r="E8" s="202">
        <v>3</v>
      </c>
      <c r="F8" s="210"/>
      <c r="G8" s="205">
        <v>11.1</v>
      </c>
      <c r="H8" s="206">
        <f t="shared" si="0"/>
        <v>11.1</v>
      </c>
      <c r="I8" s="211"/>
      <c r="J8" s="207">
        <f t="shared" si="1"/>
        <v>4</v>
      </c>
      <c r="K8" s="208" t="str">
        <f t="shared" si="2"/>
        <v/>
      </c>
      <c r="L8" s="202">
        <v>97</v>
      </c>
      <c r="M8" s="209">
        <f t="shared" si="3"/>
        <v>108.1</v>
      </c>
    </row>
    <row r="9" spans="1:13" ht="24.95" customHeight="1" x14ac:dyDescent="0.25">
      <c r="A9" s="200">
        <v>69</v>
      </c>
      <c r="B9" s="201" t="str">
        <f>IF(ISERROR(VLOOKUP(A9,Teams!$A$2:$B$4911,2)),"",VLOOKUP(A9,Teams!$A$2:$B$4911,2))</f>
        <v>Chris Clemens &amp; Kenny Cole &amp; Branden Clemens</v>
      </c>
      <c r="C9" s="244">
        <v>1</v>
      </c>
      <c r="D9" s="245">
        <v>1</v>
      </c>
      <c r="E9" s="244">
        <v>3</v>
      </c>
      <c r="F9" s="204"/>
      <c r="G9" s="205">
        <v>11.03</v>
      </c>
      <c r="H9" s="206">
        <f t="shared" si="0"/>
        <v>11.03</v>
      </c>
      <c r="I9" s="211">
        <v>0</v>
      </c>
      <c r="J9" s="207">
        <f t="shared" si="1"/>
        <v>5</v>
      </c>
      <c r="K9" s="208" t="str">
        <f t="shared" si="2"/>
        <v/>
      </c>
      <c r="L9" s="202">
        <v>96</v>
      </c>
      <c r="M9" s="209">
        <f t="shared" si="3"/>
        <v>107.03</v>
      </c>
    </row>
    <row r="10" spans="1:13" ht="24.95" customHeight="1" x14ac:dyDescent="0.25">
      <c r="A10" s="200">
        <v>16</v>
      </c>
      <c r="B10" s="201" t="str">
        <f>IF(ISERROR(VLOOKUP(A10,Teams!$A$2:$B$4911,2)),"",VLOOKUP(A10,Teams!$A$2:$B$4911,2))</f>
        <v>Nick Massey &amp; Ricky Carlton &amp; Conner Hughes</v>
      </c>
      <c r="C10" s="202">
        <v>1</v>
      </c>
      <c r="D10" s="203">
        <v>1</v>
      </c>
      <c r="E10" s="202">
        <v>3</v>
      </c>
      <c r="F10" s="204"/>
      <c r="G10" s="205">
        <v>10.94</v>
      </c>
      <c r="H10" s="206">
        <f t="shared" si="0"/>
        <v>10.94</v>
      </c>
      <c r="I10" s="211"/>
      <c r="J10" s="207">
        <f t="shared" si="1"/>
        <v>6</v>
      </c>
      <c r="K10" s="208" t="str">
        <f t="shared" si="2"/>
        <v/>
      </c>
      <c r="L10" s="202">
        <v>95</v>
      </c>
      <c r="M10" s="209">
        <f t="shared" si="3"/>
        <v>105.94</v>
      </c>
    </row>
    <row r="11" spans="1:13" ht="24.95" customHeight="1" x14ac:dyDescent="0.25">
      <c r="A11" s="200">
        <v>14</v>
      </c>
      <c r="B11" s="201" t="str">
        <f>IF(ISERROR(VLOOKUP(A11,Teams!$A$2:$B$4911,2)),"",VLOOKUP(A11,Teams!$A$2:$B$4911,2))</f>
        <v>Paul Howard &amp; Steve Farr &amp; Emmy Howard</v>
      </c>
      <c r="C11" s="202">
        <v>1</v>
      </c>
      <c r="D11" s="203">
        <v>1</v>
      </c>
      <c r="E11" s="202">
        <v>3</v>
      </c>
      <c r="F11" s="204">
        <v>6.1</v>
      </c>
      <c r="G11" s="205">
        <v>10.67</v>
      </c>
      <c r="H11" s="206">
        <f t="shared" si="0"/>
        <v>10.67</v>
      </c>
      <c r="I11" s="211"/>
      <c r="J11" s="207">
        <f t="shared" si="1"/>
        <v>7</v>
      </c>
      <c r="K11" s="208">
        <f t="shared" si="2"/>
        <v>1</v>
      </c>
      <c r="L11" s="202">
        <v>94</v>
      </c>
      <c r="M11" s="209">
        <f t="shared" si="3"/>
        <v>104.67</v>
      </c>
    </row>
    <row r="12" spans="1:13" ht="24.95" customHeight="1" x14ac:dyDescent="0.25">
      <c r="A12" s="200">
        <v>15</v>
      </c>
      <c r="B12" s="201" t="str">
        <f>IF(ISERROR(VLOOKUP(A12,Teams!$A$2:$B$4911,2)),"",VLOOKUP(A12,Teams!$A$2:$B$4911,2))</f>
        <v>Johnny Due &amp; William Flournoy Dennis Oats</v>
      </c>
      <c r="C12" s="202">
        <v>1</v>
      </c>
      <c r="D12" s="203">
        <v>1</v>
      </c>
      <c r="E12" s="202">
        <v>3</v>
      </c>
      <c r="F12" s="204"/>
      <c r="G12" s="205">
        <v>10.5</v>
      </c>
      <c r="H12" s="206">
        <f t="shared" si="0"/>
        <v>10.5</v>
      </c>
      <c r="I12" s="211"/>
      <c r="J12" s="207">
        <f t="shared" si="1"/>
        <v>8</v>
      </c>
      <c r="K12" s="208" t="str">
        <f t="shared" si="2"/>
        <v/>
      </c>
      <c r="L12" s="202">
        <v>93</v>
      </c>
      <c r="M12" s="209">
        <f t="shared" si="3"/>
        <v>103.5</v>
      </c>
    </row>
    <row r="13" spans="1:13" ht="24.95" customHeight="1" x14ac:dyDescent="0.25">
      <c r="A13" s="200">
        <v>48</v>
      </c>
      <c r="B13" s="201" t="str">
        <f>IF(ISERROR(VLOOKUP(A13,Teams!$A$2:$B$4911,2)),"",VLOOKUP(A13,Teams!$A$2:$B$4911,2))</f>
        <v>Jonathon Green &amp; Jeff Green &amp; Triston Donahoe</v>
      </c>
      <c r="C13" s="202">
        <v>1</v>
      </c>
      <c r="D13" s="203">
        <v>1</v>
      </c>
      <c r="E13" s="202">
        <v>3</v>
      </c>
      <c r="F13" s="204"/>
      <c r="G13" s="205">
        <v>9.82</v>
      </c>
      <c r="H13" s="206">
        <f t="shared" si="0"/>
        <v>9.82</v>
      </c>
      <c r="I13" s="211"/>
      <c r="J13" s="207">
        <f t="shared" si="1"/>
        <v>9</v>
      </c>
      <c r="K13" s="208" t="str">
        <f t="shared" si="2"/>
        <v/>
      </c>
      <c r="L13" s="202">
        <v>92</v>
      </c>
      <c r="M13" s="209">
        <f t="shared" si="3"/>
        <v>101.82</v>
      </c>
    </row>
    <row r="14" spans="1:13" ht="24.95" customHeight="1" x14ac:dyDescent="0.25">
      <c r="A14" s="200">
        <v>33</v>
      </c>
      <c r="B14" s="201" t="str">
        <f>IF(ISERROR(VLOOKUP(A14,Teams!$A$2:$B$4911,2)),"",VLOOKUP(A14,Teams!$A$2:$B$4911,2))</f>
        <v>Justin Morton &amp; David Randy Turner</v>
      </c>
      <c r="C14" s="202">
        <v>1</v>
      </c>
      <c r="D14" s="203">
        <v>1</v>
      </c>
      <c r="E14" s="202">
        <v>3</v>
      </c>
      <c r="F14" s="204"/>
      <c r="G14" s="205">
        <v>9.58</v>
      </c>
      <c r="H14" s="206">
        <f t="shared" si="0"/>
        <v>9.58</v>
      </c>
      <c r="I14" s="211"/>
      <c r="J14" s="207">
        <f t="shared" si="1"/>
        <v>10</v>
      </c>
      <c r="K14" s="208" t="str">
        <f t="shared" si="2"/>
        <v/>
      </c>
      <c r="L14" s="202">
        <v>91</v>
      </c>
      <c r="M14" s="209">
        <f t="shared" si="3"/>
        <v>100.58</v>
      </c>
    </row>
    <row r="15" spans="1:13" ht="24.95" customHeight="1" x14ac:dyDescent="0.25">
      <c r="A15" s="200">
        <v>29</v>
      </c>
      <c r="B15" s="201" t="str">
        <f>IF(ISERROR(VLOOKUP(A15,Teams!$A$2:$B$4911,2)),"",VLOOKUP(A15,Teams!$A$2:$B$4911,2))</f>
        <v>Ryan Carson &amp; Mark Gorman &amp; Bobby Blanton</v>
      </c>
      <c r="C15" s="202">
        <v>1</v>
      </c>
      <c r="D15" s="203">
        <v>1</v>
      </c>
      <c r="E15" s="202">
        <v>3</v>
      </c>
      <c r="F15" s="204"/>
      <c r="G15" s="205">
        <v>9.5399999999999991</v>
      </c>
      <c r="H15" s="206">
        <f t="shared" si="0"/>
        <v>9.5399999999999991</v>
      </c>
      <c r="I15" s="211"/>
      <c r="J15" s="207">
        <f t="shared" si="1"/>
        <v>11</v>
      </c>
      <c r="K15" s="208" t="str">
        <f t="shared" si="2"/>
        <v/>
      </c>
      <c r="L15" s="202">
        <v>90</v>
      </c>
      <c r="M15" s="209">
        <f t="shared" si="3"/>
        <v>99.539999999999992</v>
      </c>
    </row>
    <row r="16" spans="1:13" ht="24.95" customHeight="1" x14ac:dyDescent="0.25">
      <c r="A16" s="200">
        <v>22</v>
      </c>
      <c r="B16" s="201" t="str">
        <f>IF(ISERROR(VLOOKUP(A16,Teams!$A$2:$B$4911,2)),"",VLOOKUP(A16,Teams!$A$2:$B$4911,2))</f>
        <v>Russell Sparks &amp; Lanton &amp; Mandy Chumley</v>
      </c>
      <c r="C16" s="202">
        <v>1</v>
      </c>
      <c r="D16" s="203">
        <v>1</v>
      </c>
      <c r="E16" s="202">
        <v>3</v>
      </c>
      <c r="F16" s="204"/>
      <c r="G16" s="205">
        <v>9.09</v>
      </c>
      <c r="H16" s="206">
        <f t="shared" si="0"/>
        <v>9.09</v>
      </c>
      <c r="I16" s="211"/>
      <c r="J16" s="207">
        <f t="shared" si="1"/>
        <v>12</v>
      </c>
      <c r="K16" s="208" t="str">
        <f t="shared" si="2"/>
        <v/>
      </c>
      <c r="L16" s="202">
        <v>89</v>
      </c>
      <c r="M16" s="209">
        <f t="shared" si="3"/>
        <v>98.09</v>
      </c>
    </row>
    <row r="17" spans="1:13" ht="24.95" customHeight="1" x14ac:dyDescent="0.25">
      <c r="A17" s="200">
        <v>51</v>
      </c>
      <c r="B17" s="201" t="str">
        <f>IF(ISERROR(VLOOKUP(A17,Teams!$A$2:$B$4911,2)),"",VLOOKUP(A17,Teams!$A$2:$B$4911,2))</f>
        <v>Clay Phillips &amp; David Shaw</v>
      </c>
      <c r="C17" s="202">
        <v>1</v>
      </c>
      <c r="D17" s="203">
        <v>1</v>
      </c>
      <c r="E17" s="202">
        <v>3</v>
      </c>
      <c r="F17" s="204"/>
      <c r="G17" s="205">
        <v>9.06</v>
      </c>
      <c r="H17" s="206">
        <f t="shared" si="0"/>
        <v>9.06</v>
      </c>
      <c r="I17" s="211"/>
      <c r="J17" s="207">
        <f t="shared" si="1"/>
        <v>13</v>
      </c>
      <c r="K17" s="208" t="str">
        <f t="shared" si="2"/>
        <v/>
      </c>
      <c r="L17" s="202">
        <v>88</v>
      </c>
      <c r="M17" s="209">
        <f t="shared" si="3"/>
        <v>97.06</v>
      </c>
    </row>
    <row r="18" spans="1:13" ht="24.95" customHeight="1" x14ac:dyDescent="0.25">
      <c r="A18" s="200">
        <v>34</v>
      </c>
      <c r="B18" s="201" t="str">
        <f>IF(ISERROR(VLOOKUP(A18,Teams!$A$2:$B$4911,2)),"",VLOOKUP(A18,Teams!$A$2:$B$4911,2))</f>
        <v>Michael &amp; Steve  Bennett &amp; Dustin Smith</v>
      </c>
      <c r="C18" s="202">
        <v>1</v>
      </c>
      <c r="D18" s="203">
        <v>1</v>
      </c>
      <c r="E18" s="202">
        <v>3</v>
      </c>
      <c r="F18" s="204"/>
      <c r="G18" s="205">
        <v>8.75</v>
      </c>
      <c r="H18" s="206">
        <f t="shared" si="0"/>
        <v>8.75</v>
      </c>
      <c r="I18" s="211"/>
      <c r="J18" s="207">
        <f t="shared" si="1"/>
        <v>14</v>
      </c>
      <c r="K18" s="208" t="str">
        <f t="shared" si="2"/>
        <v/>
      </c>
      <c r="L18" s="202">
        <v>87</v>
      </c>
      <c r="M18" s="209">
        <f t="shared" si="3"/>
        <v>95.75</v>
      </c>
    </row>
    <row r="19" spans="1:13" ht="24.95" customHeight="1" x14ac:dyDescent="0.25">
      <c r="A19" s="200">
        <v>64</v>
      </c>
      <c r="B19" s="201" t="str">
        <f>IF(ISERROR(VLOOKUP(A19,Teams!$A$2:$B$4911,2)),"",VLOOKUP(A19,Teams!$A$2:$B$4911,2))</f>
        <v>Jay Bennett &amp; Ryan Renolds</v>
      </c>
      <c r="C19" s="202">
        <v>1</v>
      </c>
      <c r="D19" s="203">
        <v>1</v>
      </c>
      <c r="E19" s="202">
        <v>3</v>
      </c>
      <c r="F19" s="204"/>
      <c r="G19" s="205">
        <v>8.7100000000000009</v>
      </c>
      <c r="H19" s="206">
        <f t="shared" si="0"/>
        <v>8.7100000000000009</v>
      </c>
      <c r="I19" s="211"/>
      <c r="J19" s="207">
        <f t="shared" si="1"/>
        <v>15</v>
      </c>
      <c r="K19" s="208" t="str">
        <f t="shared" si="2"/>
        <v/>
      </c>
      <c r="L19" s="202">
        <v>86</v>
      </c>
      <c r="M19" s="209">
        <f t="shared" si="3"/>
        <v>94.710000000000008</v>
      </c>
    </row>
    <row r="20" spans="1:13" ht="24.95" customHeight="1" x14ac:dyDescent="0.25">
      <c r="A20" s="200">
        <v>55</v>
      </c>
      <c r="B20" s="201" t="str">
        <f>IF(ISERROR(VLOOKUP(A20,Teams!$A$2:$B$4911,2)),"",VLOOKUP(A20,Teams!$A$2:$B$4911,2))</f>
        <v>Bubby &amp; Kris &amp; Kevin Sanderson</v>
      </c>
      <c r="C20" s="202">
        <v>1</v>
      </c>
      <c r="D20" s="203">
        <v>1</v>
      </c>
      <c r="E20" s="202">
        <v>3</v>
      </c>
      <c r="F20" s="204"/>
      <c r="G20" s="205">
        <v>8.23</v>
      </c>
      <c r="H20" s="206">
        <f t="shared" si="0"/>
        <v>8.23</v>
      </c>
      <c r="I20" s="211"/>
      <c r="J20" s="207">
        <f t="shared" si="1"/>
        <v>16</v>
      </c>
      <c r="K20" s="208" t="str">
        <f t="shared" si="2"/>
        <v/>
      </c>
      <c r="L20" s="202">
        <v>85</v>
      </c>
      <c r="M20" s="209">
        <f t="shared" si="3"/>
        <v>93.23</v>
      </c>
    </row>
    <row r="21" spans="1:13" ht="24.95" customHeight="1" x14ac:dyDescent="0.25">
      <c r="A21" s="200">
        <v>46</v>
      </c>
      <c r="B21" s="201" t="str">
        <f>IF(ISERROR(VLOOKUP(A21,Teams!$A$2:$B$4911,2)),"",VLOOKUP(A21,Teams!$A$2:$B$4911,2))</f>
        <v>Taylor Thompson &amp; Cade Tullos</v>
      </c>
      <c r="C21" s="202">
        <v>1</v>
      </c>
      <c r="D21" s="203">
        <v>1</v>
      </c>
      <c r="E21" s="202">
        <v>3</v>
      </c>
      <c r="F21" s="204"/>
      <c r="G21" s="205">
        <v>9.01</v>
      </c>
      <c r="H21" s="206">
        <f t="shared" si="0"/>
        <v>8.01</v>
      </c>
      <c r="I21" s="211">
        <v>1</v>
      </c>
      <c r="J21" s="207">
        <f t="shared" si="1"/>
        <v>17</v>
      </c>
      <c r="K21" s="208" t="str">
        <f t="shared" si="2"/>
        <v/>
      </c>
      <c r="L21" s="202">
        <v>84</v>
      </c>
      <c r="M21" s="209">
        <f t="shared" si="3"/>
        <v>92.01</v>
      </c>
    </row>
    <row r="22" spans="1:13" ht="24.95" customHeight="1" x14ac:dyDescent="0.25">
      <c r="A22" s="200">
        <v>35</v>
      </c>
      <c r="B22" s="201" t="str">
        <f>IF(ISERROR(VLOOKUP(A22,Teams!$A$2:$B$4911,2)),"",VLOOKUP(A22,Teams!$A$2:$B$4911,2))</f>
        <v>Mark Thompson &amp; Ron Risenhover &amp; Larry Green</v>
      </c>
      <c r="C22" s="202">
        <v>1</v>
      </c>
      <c r="D22" s="203">
        <v>1</v>
      </c>
      <c r="E22" s="202">
        <v>3</v>
      </c>
      <c r="F22" s="204"/>
      <c r="G22" s="205">
        <v>7.78</v>
      </c>
      <c r="H22" s="206">
        <f t="shared" si="0"/>
        <v>7.78</v>
      </c>
      <c r="I22" s="211"/>
      <c r="J22" s="207">
        <f t="shared" si="1"/>
        <v>18</v>
      </c>
      <c r="K22" s="208" t="str">
        <f t="shared" si="2"/>
        <v/>
      </c>
      <c r="L22" s="202">
        <v>83</v>
      </c>
      <c r="M22" s="209">
        <f t="shared" si="3"/>
        <v>90.78</v>
      </c>
    </row>
    <row r="23" spans="1:13" ht="24.95" customHeight="1" x14ac:dyDescent="0.25">
      <c r="A23" s="200">
        <v>37</v>
      </c>
      <c r="B23" s="201" t="str">
        <f>IF(ISERROR(VLOOKUP(A23,Teams!$A$2:$B$4911,2)),"",VLOOKUP(A23,Teams!$A$2:$B$4911,2))</f>
        <v>Cody &amp; Cash Platt &amp; Jacklyn Hughes</v>
      </c>
      <c r="C23" s="202">
        <v>1</v>
      </c>
      <c r="D23" s="203">
        <v>1</v>
      </c>
      <c r="E23" s="202">
        <v>3</v>
      </c>
      <c r="F23" s="204"/>
      <c r="G23" s="205">
        <v>7.73</v>
      </c>
      <c r="H23" s="206">
        <f t="shared" si="0"/>
        <v>7.73</v>
      </c>
      <c r="I23" s="211"/>
      <c r="J23" s="207">
        <f t="shared" si="1"/>
        <v>19</v>
      </c>
      <c r="K23" s="208" t="str">
        <f t="shared" si="2"/>
        <v/>
      </c>
      <c r="L23" s="202">
        <v>82</v>
      </c>
      <c r="M23" s="209">
        <f t="shared" si="3"/>
        <v>89.73</v>
      </c>
    </row>
    <row r="24" spans="1:13" ht="24.95" customHeight="1" x14ac:dyDescent="0.25">
      <c r="A24" s="200">
        <v>44</v>
      </c>
      <c r="B24" s="201" t="str">
        <f>IF(ISERROR(VLOOKUP(A24,Teams!$A$2:$B$4911,2)),"",VLOOKUP(A24,Teams!$A$2:$B$4911,2))</f>
        <v>Charlie Stewart &amp; Charlie Kruithof &amp; Kannon Stewart</v>
      </c>
      <c r="C24" s="202">
        <v>1</v>
      </c>
      <c r="D24" s="203">
        <v>1</v>
      </c>
      <c r="E24" s="202">
        <v>3</v>
      </c>
      <c r="F24" s="204"/>
      <c r="G24" s="205">
        <v>7.29</v>
      </c>
      <c r="H24" s="206">
        <f t="shared" si="0"/>
        <v>7.29</v>
      </c>
      <c r="I24" s="211"/>
      <c r="J24" s="207">
        <f t="shared" si="1"/>
        <v>20</v>
      </c>
      <c r="K24" s="208" t="str">
        <f t="shared" si="2"/>
        <v/>
      </c>
      <c r="L24" s="202">
        <v>81</v>
      </c>
      <c r="M24" s="209">
        <f t="shared" si="3"/>
        <v>88.29</v>
      </c>
    </row>
    <row r="25" spans="1:13" ht="24.95" customHeight="1" x14ac:dyDescent="0.25">
      <c r="A25" s="200">
        <v>68</v>
      </c>
      <c r="B25" s="201" t="str">
        <f>IF(ISERROR(VLOOKUP(A25,Teams!$A$2:$B$4911,2)),"",VLOOKUP(A25,Teams!$A$2:$B$4911,2))</f>
        <v>Logan Brunkenhoeter &amp; John Jacksen III</v>
      </c>
      <c r="C25" s="244">
        <v>1</v>
      </c>
      <c r="D25" s="245">
        <v>1</v>
      </c>
      <c r="E25" s="244">
        <v>3</v>
      </c>
      <c r="F25" s="204"/>
      <c r="G25" s="205">
        <v>7.17</v>
      </c>
      <c r="H25" s="206">
        <f t="shared" si="0"/>
        <v>7.17</v>
      </c>
      <c r="I25" s="211">
        <v>0</v>
      </c>
      <c r="J25" s="207">
        <f t="shared" si="1"/>
        <v>21</v>
      </c>
      <c r="K25" s="208" t="str">
        <f t="shared" si="2"/>
        <v/>
      </c>
      <c r="L25" s="202">
        <v>80</v>
      </c>
      <c r="M25" s="209">
        <f t="shared" si="3"/>
        <v>87.17</v>
      </c>
    </row>
    <row r="26" spans="1:13" ht="24.95" customHeight="1" x14ac:dyDescent="0.25">
      <c r="A26" s="200">
        <v>53</v>
      </c>
      <c r="B26" s="201" t="str">
        <f>IF(ISERROR(VLOOKUP(A26,Teams!$A$2:$B$4911,2)),"",VLOOKUP(A26,Teams!$A$2:$B$4911,2))</f>
        <v>Justin Sikes &amp; Gavin Sikes &amp; Chris Shives</v>
      </c>
      <c r="C26" s="202">
        <v>1</v>
      </c>
      <c r="D26" s="203">
        <v>1</v>
      </c>
      <c r="E26" s="202">
        <v>3</v>
      </c>
      <c r="F26" s="204"/>
      <c r="G26" s="212">
        <v>7.04</v>
      </c>
      <c r="H26" s="206">
        <f t="shared" si="0"/>
        <v>7.04</v>
      </c>
      <c r="I26" s="211"/>
      <c r="J26" s="207">
        <f t="shared" si="1"/>
        <v>22</v>
      </c>
      <c r="K26" s="208" t="str">
        <f t="shared" si="2"/>
        <v/>
      </c>
      <c r="L26" s="202">
        <v>79</v>
      </c>
      <c r="M26" s="209">
        <f t="shared" si="3"/>
        <v>86.04</v>
      </c>
    </row>
    <row r="27" spans="1:13" ht="24.95" customHeight="1" x14ac:dyDescent="0.25">
      <c r="A27" s="200">
        <v>52</v>
      </c>
      <c r="B27" s="201" t="str">
        <f>IF(ISERROR(VLOOKUP(A27,Teams!$A$2:$B$4911,2)),"",VLOOKUP(A27,Teams!$A$2:$B$4911,2))</f>
        <v>Sam Watson &amp; Jodee Butler</v>
      </c>
      <c r="C27" s="202">
        <v>1</v>
      </c>
      <c r="D27" s="203">
        <v>1</v>
      </c>
      <c r="E27" s="202">
        <v>3</v>
      </c>
      <c r="F27" s="204"/>
      <c r="G27" s="205">
        <v>7</v>
      </c>
      <c r="H27" s="206">
        <f t="shared" si="0"/>
        <v>7</v>
      </c>
      <c r="I27" s="211"/>
      <c r="J27" s="207">
        <f t="shared" si="1"/>
        <v>23</v>
      </c>
      <c r="K27" s="208" t="str">
        <f t="shared" si="2"/>
        <v/>
      </c>
      <c r="L27" s="202">
        <v>78</v>
      </c>
      <c r="M27" s="209">
        <f t="shared" si="3"/>
        <v>85</v>
      </c>
    </row>
    <row r="28" spans="1:13" ht="24.95" customHeight="1" x14ac:dyDescent="0.25">
      <c r="A28" s="200">
        <v>24</v>
      </c>
      <c r="B28" s="201" t="str">
        <f>IF(ISERROR(VLOOKUP(A28,Teams!$A$2:$B$4911,2)),"",VLOOKUP(A28,Teams!$A$2:$B$4911,2))</f>
        <v>John Wojhan &amp; Dwayne Likens &amp; Kelvin Jones</v>
      </c>
      <c r="C28" s="202">
        <v>1</v>
      </c>
      <c r="D28" s="203">
        <v>1</v>
      </c>
      <c r="E28" s="202">
        <v>3</v>
      </c>
      <c r="F28" s="204"/>
      <c r="G28" s="205">
        <v>6.97</v>
      </c>
      <c r="H28" s="206">
        <f t="shared" si="0"/>
        <v>6.97</v>
      </c>
      <c r="I28" s="211"/>
      <c r="J28" s="207">
        <f t="shared" si="1"/>
        <v>24</v>
      </c>
      <c r="K28" s="208" t="str">
        <f t="shared" si="2"/>
        <v/>
      </c>
      <c r="L28" s="202">
        <v>77</v>
      </c>
      <c r="M28" s="209">
        <f t="shared" si="3"/>
        <v>83.97</v>
      </c>
    </row>
    <row r="29" spans="1:13" ht="24.95" customHeight="1" x14ac:dyDescent="0.25">
      <c r="A29" s="200">
        <v>50</v>
      </c>
      <c r="B29" s="201" t="str">
        <f>IF(ISERROR(VLOOKUP(A29,Teams!$A$2:$B$4911,2)),"",VLOOKUP(A29,Teams!$A$2:$B$4911,2))</f>
        <v>Bob Cherry &amp; Phil Addisson</v>
      </c>
      <c r="C29" s="202">
        <v>1</v>
      </c>
      <c r="D29" s="203">
        <v>1</v>
      </c>
      <c r="E29" s="202">
        <v>3</v>
      </c>
      <c r="F29" s="204"/>
      <c r="G29" s="205">
        <v>6.84</v>
      </c>
      <c r="H29" s="206">
        <f t="shared" si="0"/>
        <v>6.84</v>
      </c>
      <c r="I29" s="211"/>
      <c r="J29" s="207">
        <f t="shared" si="1"/>
        <v>25</v>
      </c>
      <c r="K29" s="208" t="str">
        <f t="shared" si="2"/>
        <v/>
      </c>
      <c r="L29" s="202">
        <v>76</v>
      </c>
      <c r="M29" s="209">
        <f t="shared" si="3"/>
        <v>82.84</v>
      </c>
    </row>
    <row r="30" spans="1:13" ht="24.95" customHeight="1" x14ac:dyDescent="0.25">
      <c r="A30" s="200">
        <v>11</v>
      </c>
      <c r="B30" s="201" t="s">
        <v>141</v>
      </c>
      <c r="C30" s="202">
        <v>1</v>
      </c>
      <c r="D30" s="203">
        <v>1</v>
      </c>
      <c r="E30" s="202">
        <v>3</v>
      </c>
      <c r="F30" s="243"/>
      <c r="G30" s="205">
        <v>6.65</v>
      </c>
      <c r="H30" s="206">
        <f t="shared" si="0"/>
        <v>6.65</v>
      </c>
      <c r="I30" s="211"/>
      <c r="J30" s="207">
        <f t="shared" si="1"/>
        <v>26</v>
      </c>
      <c r="K30" s="208" t="str">
        <f t="shared" si="2"/>
        <v/>
      </c>
      <c r="L30" s="202">
        <v>75</v>
      </c>
      <c r="M30" s="209">
        <f t="shared" si="3"/>
        <v>81.650000000000006</v>
      </c>
    </row>
    <row r="31" spans="1:13" ht="24.95" customHeight="1" x14ac:dyDescent="0.25">
      <c r="A31" s="200">
        <v>23</v>
      </c>
      <c r="B31" s="201" t="str">
        <f>IF(ISERROR(VLOOKUP(A31,Teams!$A$2:$B$4911,2)),"",VLOOKUP(A31,Teams!$A$2:$B$4911,2))</f>
        <v>Keith &amp; Terry Hickman</v>
      </c>
      <c r="C31" s="202">
        <v>1</v>
      </c>
      <c r="D31" s="203">
        <v>1</v>
      </c>
      <c r="E31" s="202">
        <v>3</v>
      </c>
      <c r="F31" s="204"/>
      <c r="G31" s="205">
        <v>6.4</v>
      </c>
      <c r="H31" s="206">
        <f t="shared" si="0"/>
        <v>6.4</v>
      </c>
      <c r="I31" s="211"/>
      <c r="J31" s="207">
        <f t="shared" si="1"/>
        <v>27</v>
      </c>
      <c r="K31" s="208" t="str">
        <f t="shared" si="2"/>
        <v/>
      </c>
      <c r="L31" s="202">
        <v>74</v>
      </c>
      <c r="M31" s="209">
        <f t="shared" si="3"/>
        <v>80.400000000000006</v>
      </c>
    </row>
    <row r="32" spans="1:13" ht="24.95" customHeight="1" x14ac:dyDescent="0.25">
      <c r="A32" s="200">
        <v>12</v>
      </c>
      <c r="B32" s="201" t="str">
        <f>IF(ISERROR(VLOOKUP(A32,Teams!$A$2:$B$4911,2)),"",VLOOKUP(A32,Teams!$A$2:$B$4911,2))</f>
        <v>Randy &amp; Casey Hanna</v>
      </c>
      <c r="C32" s="202">
        <v>1</v>
      </c>
      <c r="D32" s="203">
        <v>1</v>
      </c>
      <c r="E32" s="202">
        <v>3</v>
      </c>
      <c r="F32" s="204"/>
      <c r="G32" s="205">
        <v>7.24</v>
      </c>
      <c r="H32" s="206">
        <f t="shared" si="0"/>
        <v>6.24</v>
      </c>
      <c r="I32" s="211">
        <v>1</v>
      </c>
      <c r="J32" s="207">
        <f t="shared" si="1"/>
        <v>28</v>
      </c>
      <c r="K32" s="208" t="str">
        <f t="shared" si="2"/>
        <v/>
      </c>
      <c r="L32" s="202">
        <v>73</v>
      </c>
      <c r="M32" s="209">
        <f t="shared" si="3"/>
        <v>79.239999999999995</v>
      </c>
    </row>
    <row r="33" spans="1:13" ht="24.95" customHeight="1" x14ac:dyDescent="0.25">
      <c r="A33" s="200">
        <v>32</v>
      </c>
      <c r="B33" s="201" t="str">
        <f>IF(ISERROR(VLOOKUP(A33,Teams!$A$2:$B$4911,2)),"",VLOOKUP(A33,Teams!$A$2:$B$4911,2))</f>
        <v>James Pyle &amp; Bryan Pyle Mikey Pyle</v>
      </c>
      <c r="C33" s="202">
        <v>1</v>
      </c>
      <c r="D33" s="203">
        <v>1</v>
      </c>
      <c r="E33" s="202">
        <v>3</v>
      </c>
      <c r="F33" s="204"/>
      <c r="G33" s="205">
        <v>6.17</v>
      </c>
      <c r="H33" s="206">
        <f t="shared" si="0"/>
        <v>6.17</v>
      </c>
      <c r="I33" s="211"/>
      <c r="J33" s="207">
        <f t="shared" si="1"/>
        <v>29</v>
      </c>
      <c r="K33" s="208" t="str">
        <f t="shared" si="2"/>
        <v/>
      </c>
      <c r="L33" s="202">
        <v>72</v>
      </c>
      <c r="M33" s="209">
        <f t="shared" si="3"/>
        <v>78.17</v>
      </c>
    </row>
    <row r="34" spans="1:13" ht="24.95" customHeight="1" x14ac:dyDescent="0.25">
      <c r="A34" s="200">
        <v>42</v>
      </c>
      <c r="B34" s="201" t="str">
        <f>IF(ISERROR(VLOOKUP(A34,Teams!$A$2:$B$4911,2)),"",VLOOKUP(A34,Teams!$A$2:$B$4911,2))</f>
        <v>David Bowley &amp; Jason Lee</v>
      </c>
      <c r="C34" s="202">
        <v>1</v>
      </c>
      <c r="D34" s="203">
        <v>1</v>
      </c>
      <c r="E34" s="202">
        <v>3</v>
      </c>
      <c r="F34" s="204"/>
      <c r="G34" s="205">
        <v>6.14</v>
      </c>
      <c r="H34" s="206">
        <f t="shared" si="0"/>
        <v>6.14</v>
      </c>
      <c r="I34" s="211"/>
      <c r="J34" s="207">
        <f t="shared" si="1"/>
        <v>30</v>
      </c>
      <c r="K34" s="208" t="str">
        <f t="shared" si="2"/>
        <v/>
      </c>
      <c r="L34" s="202">
        <v>71</v>
      </c>
      <c r="M34" s="209">
        <f t="shared" si="3"/>
        <v>77.14</v>
      </c>
    </row>
    <row r="35" spans="1:13" ht="24.95" customHeight="1" x14ac:dyDescent="0.25">
      <c r="A35" s="200">
        <v>87</v>
      </c>
      <c r="B35" s="201" t="str">
        <f>IF(ISERROR(VLOOKUP(A35,Teams!$A$2:$B$4911,2)),"",VLOOKUP(A35,Teams!$A$2:$B$4911,2))</f>
        <v>Glen Kimble &amp; Bradley Stringer</v>
      </c>
      <c r="C35" s="244">
        <v>1</v>
      </c>
      <c r="D35" s="245">
        <v>1</v>
      </c>
      <c r="E35" s="244">
        <v>3</v>
      </c>
      <c r="F35" s="204"/>
      <c r="G35" s="205">
        <v>6.01</v>
      </c>
      <c r="H35" s="206">
        <f t="shared" si="0"/>
        <v>6.01</v>
      </c>
      <c r="I35" s="211">
        <v>0</v>
      </c>
      <c r="J35" s="207">
        <f t="shared" si="1"/>
        <v>31</v>
      </c>
      <c r="K35" s="208" t="str">
        <f t="shared" si="2"/>
        <v/>
      </c>
      <c r="L35" s="202">
        <v>70</v>
      </c>
      <c r="M35" s="209">
        <f t="shared" si="3"/>
        <v>76.010000000000005</v>
      </c>
    </row>
    <row r="36" spans="1:13" ht="24.95" customHeight="1" x14ac:dyDescent="0.25">
      <c r="A36" s="200">
        <v>18</v>
      </c>
      <c r="B36" s="201" t="str">
        <f>IF(ISERROR(VLOOKUP(A36,Teams!$A$2:$B$4911,2)),"",VLOOKUP(A36,Teams!$A$2:$B$4911,2))</f>
        <v>Ronald Kingsley &amp; Don Rawls &amp; Billy Penick</v>
      </c>
      <c r="C36" s="202">
        <v>1</v>
      </c>
      <c r="D36" s="203">
        <v>1</v>
      </c>
      <c r="E36" s="202">
        <v>3</v>
      </c>
      <c r="F36" s="204"/>
      <c r="G36" s="205">
        <v>5.95</v>
      </c>
      <c r="H36" s="206">
        <f t="shared" si="0"/>
        <v>5.95</v>
      </c>
      <c r="I36" s="211"/>
      <c r="J36" s="207">
        <f t="shared" si="1"/>
        <v>32</v>
      </c>
      <c r="K36" s="208" t="str">
        <f t="shared" si="2"/>
        <v/>
      </c>
      <c r="L36" s="202">
        <v>69</v>
      </c>
      <c r="M36" s="209">
        <f t="shared" si="3"/>
        <v>74.95</v>
      </c>
    </row>
    <row r="37" spans="1:13" ht="24.95" customHeight="1" x14ac:dyDescent="0.25">
      <c r="A37" s="200">
        <v>31</v>
      </c>
      <c r="B37" s="201" t="str">
        <f>IF(ISERROR(VLOOKUP(A37,Teams!$A$2:$B$4911,2)),"",VLOOKUP(A37,Teams!$A$2:$B$4911,2))</f>
        <v>Robert Ratliff &amp; Troy Pyle</v>
      </c>
      <c r="C37" s="202">
        <v>1</v>
      </c>
      <c r="D37" s="203">
        <v>1</v>
      </c>
      <c r="E37" s="202">
        <v>3</v>
      </c>
      <c r="F37" s="204"/>
      <c r="G37" s="205">
        <v>5.8</v>
      </c>
      <c r="H37" s="206">
        <f t="shared" si="0"/>
        <v>5.8</v>
      </c>
      <c r="I37" s="211"/>
      <c r="J37" s="207">
        <f t="shared" si="1"/>
        <v>33</v>
      </c>
      <c r="K37" s="208" t="str">
        <f t="shared" ref="K37:K68" si="4">IF(ISERROR(RANK(F37,$F$5:$F$91)),"",(RANK(F37,$F$5:$F$91)))</f>
        <v/>
      </c>
      <c r="L37" s="202">
        <v>68</v>
      </c>
      <c r="M37" s="209">
        <f t="shared" si="3"/>
        <v>73.8</v>
      </c>
    </row>
    <row r="38" spans="1:13" ht="24.95" customHeight="1" x14ac:dyDescent="0.25">
      <c r="A38" s="200">
        <v>41</v>
      </c>
      <c r="B38" s="201" t="str">
        <f>IF(ISERROR(VLOOKUP(A38,Teams!$A$2:$B$4911,2)),"",VLOOKUP(A38,Teams!$A$2:$B$4911,2))</f>
        <v>Ryan Williams &amp; Bronson Cole &amp; John Bradenburg</v>
      </c>
      <c r="C38" s="202">
        <v>1</v>
      </c>
      <c r="D38" s="203">
        <v>1</v>
      </c>
      <c r="E38" s="202">
        <v>1</v>
      </c>
      <c r="F38" s="204"/>
      <c r="G38" s="205">
        <v>5.75</v>
      </c>
      <c r="H38" s="206">
        <f t="shared" si="0"/>
        <v>5.75</v>
      </c>
      <c r="I38" s="211"/>
      <c r="J38" s="207">
        <f t="shared" si="1"/>
        <v>34</v>
      </c>
      <c r="K38" s="208" t="str">
        <f t="shared" si="4"/>
        <v/>
      </c>
      <c r="L38" s="202">
        <v>67</v>
      </c>
      <c r="M38" s="209">
        <f t="shared" si="3"/>
        <v>72.75</v>
      </c>
    </row>
    <row r="39" spans="1:13" ht="24.95" customHeight="1" x14ac:dyDescent="0.25">
      <c r="A39" s="200">
        <v>89</v>
      </c>
      <c r="B39" s="201" t="str">
        <f>IF(ISERROR(VLOOKUP(A39,Teams!$A$2:$B$4911,2)),"",VLOOKUP(A39,Teams!$A$2:$B$4911,2))</f>
        <v>Willie Wooten &amp; Ty Pitts &amp; David Hendry</v>
      </c>
      <c r="C39" s="244">
        <v>1</v>
      </c>
      <c r="D39" s="245">
        <v>1</v>
      </c>
      <c r="E39" s="244">
        <v>3</v>
      </c>
      <c r="F39" s="204"/>
      <c r="G39" s="205">
        <v>5.32</v>
      </c>
      <c r="H39" s="206">
        <f t="shared" si="0"/>
        <v>5.32</v>
      </c>
      <c r="I39" s="211">
        <v>0</v>
      </c>
      <c r="J39" s="207">
        <f t="shared" si="1"/>
        <v>35</v>
      </c>
      <c r="K39" s="208" t="str">
        <f t="shared" si="4"/>
        <v/>
      </c>
      <c r="L39" s="202">
        <v>66</v>
      </c>
      <c r="M39" s="209">
        <f t="shared" si="3"/>
        <v>71.319999999999993</v>
      </c>
    </row>
    <row r="40" spans="1:13" ht="24.95" customHeight="1" x14ac:dyDescent="0.25">
      <c r="A40" s="200">
        <v>36</v>
      </c>
      <c r="B40" s="201" t="str">
        <f>IF(ISERROR(VLOOKUP(A40,Teams!$A$2:$B$4911,2)),"",VLOOKUP(A40,Teams!$A$2:$B$4911,2))</f>
        <v>Jason Oliver &amp; Curtis Evans</v>
      </c>
      <c r="C40" s="202">
        <v>1</v>
      </c>
      <c r="D40" s="203">
        <v>1</v>
      </c>
      <c r="E40" s="202">
        <v>3</v>
      </c>
      <c r="F40" s="204"/>
      <c r="G40" s="205">
        <v>6.06</v>
      </c>
      <c r="H40" s="206">
        <f t="shared" si="0"/>
        <v>5.0599999999999996</v>
      </c>
      <c r="I40" s="211">
        <v>1</v>
      </c>
      <c r="J40" s="207">
        <f t="shared" si="1"/>
        <v>36</v>
      </c>
      <c r="K40" s="208" t="str">
        <f t="shared" si="4"/>
        <v/>
      </c>
      <c r="L40" s="202">
        <v>65</v>
      </c>
      <c r="M40" s="209">
        <f t="shared" si="3"/>
        <v>70.06</v>
      </c>
    </row>
    <row r="41" spans="1:13" ht="24.95" customHeight="1" x14ac:dyDescent="0.25">
      <c r="A41" s="200">
        <v>57</v>
      </c>
      <c r="B41" s="201" t="str">
        <f>IF(ISERROR(VLOOKUP(A41,Teams!$A$2:$B$4911,2)),"",VLOOKUP(A41,Teams!$A$2:$B$4911,2))</f>
        <v>Jason McAdams &amp; Buck Hance &amp; Brandon</v>
      </c>
      <c r="C41" s="202">
        <v>1</v>
      </c>
      <c r="D41" s="203">
        <v>1</v>
      </c>
      <c r="E41" s="202">
        <v>2</v>
      </c>
      <c r="F41" s="204"/>
      <c r="G41" s="205">
        <v>3.28</v>
      </c>
      <c r="H41" s="206">
        <f t="shared" si="0"/>
        <v>3.28</v>
      </c>
      <c r="I41" s="211"/>
      <c r="J41" s="207">
        <f t="shared" si="1"/>
        <v>37</v>
      </c>
      <c r="K41" s="208" t="str">
        <f t="shared" si="4"/>
        <v/>
      </c>
      <c r="L41" s="202">
        <v>64</v>
      </c>
      <c r="M41" s="209">
        <f t="shared" si="3"/>
        <v>67.28</v>
      </c>
    </row>
    <row r="42" spans="1:13" ht="24.95" customHeight="1" x14ac:dyDescent="0.25">
      <c r="A42" s="200">
        <v>63</v>
      </c>
      <c r="B42" s="201" t="str">
        <f>IF(ISERROR(VLOOKUP(A42,Teams!$A$2:$B$4911,2)),"",VLOOKUP(A42,Teams!$A$2:$B$4911,2))</f>
        <v>Ryan McWillims &amp; Jesse Harrell</v>
      </c>
      <c r="C42" s="202">
        <v>1</v>
      </c>
      <c r="D42" s="203">
        <v>1</v>
      </c>
      <c r="E42" s="202">
        <v>1</v>
      </c>
      <c r="F42" s="204"/>
      <c r="G42" s="212">
        <v>1.68</v>
      </c>
      <c r="H42" s="206">
        <f t="shared" si="0"/>
        <v>1.68</v>
      </c>
      <c r="I42" s="211"/>
      <c r="J42" s="207">
        <f t="shared" si="1"/>
        <v>38</v>
      </c>
      <c r="K42" s="208" t="str">
        <f t="shared" si="4"/>
        <v/>
      </c>
      <c r="L42" s="202">
        <v>63</v>
      </c>
      <c r="M42" s="209">
        <f t="shared" si="3"/>
        <v>64.680000000000007</v>
      </c>
    </row>
    <row r="43" spans="1:13" ht="24.95" customHeight="1" x14ac:dyDescent="0.25">
      <c r="A43" s="200">
        <v>17</v>
      </c>
      <c r="B43" s="201" t="str">
        <f>IF(ISERROR(VLOOKUP(A43,Teams!$A$2:$B$4911,2)),"",VLOOKUP(A43,Teams!$A$2:$B$4911,2))</f>
        <v>Bryan &amp; Mason McCarty</v>
      </c>
      <c r="C43" s="202">
        <v>1</v>
      </c>
      <c r="D43" s="203">
        <v>1</v>
      </c>
      <c r="E43" s="202">
        <v>0</v>
      </c>
      <c r="F43" s="204"/>
      <c r="G43" s="205">
        <v>0</v>
      </c>
      <c r="H43" s="206">
        <f t="shared" si="0"/>
        <v>0</v>
      </c>
      <c r="I43" s="211"/>
      <c r="J43" s="207">
        <v>39</v>
      </c>
      <c r="K43" s="208" t="str">
        <f t="shared" si="4"/>
        <v/>
      </c>
      <c r="L43" s="202">
        <v>62</v>
      </c>
      <c r="M43" s="209">
        <f t="shared" si="3"/>
        <v>62</v>
      </c>
    </row>
    <row r="44" spans="1:13" ht="24.95" customHeight="1" x14ac:dyDescent="0.25">
      <c r="A44" s="200">
        <v>19</v>
      </c>
      <c r="B44" s="201" t="str">
        <f>IF(ISERROR(VLOOKUP(A44,Teams!$A$2:$B$4911,2)),"",VLOOKUP(A44,Teams!$A$2:$B$4911,2))</f>
        <v>Keven Ellis &amp; Forrest Griffin &amp; Keith Payne</v>
      </c>
      <c r="C44" s="202">
        <v>1</v>
      </c>
      <c r="D44" s="203">
        <v>1</v>
      </c>
      <c r="E44" s="202">
        <v>0</v>
      </c>
      <c r="F44" s="204"/>
      <c r="G44" s="205">
        <v>0</v>
      </c>
      <c r="H44" s="206">
        <f t="shared" si="0"/>
        <v>0</v>
      </c>
      <c r="I44" s="211"/>
      <c r="J44" s="207">
        <v>39</v>
      </c>
      <c r="K44" s="208" t="str">
        <f t="shared" si="4"/>
        <v/>
      </c>
      <c r="L44" s="202">
        <v>62</v>
      </c>
      <c r="M44" s="209">
        <f t="shared" si="3"/>
        <v>62</v>
      </c>
    </row>
    <row r="45" spans="1:13" ht="24.95" customHeight="1" x14ac:dyDescent="0.25">
      <c r="A45" s="200">
        <v>20</v>
      </c>
      <c r="B45" s="201" t="str">
        <f>IF(ISERROR(VLOOKUP(A45,Teams!$A$2:$B$4911,2)),"",VLOOKUP(A45,Teams!$A$2:$B$4911,2))</f>
        <v>Markus Mosley &amp; William &amp; Keith Payne</v>
      </c>
      <c r="C45" s="202">
        <v>1</v>
      </c>
      <c r="D45" s="203">
        <v>1</v>
      </c>
      <c r="E45" s="202">
        <v>0</v>
      </c>
      <c r="F45" s="204"/>
      <c r="G45" s="205">
        <v>0</v>
      </c>
      <c r="H45" s="206">
        <f t="shared" si="0"/>
        <v>0</v>
      </c>
      <c r="I45" s="211"/>
      <c r="J45" s="207">
        <v>39</v>
      </c>
      <c r="K45" s="208" t="str">
        <f t="shared" si="4"/>
        <v/>
      </c>
      <c r="L45" s="202">
        <v>62</v>
      </c>
      <c r="M45" s="209">
        <f t="shared" si="3"/>
        <v>62</v>
      </c>
    </row>
    <row r="46" spans="1:13" ht="24.95" customHeight="1" x14ac:dyDescent="0.25">
      <c r="A46" s="200">
        <v>30</v>
      </c>
      <c r="B46" s="201" t="str">
        <f>IF(ISERROR(VLOOKUP(A46,Teams!$A$2:$B$4911,2)),"",VLOOKUP(A46,Teams!$A$2:$B$4911,2))</f>
        <v>Clint Teutsch &amp; Jeff Horn</v>
      </c>
      <c r="C46" s="202">
        <v>1</v>
      </c>
      <c r="D46" s="203">
        <v>1</v>
      </c>
      <c r="E46" s="202">
        <v>0</v>
      </c>
      <c r="F46" s="204"/>
      <c r="G46" s="205">
        <v>0</v>
      </c>
      <c r="H46" s="206">
        <f t="shared" si="0"/>
        <v>0</v>
      </c>
      <c r="I46" s="211"/>
      <c r="J46" s="207">
        <v>39</v>
      </c>
      <c r="K46" s="208" t="str">
        <f t="shared" si="4"/>
        <v/>
      </c>
      <c r="L46" s="202">
        <v>62</v>
      </c>
      <c r="M46" s="209">
        <f t="shared" si="3"/>
        <v>62</v>
      </c>
    </row>
    <row r="47" spans="1:13" ht="24.95" customHeight="1" x14ac:dyDescent="0.25">
      <c r="A47" s="200">
        <v>83</v>
      </c>
      <c r="B47" s="201" t="str">
        <f>IF(ISERROR(VLOOKUP(A47,Teams!$A$2:$B$4911,2)),"",VLOOKUP(A47,Teams!$A$2:$B$4911,2))</f>
        <v>Gary Warpole &amp; Bobby Addison</v>
      </c>
      <c r="C47" s="244">
        <v>1</v>
      </c>
      <c r="D47" s="245">
        <v>1</v>
      </c>
      <c r="E47" s="244">
        <v>0</v>
      </c>
      <c r="F47" s="204"/>
      <c r="G47" s="205">
        <v>0</v>
      </c>
      <c r="H47" s="206">
        <f t="shared" si="0"/>
        <v>0</v>
      </c>
      <c r="I47" s="211">
        <v>0</v>
      </c>
      <c r="J47" s="207">
        <v>39</v>
      </c>
      <c r="K47" s="208" t="str">
        <f t="shared" si="4"/>
        <v/>
      </c>
      <c r="L47" s="202">
        <v>62</v>
      </c>
      <c r="M47" s="209">
        <f t="shared" si="3"/>
        <v>62</v>
      </c>
    </row>
    <row r="48" spans="1:13" ht="24.95" customHeight="1" x14ac:dyDescent="0.25">
      <c r="A48" s="200">
        <v>99</v>
      </c>
      <c r="B48" s="201" t="str">
        <f>IF(ISERROR(VLOOKUP(A48,Teams!$A$2:$B$4911,2)),"",VLOOKUP(A48,Teams!$A$2:$B$4911,2))</f>
        <v>Scotty Rayborn &amp; Daniel Blanton</v>
      </c>
      <c r="C48" s="244">
        <v>1</v>
      </c>
      <c r="D48" s="245">
        <v>1</v>
      </c>
      <c r="E48" s="244">
        <v>0</v>
      </c>
      <c r="F48" s="204"/>
      <c r="G48" s="205">
        <v>0</v>
      </c>
      <c r="H48" s="206">
        <f t="shared" si="0"/>
        <v>0</v>
      </c>
      <c r="I48" s="211">
        <v>0</v>
      </c>
      <c r="J48" s="207">
        <v>39</v>
      </c>
      <c r="K48" s="208" t="str">
        <f t="shared" si="4"/>
        <v/>
      </c>
      <c r="L48" s="202">
        <v>62</v>
      </c>
      <c r="M48" s="209">
        <f t="shared" si="3"/>
        <v>62</v>
      </c>
    </row>
    <row r="49" spans="1:13" ht="24.95" customHeight="1" x14ac:dyDescent="0.25">
      <c r="A49" s="200">
        <v>101</v>
      </c>
      <c r="B49" s="201" t="str">
        <f>IF(ISERROR(VLOOKUP(A49,Teams!$A$2:$B$4911,2)),"",VLOOKUP(A49,Teams!$A$2:$B$4911,2))</f>
        <v>Richard &amp; Kayla Tubbs</v>
      </c>
      <c r="C49" s="244">
        <v>1</v>
      </c>
      <c r="D49" s="245">
        <v>1</v>
      </c>
      <c r="E49" s="244">
        <v>0</v>
      </c>
      <c r="F49" s="204"/>
      <c r="G49" s="205">
        <v>0</v>
      </c>
      <c r="H49" s="206">
        <f t="shared" si="0"/>
        <v>0</v>
      </c>
      <c r="I49" s="211">
        <v>0</v>
      </c>
      <c r="J49" s="207">
        <v>39</v>
      </c>
      <c r="K49" s="208" t="str">
        <f t="shared" si="4"/>
        <v/>
      </c>
      <c r="L49" s="202">
        <v>62</v>
      </c>
      <c r="M49" s="209">
        <f t="shared" si="3"/>
        <v>62</v>
      </c>
    </row>
    <row r="50" spans="1:13" ht="24.95" customHeight="1" x14ac:dyDescent="0.25">
      <c r="A50" s="200"/>
      <c r="B50" s="201" t="str">
        <f>IF(ISERROR(VLOOKUP(A50,Teams!$A$2:$B$4911,2)),"",VLOOKUP(A50,Teams!$A$2:$B$4911,2))</f>
        <v/>
      </c>
      <c r="C50" s="244"/>
      <c r="D50" s="245"/>
      <c r="E50" s="244"/>
      <c r="F50" s="204"/>
      <c r="G50" s="205"/>
      <c r="H50" s="206">
        <f t="shared" ref="H50:H70" si="5">G50-I50</f>
        <v>0</v>
      </c>
      <c r="I50" s="211">
        <v>0</v>
      </c>
      <c r="J50" s="207">
        <f t="shared" ref="J50:J91" si="6">IF(H50=0,0,IF(ISERROR(RANK(H50,$H$5:$H$91)),"",RANK(H50,$H$5:$H$91)))</f>
        <v>0</v>
      </c>
      <c r="K50" s="208" t="str">
        <f t="shared" si="4"/>
        <v/>
      </c>
      <c r="L50" s="202"/>
      <c r="M50" s="209">
        <f t="shared" ref="M50:M70" si="7">SUM(H50+L50)</f>
        <v>0</v>
      </c>
    </row>
    <row r="51" spans="1:13" ht="24.95" customHeight="1" x14ac:dyDescent="0.25">
      <c r="A51" s="200"/>
      <c r="B51" s="201" t="str">
        <f>IF(ISERROR(VLOOKUP(A51,Teams!$A$2:$B$4911,2)),"",VLOOKUP(A51,Teams!$A$2:$B$4911,2))</f>
        <v/>
      </c>
      <c r="C51" s="244"/>
      <c r="D51" s="245"/>
      <c r="E51" s="244"/>
      <c r="F51" s="204"/>
      <c r="G51" s="205"/>
      <c r="H51" s="206">
        <f t="shared" si="5"/>
        <v>0</v>
      </c>
      <c r="I51" s="211">
        <v>0</v>
      </c>
      <c r="J51" s="207">
        <f t="shared" si="6"/>
        <v>0</v>
      </c>
      <c r="K51" s="208" t="str">
        <f t="shared" si="4"/>
        <v/>
      </c>
      <c r="L51" s="202"/>
      <c r="M51" s="209">
        <f t="shared" si="7"/>
        <v>0</v>
      </c>
    </row>
    <row r="52" spans="1:13" ht="24.95" customHeight="1" x14ac:dyDescent="0.25">
      <c r="A52" s="200"/>
      <c r="B52" s="201" t="str">
        <f>IF(ISERROR(VLOOKUP(A52,Teams!$A$2:$B$4911,2)),"",VLOOKUP(A52,Teams!$A$2:$B$4911,2))</f>
        <v/>
      </c>
      <c r="C52" s="244"/>
      <c r="D52" s="245"/>
      <c r="E52" s="244"/>
      <c r="F52" s="204"/>
      <c r="G52" s="205"/>
      <c r="H52" s="206">
        <f t="shared" si="5"/>
        <v>0</v>
      </c>
      <c r="I52" s="211">
        <v>0</v>
      </c>
      <c r="J52" s="207">
        <f t="shared" si="6"/>
        <v>0</v>
      </c>
      <c r="K52" s="208" t="str">
        <f t="shared" si="4"/>
        <v/>
      </c>
      <c r="L52" s="202"/>
      <c r="M52" s="209">
        <f t="shared" si="7"/>
        <v>0</v>
      </c>
    </row>
    <row r="53" spans="1:13" ht="24.95" customHeight="1" x14ac:dyDescent="0.25">
      <c r="A53" s="200"/>
      <c r="B53" s="201" t="str">
        <f>IF(ISERROR(VLOOKUP(A53,Teams!$A$2:$B$4911,2)),"",VLOOKUP(A53,Teams!$A$2:$B$4911,2))</f>
        <v/>
      </c>
      <c r="C53" s="244"/>
      <c r="D53" s="245"/>
      <c r="E53" s="244"/>
      <c r="F53" s="204"/>
      <c r="G53" s="205"/>
      <c r="H53" s="206">
        <f t="shared" si="5"/>
        <v>0</v>
      </c>
      <c r="I53" s="211">
        <v>0</v>
      </c>
      <c r="J53" s="207">
        <f t="shared" si="6"/>
        <v>0</v>
      </c>
      <c r="K53" s="208" t="str">
        <f t="shared" si="4"/>
        <v/>
      </c>
      <c r="L53" s="202"/>
      <c r="M53" s="209">
        <f t="shared" si="7"/>
        <v>0</v>
      </c>
    </row>
    <row r="54" spans="1:13" ht="24.95" customHeight="1" x14ac:dyDescent="0.25">
      <c r="A54" s="200"/>
      <c r="B54" s="201" t="str">
        <f>IF(ISERROR(VLOOKUP(A54,Teams!$A$2:$B$4911,2)),"",VLOOKUP(A54,Teams!$A$2:$B$4911,2))</f>
        <v/>
      </c>
      <c r="C54" s="244"/>
      <c r="D54" s="245"/>
      <c r="E54" s="244"/>
      <c r="F54" s="204"/>
      <c r="G54" s="205"/>
      <c r="H54" s="206">
        <f t="shared" si="5"/>
        <v>0</v>
      </c>
      <c r="I54" s="211">
        <v>0</v>
      </c>
      <c r="J54" s="207">
        <f t="shared" si="6"/>
        <v>0</v>
      </c>
      <c r="K54" s="208" t="str">
        <f t="shared" si="4"/>
        <v/>
      </c>
      <c r="L54" s="202"/>
      <c r="M54" s="209">
        <f t="shared" si="7"/>
        <v>0</v>
      </c>
    </row>
    <row r="55" spans="1:13" ht="24.95" customHeight="1" x14ac:dyDescent="0.25">
      <c r="A55" s="200"/>
      <c r="B55" s="201" t="str">
        <f>IF(ISERROR(VLOOKUP(A55,Teams!$A$2:$B$4911,2)),"",VLOOKUP(A55,Teams!$A$2:$B$4911,2))</f>
        <v/>
      </c>
      <c r="C55" s="244"/>
      <c r="D55" s="245"/>
      <c r="E55" s="244"/>
      <c r="F55" s="204"/>
      <c r="G55" s="244"/>
      <c r="H55" s="206">
        <f t="shared" si="5"/>
        <v>0</v>
      </c>
      <c r="I55" s="211">
        <v>0</v>
      </c>
      <c r="J55" s="207">
        <f t="shared" si="6"/>
        <v>0</v>
      </c>
      <c r="K55" s="208" t="str">
        <f t="shared" si="4"/>
        <v/>
      </c>
      <c r="L55" s="202"/>
      <c r="M55" s="209">
        <f t="shared" si="7"/>
        <v>0</v>
      </c>
    </row>
    <row r="56" spans="1:13" ht="24.95" customHeight="1" x14ac:dyDescent="0.25">
      <c r="A56" s="200"/>
      <c r="B56" s="201" t="str">
        <f>IF(ISERROR(VLOOKUP(A56,Teams!$A$2:$B$4911,2)),"",VLOOKUP(A56,Teams!$A$2:$B$4911,2))</f>
        <v/>
      </c>
      <c r="C56" s="244"/>
      <c r="D56" s="245"/>
      <c r="E56" s="244"/>
      <c r="F56" s="204"/>
      <c r="G56" s="244"/>
      <c r="H56" s="206">
        <f t="shared" si="5"/>
        <v>0</v>
      </c>
      <c r="I56" s="211">
        <v>0</v>
      </c>
      <c r="J56" s="207">
        <f t="shared" si="6"/>
        <v>0</v>
      </c>
      <c r="K56" s="208" t="str">
        <f t="shared" si="4"/>
        <v/>
      </c>
      <c r="L56" s="202"/>
      <c r="M56" s="209">
        <f t="shared" si="7"/>
        <v>0</v>
      </c>
    </row>
    <row r="57" spans="1:13" ht="24.95" customHeight="1" x14ac:dyDescent="0.25">
      <c r="A57" s="200"/>
      <c r="B57" s="201" t="str">
        <f>IF(ISERROR(VLOOKUP(A57,Teams!$A$2:$B$4911,2)),"",VLOOKUP(A57,Teams!$A$2:$B$4911,2))</f>
        <v/>
      </c>
      <c r="C57" s="244"/>
      <c r="D57" s="245"/>
      <c r="E57" s="244"/>
      <c r="F57" s="204"/>
      <c r="G57" s="244"/>
      <c r="H57" s="206">
        <f t="shared" si="5"/>
        <v>0</v>
      </c>
      <c r="I57" s="211">
        <v>0</v>
      </c>
      <c r="J57" s="207">
        <f t="shared" si="6"/>
        <v>0</v>
      </c>
      <c r="K57" s="208" t="str">
        <f t="shared" si="4"/>
        <v/>
      </c>
      <c r="L57" s="202"/>
      <c r="M57" s="209">
        <f t="shared" si="7"/>
        <v>0</v>
      </c>
    </row>
    <row r="58" spans="1:13" ht="24.95" customHeight="1" x14ac:dyDescent="0.25">
      <c r="A58" s="200"/>
      <c r="B58" s="201" t="str">
        <f>IF(ISERROR(VLOOKUP(A58,Teams!$A$2:$B$4911,2)),"",VLOOKUP(A58,Teams!$A$2:$B$4911,2))</f>
        <v/>
      </c>
      <c r="C58" s="244"/>
      <c r="D58" s="245"/>
      <c r="E58" s="244"/>
      <c r="F58" s="204"/>
      <c r="G58" s="244"/>
      <c r="H58" s="206">
        <f t="shared" si="5"/>
        <v>0</v>
      </c>
      <c r="I58" s="211">
        <v>0</v>
      </c>
      <c r="J58" s="207">
        <f t="shared" si="6"/>
        <v>0</v>
      </c>
      <c r="K58" s="208" t="str">
        <f t="shared" si="4"/>
        <v/>
      </c>
      <c r="L58" s="202"/>
      <c r="M58" s="209">
        <f t="shared" si="7"/>
        <v>0</v>
      </c>
    </row>
    <row r="59" spans="1:13" ht="24.95" customHeight="1" x14ac:dyDescent="0.25">
      <c r="A59" s="200"/>
      <c r="B59" s="201" t="str">
        <f>IF(ISERROR(VLOOKUP(A59,Teams!$A$2:$B$4911,2)),"",VLOOKUP(A59,Teams!$A$2:$B$4911,2))</f>
        <v/>
      </c>
      <c r="C59" s="244"/>
      <c r="D59" s="245"/>
      <c r="E59" s="244"/>
      <c r="F59" s="204"/>
      <c r="G59" s="244"/>
      <c r="H59" s="206">
        <f t="shared" si="5"/>
        <v>0</v>
      </c>
      <c r="I59" s="211">
        <v>0</v>
      </c>
      <c r="J59" s="207">
        <f t="shared" si="6"/>
        <v>0</v>
      </c>
      <c r="K59" s="208" t="str">
        <f t="shared" si="4"/>
        <v/>
      </c>
      <c r="L59" s="202"/>
      <c r="M59" s="209">
        <f t="shared" si="7"/>
        <v>0</v>
      </c>
    </row>
    <row r="60" spans="1:13" ht="24.95" customHeight="1" x14ac:dyDescent="0.25">
      <c r="A60" s="200"/>
      <c r="B60" s="201" t="str">
        <f>IF(ISERROR(VLOOKUP(A60,Teams!$A$2:$B$4911,2)),"",VLOOKUP(A60,Teams!$A$2:$B$4911,2))</f>
        <v/>
      </c>
      <c r="C60" s="244"/>
      <c r="D60" s="245"/>
      <c r="E60" s="244"/>
      <c r="F60" s="204"/>
      <c r="G60" s="244"/>
      <c r="H60" s="206">
        <f t="shared" si="5"/>
        <v>0</v>
      </c>
      <c r="I60" s="211">
        <v>0</v>
      </c>
      <c r="J60" s="207">
        <f t="shared" si="6"/>
        <v>0</v>
      </c>
      <c r="K60" s="208" t="str">
        <f t="shared" si="4"/>
        <v/>
      </c>
      <c r="L60" s="202"/>
      <c r="M60" s="209">
        <f t="shared" si="7"/>
        <v>0</v>
      </c>
    </row>
    <row r="61" spans="1:13" ht="24.95" customHeight="1" x14ac:dyDescent="0.25">
      <c r="A61" s="200"/>
      <c r="B61" s="201" t="str">
        <f>IF(ISERROR(VLOOKUP(A61,Teams!$A$2:$B$4911,2)),"",VLOOKUP(A61,Teams!$A$2:$B$4911,2))</f>
        <v/>
      </c>
      <c r="C61" s="244"/>
      <c r="D61" s="245"/>
      <c r="E61" s="244"/>
      <c r="F61" s="204"/>
      <c r="G61" s="244"/>
      <c r="H61" s="206">
        <f t="shared" si="5"/>
        <v>0</v>
      </c>
      <c r="I61" s="211">
        <v>0</v>
      </c>
      <c r="J61" s="207">
        <f t="shared" si="6"/>
        <v>0</v>
      </c>
      <c r="K61" s="208" t="str">
        <f t="shared" si="4"/>
        <v/>
      </c>
      <c r="L61" s="202"/>
      <c r="M61" s="209">
        <f t="shared" si="7"/>
        <v>0</v>
      </c>
    </row>
    <row r="62" spans="1:13" ht="24.95" customHeight="1" x14ac:dyDescent="0.25">
      <c r="A62" s="200"/>
      <c r="B62" s="201" t="str">
        <f>IF(ISERROR(VLOOKUP(A62,Teams!$A$2:$B$4911,2)),"",VLOOKUP(A62,Teams!$A$2:$B$4911,2))</f>
        <v/>
      </c>
      <c r="C62" s="244"/>
      <c r="D62" s="245"/>
      <c r="E62" s="244"/>
      <c r="F62" s="246"/>
      <c r="G62" s="244"/>
      <c r="H62" s="206">
        <f t="shared" si="5"/>
        <v>0</v>
      </c>
      <c r="I62" s="211">
        <v>0</v>
      </c>
      <c r="J62" s="207">
        <f t="shared" si="6"/>
        <v>0</v>
      </c>
      <c r="K62" s="208" t="str">
        <f t="shared" si="4"/>
        <v/>
      </c>
      <c r="L62" s="202"/>
      <c r="M62" s="209">
        <f t="shared" si="7"/>
        <v>0</v>
      </c>
    </row>
    <row r="63" spans="1:13" ht="24.95" customHeight="1" x14ac:dyDescent="0.25">
      <c r="A63" s="200"/>
      <c r="B63" s="201" t="str">
        <f>IF(ISERROR(VLOOKUP(A63,Teams!$A$2:$B$4911,2)),"",VLOOKUP(A63,Teams!$A$2:$B$4911,2))</f>
        <v/>
      </c>
      <c r="C63" s="244"/>
      <c r="D63" s="245"/>
      <c r="E63" s="244"/>
      <c r="F63" s="246"/>
      <c r="G63" s="244"/>
      <c r="H63" s="206">
        <f t="shared" si="5"/>
        <v>0</v>
      </c>
      <c r="I63" s="211">
        <v>0</v>
      </c>
      <c r="J63" s="207">
        <f t="shared" si="6"/>
        <v>0</v>
      </c>
      <c r="K63" s="208" t="str">
        <f t="shared" si="4"/>
        <v/>
      </c>
      <c r="L63" s="202"/>
      <c r="M63" s="209">
        <f t="shared" si="7"/>
        <v>0</v>
      </c>
    </row>
    <row r="64" spans="1:13" ht="24.95" customHeight="1" x14ac:dyDescent="0.25">
      <c r="A64" s="200"/>
      <c r="B64" s="201" t="str">
        <f>IF(ISERROR(VLOOKUP(A64,Teams!$A$2:$B$4911,2)),"",VLOOKUP(A64,Teams!$A$2:$B$4911,2))</f>
        <v/>
      </c>
      <c r="C64" s="244"/>
      <c r="D64" s="245"/>
      <c r="E64" s="244"/>
      <c r="F64" s="246"/>
      <c r="G64" s="244"/>
      <c r="H64" s="206">
        <f t="shared" si="5"/>
        <v>0</v>
      </c>
      <c r="I64" s="211">
        <v>0</v>
      </c>
      <c r="J64" s="207">
        <f t="shared" si="6"/>
        <v>0</v>
      </c>
      <c r="K64" s="208" t="str">
        <f t="shared" si="4"/>
        <v/>
      </c>
      <c r="L64" s="202"/>
      <c r="M64" s="209">
        <f t="shared" si="7"/>
        <v>0</v>
      </c>
    </row>
    <row r="65" spans="1:13" ht="24.95" customHeight="1" x14ac:dyDescent="0.25">
      <c r="A65" s="200"/>
      <c r="B65" s="201" t="str">
        <f>IF(ISERROR(VLOOKUP(A65,Teams!$A$2:$B$4911,2)),"",VLOOKUP(A65,Teams!$A$2:$B$4911,2))</f>
        <v/>
      </c>
      <c r="C65" s="244"/>
      <c r="D65" s="245"/>
      <c r="E65" s="244"/>
      <c r="F65" s="246"/>
      <c r="G65" s="244"/>
      <c r="H65" s="206">
        <f t="shared" si="5"/>
        <v>0</v>
      </c>
      <c r="I65" s="211">
        <v>0</v>
      </c>
      <c r="J65" s="207">
        <f t="shared" si="6"/>
        <v>0</v>
      </c>
      <c r="K65" s="208" t="str">
        <f t="shared" si="4"/>
        <v/>
      </c>
      <c r="L65" s="202"/>
      <c r="M65" s="209">
        <f t="shared" si="7"/>
        <v>0</v>
      </c>
    </row>
    <row r="66" spans="1:13" ht="24.95" customHeight="1" x14ac:dyDescent="0.25">
      <c r="A66" s="200"/>
      <c r="B66" s="201" t="str">
        <f>IF(ISERROR(VLOOKUP(A66,Teams!$A$2:$B$4911,2)),"",VLOOKUP(A66,Teams!$A$2:$B$4911,2))</f>
        <v/>
      </c>
      <c r="C66" s="244"/>
      <c r="D66" s="245"/>
      <c r="E66" s="244"/>
      <c r="F66" s="246"/>
      <c r="G66" s="244"/>
      <c r="H66" s="206">
        <f t="shared" si="5"/>
        <v>0</v>
      </c>
      <c r="I66" s="211">
        <v>0</v>
      </c>
      <c r="J66" s="207">
        <f t="shared" si="6"/>
        <v>0</v>
      </c>
      <c r="K66" s="208" t="str">
        <f t="shared" si="4"/>
        <v/>
      </c>
      <c r="L66" s="202"/>
      <c r="M66" s="209">
        <f t="shared" si="7"/>
        <v>0</v>
      </c>
    </row>
    <row r="67" spans="1:13" ht="24.95" customHeight="1" x14ac:dyDescent="0.25">
      <c r="A67" s="200"/>
      <c r="B67" s="201" t="str">
        <f>IF(ISERROR(VLOOKUP(A67,Teams!$A$2:$B$4911,2)),"",VLOOKUP(A67,Teams!$A$2:$B$4911,2))</f>
        <v/>
      </c>
      <c r="C67" s="244"/>
      <c r="D67" s="245"/>
      <c r="E67" s="244"/>
      <c r="F67" s="246"/>
      <c r="G67" s="244"/>
      <c r="H67" s="206">
        <f t="shared" si="5"/>
        <v>0</v>
      </c>
      <c r="I67" s="211">
        <v>0</v>
      </c>
      <c r="J67" s="207">
        <f t="shared" si="6"/>
        <v>0</v>
      </c>
      <c r="K67" s="208" t="str">
        <f t="shared" si="4"/>
        <v/>
      </c>
      <c r="L67" s="202"/>
      <c r="M67" s="209">
        <f t="shared" si="7"/>
        <v>0</v>
      </c>
    </row>
    <row r="68" spans="1:13" ht="24.95" customHeight="1" x14ac:dyDescent="0.25">
      <c r="A68" s="200"/>
      <c r="B68" s="201" t="str">
        <f>IF(ISERROR(VLOOKUP(A68,Teams!$A$2:$B$4911,2)),"",VLOOKUP(A68,Teams!$A$2:$B$4911,2))</f>
        <v/>
      </c>
      <c r="C68" s="244"/>
      <c r="D68" s="245"/>
      <c r="E68" s="244"/>
      <c r="F68" s="246"/>
      <c r="G68" s="244"/>
      <c r="H68" s="206">
        <f t="shared" si="5"/>
        <v>0</v>
      </c>
      <c r="I68" s="211">
        <v>0</v>
      </c>
      <c r="J68" s="207">
        <f t="shared" si="6"/>
        <v>0</v>
      </c>
      <c r="K68" s="208" t="str">
        <f t="shared" si="4"/>
        <v/>
      </c>
      <c r="L68" s="202"/>
      <c r="M68" s="209">
        <f t="shared" si="7"/>
        <v>0</v>
      </c>
    </row>
    <row r="69" spans="1:13" ht="24.95" customHeight="1" x14ac:dyDescent="0.25">
      <c r="A69" s="200"/>
      <c r="B69" s="201" t="str">
        <f>IF(ISERROR(VLOOKUP(A69,Teams!$A$2:$B$4911,2)),"",VLOOKUP(A69,Teams!$A$2:$B$4911,2))</f>
        <v/>
      </c>
      <c r="C69" s="244"/>
      <c r="D69" s="245"/>
      <c r="E69" s="244"/>
      <c r="F69" s="246"/>
      <c r="G69" s="244"/>
      <c r="H69" s="206">
        <f t="shared" si="5"/>
        <v>0</v>
      </c>
      <c r="I69" s="211">
        <v>0</v>
      </c>
      <c r="J69" s="207">
        <f t="shared" si="6"/>
        <v>0</v>
      </c>
      <c r="K69" s="208" t="str">
        <f t="shared" ref="K69:K91" si="8">IF(ISERROR(RANK(F69,$F$5:$F$91)),"",(RANK(F69,$F$5:$F$91)))</f>
        <v/>
      </c>
      <c r="L69" s="202"/>
      <c r="M69" s="209">
        <f t="shared" si="7"/>
        <v>0</v>
      </c>
    </row>
    <row r="70" spans="1:13" ht="24.95" customHeight="1" x14ac:dyDescent="0.25">
      <c r="A70" s="200"/>
      <c r="B70" s="201" t="str">
        <f>IF(ISERROR(VLOOKUP(A70,Teams!$A$2:$B$4911,2)),"",VLOOKUP(A70,Teams!$A$2:$B$4911,2))</f>
        <v/>
      </c>
      <c r="C70" s="244"/>
      <c r="D70" s="245"/>
      <c r="E70" s="244"/>
      <c r="F70" s="246"/>
      <c r="G70" s="244"/>
      <c r="H70" s="206">
        <f t="shared" si="5"/>
        <v>0</v>
      </c>
      <c r="I70" s="211">
        <v>0</v>
      </c>
      <c r="J70" s="207">
        <f t="shared" si="6"/>
        <v>0</v>
      </c>
      <c r="K70" s="208" t="str">
        <f t="shared" si="8"/>
        <v/>
      </c>
      <c r="L70" s="202"/>
      <c r="M70" s="209">
        <f t="shared" si="7"/>
        <v>0</v>
      </c>
    </row>
    <row r="71" spans="1:13" ht="24.95" customHeight="1" x14ac:dyDescent="0.25">
      <c r="A71" s="200"/>
      <c r="B71" s="201" t="str">
        <f>IF(ISERROR(VLOOKUP(A71,Teams!$A$2:$B$4911,2)),"",VLOOKUP(A71,Teams!$A$2:$B$4911,2))</f>
        <v/>
      </c>
      <c r="C71" s="244"/>
      <c r="D71" s="245"/>
      <c r="E71" s="244"/>
      <c r="F71" s="246"/>
      <c r="G71" s="244"/>
      <c r="H71" s="206">
        <f t="shared" ref="H71:H91" si="9">G71-I71</f>
        <v>0</v>
      </c>
      <c r="I71" s="211">
        <v>0</v>
      </c>
      <c r="J71" s="207">
        <f t="shared" si="6"/>
        <v>0</v>
      </c>
      <c r="K71" s="208" t="str">
        <f t="shared" si="8"/>
        <v/>
      </c>
      <c r="L71" s="202"/>
      <c r="M71" s="209">
        <f t="shared" ref="M71:M91" si="10">SUM(H71+L71)</f>
        <v>0</v>
      </c>
    </row>
    <row r="72" spans="1:13" ht="24.95" customHeight="1" x14ac:dyDescent="0.25">
      <c r="A72" s="200"/>
      <c r="B72" s="201" t="str">
        <f>IF(ISERROR(VLOOKUP(A72,Teams!$A$2:$B$4911,2)),"",VLOOKUP(A72,Teams!$A$2:$B$4911,2))</f>
        <v/>
      </c>
      <c r="C72" s="244"/>
      <c r="D72" s="245"/>
      <c r="E72" s="244"/>
      <c r="F72" s="246"/>
      <c r="G72" s="244"/>
      <c r="H72" s="206">
        <f t="shared" si="9"/>
        <v>0</v>
      </c>
      <c r="I72" s="211">
        <v>0</v>
      </c>
      <c r="J72" s="207">
        <f t="shared" si="6"/>
        <v>0</v>
      </c>
      <c r="K72" s="208" t="str">
        <f t="shared" si="8"/>
        <v/>
      </c>
      <c r="L72" s="202"/>
      <c r="M72" s="209">
        <f t="shared" si="10"/>
        <v>0</v>
      </c>
    </row>
    <row r="73" spans="1:13" ht="24.95" customHeight="1" x14ac:dyDescent="0.25">
      <c r="A73" s="200"/>
      <c r="B73" s="201" t="str">
        <f>IF(ISERROR(VLOOKUP(A73,Teams!$A$2:$B$4911,2)),"",VLOOKUP(A73,Teams!$A$2:$B$4911,2))</f>
        <v/>
      </c>
      <c r="C73" s="244"/>
      <c r="D73" s="245"/>
      <c r="E73" s="244"/>
      <c r="F73" s="246"/>
      <c r="G73" s="244"/>
      <c r="H73" s="206">
        <f t="shared" si="9"/>
        <v>0</v>
      </c>
      <c r="I73" s="211">
        <v>0</v>
      </c>
      <c r="J73" s="207">
        <f t="shared" si="6"/>
        <v>0</v>
      </c>
      <c r="K73" s="208" t="str">
        <f t="shared" si="8"/>
        <v/>
      </c>
      <c r="L73" s="202"/>
      <c r="M73" s="209">
        <f t="shared" si="10"/>
        <v>0</v>
      </c>
    </row>
    <row r="74" spans="1:13" ht="24.95" customHeight="1" x14ac:dyDescent="0.25">
      <c r="A74" s="200"/>
      <c r="B74" s="201" t="str">
        <f>IF(ISERROR(VLOOKUP(A74,Teams!$A$2:$B$4911,2)),"",VLOOKUP(A74,Teams!$A$2:$B$4911,2))</f>
        <v/>
      </c>
      <c r="C74" s="244"/>
      <c r="D74" s="245"/>
      <c r="E74" s="244"/>
      <c r="F74" s="246"/>
      <c r="G74" s="244"/>
      <c r="H74" s="206">
        <f t="shared" si="9"/>
        <v>0</v>
      </c>
      <c r="I74" s="211">
        <v>0</v>
      </c>
      <c r="J74" s="207">
        <f t="shared" si="6"/>
        <v>0</v>
      </c>
      <c r="K74" s="208" t="str">
        <f t="shared" si="8"/>
        <v/>
      </c>
      <c r="L74" s="202"/>
      <c r="M74" s="209">
        <f t="shared" si="10"/>
        <v>0</v>
      </c>
    </row>
    <row r="75" spans="1:13" ht="24.95" customHeight="1" x14ac:dyDescent="0.25">
      <c r="A75" s="200"/>
      <c r="B75" s="201" t="str">
        <f>IF(ISERROR(VLOOKUP(A75,Teams!$A$2:$B$4911,2)),"",VLOOKUP(A75,Teams!$A$2:$B$4911,2))</f>
        <v/>
      </c>
      <c r="C75" s="244"/>
      <c r="D75" s="245"/>
      <c r="E75" s="244"/>
      <c r="F75" s="246"/>
      <c r="G75" s="244"/>
      <c r="H75" s="206">
        <f t="shared" si="9"/>
        <v>0</v>
      </c>
      <c r="I75" s="211">
        <v>0</v>
      </c>
      <c r="J75" s="207">
        <f t="shared" si="6"/>
        <v>0</v>
      </c>
      <c r="K75" s="208" t="str">
        <f t="shared" si="8"/>
        <v/>
      </c>
      <c r="L75" s="202"/>
      <c r="M75" s="209">
        <f t="shared" si="10"/>
        <v>0</v>
      </c>
    </row>
    <row r="76" spans="1:13" ht="24.95" customHeight="1" x14ac:dyDescent="0.25">
      <c r="A76" s="200"/>
      <c r="B76" s="201" t="str">
        <f>IF(ISERROR(VLOOKUP(A76,Teams!$A$2:$B$4911,2)),"",VLOOKUP(A76,Teams!$A$2:$B$4911,2))</f>
        <v/>
      </c>
      <c r="C76" s="244"/>
      <c r="D76" s="245"/>
      <c r="E76" s="244"/>
      <c r="F76" s="246"/>
      <c r="G76" s="244"/>
      <c r="H76" s="206">
        <f t="shared" si="9"/>
        <v>0</v>
      </c>
      <c r="I76" s="211">
        <v>0</v>
      </c>
      <c r="J76" s="207">
        <f t="shared" si="6"/>
        <v>0</v>
      </c>
      <c r="K76" s="208" t="str">
        <f t="shared" si="8"/>
        <v/>
      </c>
      <c r="L76" s="202"/>
      <c r="M76" s="209">
        <f t="shared" si="10"/>
        <v>0</v>
      </c>
    </row>
    <row r="77" spans="1:13" ht="24.95" customHeight="1" x14ac:dyDescent="0.25">
      <c r="A77" s="200"/>
      <c r="B77" s="201" t="str">
        <f>IF(ISERROR(VLOOKUP(A77,Teams!$A$2:$B$4911,2)),"",VLOOKUP(A77,Teams!$A$2:$B$4911,2))</f>
        <v/>
      </c>
      <c r="C77" s="244"/>
      <c r="D77" s="245"/>
      <c r="E77" s="244"/>
      <c r="F77" s="246"/>
      <c r="G77" s="244"/>
      <c r="H77" s="206">
        <f t="shared" si="9"/>
        <v>0</v>
      </c>
      <c r="I77" s="211">
        <v>0</v>
      </c>
      <c r="J77" s="207">
        <f t="shared" si="6"/>
        <v>0</v>
      </c>
      <c r="K77" s="208" t="str">
        <f t="shared" si="8"/>
        <v/>
      </c>
      <c r="L77" s="202"/>
      <c r="M77" s="209">
        <f t="shared" si="10"/>
        <v>0</v>
      </c>
    </row>
    <row r="78" spans="1:13" ht="24.95" customHeight="1" x14ac:dyDescent="0.25">
      <c r="A78" s="200"/>
      <c r="B78" s="201" t="str">
        <f>IF(ISERROR(VLOOKUP(A78,Teams!$A$2:$B$4911,2)),"",VLOOKUP(A78,Teams!$A$2:$B$4911,2))</f>
        <v/>
      </c>
      <c r="C78" s="244"/>
      <c r="D78" s="245"/>
      <c r="E78" s="244"/>
      <c r="F78" s="246"/>
      <c r="G78" s="244"/>
      <c r="H78" s="206">
        <f t="shared" si="9"/>
        <v>0</v>
      </c>
      <c r="I78" s="211">
        <v>0</v>
      </c>
      <c r="J78" s="207">
        <f t="shared" si="6"/>
        <v>0</v>
      </c>
      <c r="K78" s="208" t="str">
        <f t="shared" si="8"/>
        <v/>
      </c>
      <c r="L78" s="202"/>
      <c r="M78" s="209">
        <f t="shared" si="10"/>
        <v>0</v>
      </c>
    </row>
    <row r="79" spans="1:13" ht="15" customHeight="1" x14ac:dyDescent="0.25">
      <c r="A79" s="247"/>
      <c r="B79" s="201" t="str">
        <f>IF(ISERROR(VLOOKUP(A79,Teams!$A$2:$B$4911,2)),"",VLOOKUP(A79,Teams!$A$2:$B$4911,2))</f>
        <v/>
      </c>
      <c r="C79" s="202"/>
      <c r="D79" s="203"/>
      <c r="E79" s="202"/>
      <c r="F79" s="210"/>
      <c r="G79" s="205"/>
      <c r="H79" s="206">
        <f t="shared" si="9"/>
        <v>0</v>
      </c>
      <c r="I79" s="211">
        <v>0</v>
      </c>
      <c r="J79" s="207">
        <f t="shared" si="6"/>
        <v>0</v>
      </c>
      <c r="K79" s="208" t="str">
        <f t="shared" si="8"/>
        <v/>
      </c>
      <c r="L79" s="202"/>
      <c r="M79" s="209">
        <f t="shared" si="10"/>
        <v>0</v>
      </c>
    </row>
    <row r="80" spans="1:13" ht="15" customHeight="1" x14ac:dyDescent="0.25">
      <c r="A80" s="247"/>
      <c r="B80" s="201" t="str">
        <f>IF(ISERROR(VLOOKUP(A80,Teams!$A$2:$B$4911,2)),"",VLOOKUP(A80,Teams!$A$2:$B$4911,2))</f>
        <v/>
      </c>
      <c r="C80" s="202"/>
      <c r="D80" s="203"/>
      <c r="E80" s="202"/>
      <c r="F80" s="210"/>
      <c r="G80" s="205"/>
      <c r="H80" s="206">
        <f t="shared" si="9"/>
        <v>0</v>
      </c>
      <c r="I80" s="211">
        <v>0</v>
      </c>
      <c r="J80" s="207">
        <f t="shared" si="6"/>
        <v>0</v>
      </c>
      <c r="K80" s="208" t="str">
        <f t="shared" si="8"/>
        <v/>
      </c>
      <c r="L80" s="202"/>
      <c r="M80" s="209">
        <f t="shared" si="10"/>
        <v>0</v>
      </c>
    </row>
    <row r="81" spans="1:13" ht="15" customHeight="1" x14ac:dyDescent="0.25">
      <c r="A81" s="247"/>
      <c r="B81" s="201" t="str">
        <f>IF(ISERROR(VLOOKUP(A81,Teams!$A$2:$B$4911,2)),"",VLOOKUP(A81,Teams!$A$2:$B$4911,2))</f>
        <v/>
      </c>
      <c r="C81" s="202"/>
      <c r="D81" s="203"/>
      <c r="E81" s="202"/>
      <c r="F81" s="210"/>
      <c r="G81" s="205"/>
      <c r="H81" s="206">
        <f t="shared" si="9"/>
        <v>0</v>
      </c>
      <c r="I81" s="211">
        <v>0</v>
      </c>
      <c r="J81" s="207">
        <f t="shared" si="6"/>
        <v>0</v>
      </c>
      <c r="K81" s="208" t="str">
        <f t="shared" si="8"/>
        <v/>
      </c>
      <c r="L81" s="202"/>
      <c r="M81" s="209">
        <f t="shared" si="10"/>
        <v>0</v>
      </c>
    </row>
    <row r="82" spans="1:13" ht="15" customHeight="1" x14ac:dyDescent="0.25">
      <c r="A82" s="247"/>
      <c r="B82" s="201" t="str">
        <f>IF(ISERROR(VLOOKUP(A82,Teams!$A$2:$B$4911,2)),"",VLOOKUP(A82,Teams!$A$2:$B$4911,2))</f>
        <v/>
      </c>
      <c r="C82" s="202"/>
      <c r="D82" s="203"/>
      <c r="E82" s="202"/>
      <c r="F82" s="210"/>
      <c r="G82" s="205"/>
      <c r="H82" s="206">
        <f t="shared" si="9"/>
        <v>0</v>
      </c>
      <c r="I82" s="211">
        <v>0</v>
      </c>
      <c r="J82" s="207">
        <f t="shared" si="6"/>
        <v>0</v>
      </c>
      <c r="K82" s="208" t="str">
        <f t="shared" si="8"/>
        <v/>
      </c>
      <c r="L82" s="202"/>
      <c r="M82" s="209">
        <f t="shared" si="10"/>
        <v>0</v>
      </c>
    </row>
    <row r="83" spans="1:13" ht="15" customHeight="1" x14ac:dyDescent="0.25">
      <c r="A83" s="247"/>
      <c r="B83" s="201" t="str">
        <f>IF(ISERROR(VLOOKUP(A83,Teams!$A$2:$B$4911,2)),"",VLOOKUP(A83,Teams!$A$2:$B$4911,2))</f>
        <v/>
      </c>
      <c r="C83" s="202"/>
      <c r="D83" s="203"/>
      <c r="E83" s="202"/>
      <c r="F83" s="210"/>
      <c r="G83" s="205"/>
      <c r="H83" s="206">
        <f t="shared" si="9"/>
        <v>0</v>
      </c>
      <c r="I83" s="211">
        <v>0</v>
      </c>
      <c r="J83" s="207">
        <f t="shared" si="6"/>
        <v>0</v>
      </c>
      <c r="K83" s="208" t="str">
        <f t="shared" si="8"/>
        <v/>
      </c>
      <c r="L83" s="202"/>
      <c r="M83" s="209">
        <f t="shared" si="10"/>
        <v>0</v>
      </c>
    </row>
    <row r="84" spans="1:13" ht="15" customHeight="1" x14ac:dyDescent="0.25">
      <c r="A84" s="247"/>
      <c r="B84" s="201" t="str">
        <f>IF(ISERROR(VLOOKUP(A84,Teams!$A$2:$B$4911,2)),"",VLOOKUP(A84,Teams!$A$2:$B$4911,2))</f>
        <v/>
      </c>
      <c r="C84" s="202"/>
      <c r="D84" s="203"/>
      <c r="E84" s="202"/>
      <c r="F84" s="210"/>
      <c r="G84" s="205"/>
      <c r="H84" s="206">
        <f t="shared" si="9"/>
        <v>0</v>
      </c>
      <c r="I84" s="211">
        <v>0</v>
      </c>
      <c r="J84" s="207">
        <f t="shared" si="6"/>
        <v>0</v>
      </c>
      <c r="K84" s="208" t="str">
        <f t="shared" si="8"/>
        <v/>
      </c>
      <c r="L84" s="202"/>
      <c r="M84" s="209">
        <f t="shared" si="10"/>
        <v>0</v>
      </c>
    </row>
    <row r="85" spans="1:13" ht="15" customHeight="1" x14ac:dyDescent="0.25">
      <c r="A85" s="247"/>
      <c r="B85" s="201" t="str">
        <f>IF(ISERROR(VLOOKUP(A85,Teams!$A$2:$B$4911,2)),"",VLOOKUP(A85,Teams!$A$2:$B$4911,2))</f>
        <v/>
      </c>
      <c r="C85" s="202"/>
      <c r="D85" s="203"/>
      <c r="E85" s="202"/>
      <c r="F85" s="210"/>
      <c r="G85" s="205"/>
      <c r="H85" s="206">
        <f t="shared" si="9"/>
        <v>0</v>
      </c>
      <c r="I85" s="211">
        <v>0</v>
      </c>
      <c r="J85" s="207">
        <f t="shared" si="6"/>
        <v>0</v>
      </c>
      <c r="K85" s="208" t="str">
        <f t="shared" si="8"/>
        <v/>
      </c>
      <c r="L85" s="202"/>
      <c r="M85" s="209">
        <f t="shared" si="10"/>
        <v>0</v>
      </c>
    </row>
    <row r="86" spans="1:13" ht="15" customHeight="1" x14ac:dyDescent="0.25">
      <c r="A86" s="247"/>
      <c r="B86" s="201" t="str">
        <f>IF(ISERROR(VLOOKUP(A86,Teams!$A$2:$B$4911,2)),"",VLOOKUP(A86,Teams!$A$2:$B$4911,2))</f>
        <v/>
      </c>
      <c r="C86" s="202"/>
      <c r="D86" s="203"/>
      <c r="E86" s="202"/>
      <c r="F86" s="210"/>
      <c r="G86" s="205"/>
      <c r="H86" s="206">
        <f t="shared" si="9"/>
        <v>0</v>
      </c>
      <c r="I86" s="211">
        <v>0</v>
      </c>
      <c r="J86" s="207">
        <f t="shared" si="6"/>
        <v>0</v>
      </c>
      <c r="K86" s="208" t="str">
        <f t="shared" si="8"/>
        <v/>
      </c>
      <c r="L86" s="202"/>
      <c r="M86" s="209">
        <f t="shared" si="10"/>
        <v>0</v>
      </c>
    </row>
    <row r="87" spans="1:13" ht="15" customHeight="1" x14ac:dyDescent="0.25">
      <c r="A87" s="247"/>
      <c r="B87" s="201" t="str">
        <f>IF(ISERROR(VLOOKUP(A87,Teams!$A$2:$B$4911,2)),"",VLOOKUP(A87,Teams!$A$2:$B$4911,2))</f>
        <v/>
      </c>
      <c r="C87" s="202"/>
      <c r="D87" s="203"/>
      <c r="E87" s="202"/>
      <c r="F87" s="210"/>
      <c r="G87" s="205"/>
      <c r="H87" s="206">
        <f t="shared" si="9"/>
        <v>0</v>
      </c>
      <c r="I87" s="211">
        <v>0</v>
      </c>
      <c r="J87" s="207">
        <f t="shared" si="6"/>
        <v>0</v>
      </c>
      <c r="K87" s="208" t="str">
        <f t="shared" si="8"/>
        <v/>
      </c>
      <c r="L87" s="202"/>
      <c r="M87" s="209">
        <f t="shared" si="10"/>
        <v>0</v>
      </c>
    </row>
    <row r="88" spans="1:13" ht="15" customHeight="1" x14ac:dyDescent="0.25">
      <c r="A88" s="247"/>
      <c r="B88" s="201" t="str">
        <f>IF(ISERROR(VLOOKUP(A88,Teams!$A$2:$B$4911,2)),"",VLOOKUP(A88,Teams!$A$2:$B$4911,2))</f>
        <v/>
      </c>
      <c r="C88" s="202"/>
      <c r="D88" s="203"/>
      <c r="E88" s="202"/>
      <c r="F88" s="210"/>
      <c r="G88" s="205"/>
      <c r="H88" s="206">
        <f t="shared" si="9"/>
        <v>0</v>
      </c>
      <c r="I88" s="211">
        <v>0</v>
      </c>
      <c r="J88" s="207">
        <f t="shared" si="6"/>
        <v>0</v>
      </c>
      <c r="K88" s="208" t="str">
        <f t="shared" si="8"/>
        <v/>
      </c>
      <c r="L88" s="202"/>
      <c r="M88" s="209">
        <f t="shared" si="10"/>
        <v>0</v>
      </c>
    </row>
    <row r="89" spans="1:13" ht="15" customHeight="1" x14ac:dyDescent="0.2">
      <c r="A89" s="7"/>
      <c r="B89" s="248" t="str">
        <f>IF(ISERROR(VLOOKUP(A89,Teams!$A$2:$B$4911,2)),"",VLOOKUP(A89,Teams!$A$2:$B$4911,2))</f>
        <v/>
      </c>
      <c r="C89" s="1"/>
      <c r="D89" s="1"/>
      <c r="E89" s="1"/>
      <c r="F89" s="242"/>
      <c r="G89" s="1"/>
      <c r="H89" s="1">
        <f t="shared" si="9"/>
        <v>0</v>
      </c>
      <c r="I89" s="1">
        <v>0</v>
      </c>
      <c r="J89" s="1">
        <f t="shared" si="6"/>
        <v>0</v>
      </c>
      <c r="K89" s="1" t="str">
        <f t="shared" si="8"/>
        <v/>
      </c>
      <c r="L89" s="1"/>
      <c r="M89" s="1">
        <f t="shared" si="10"/>
        <v>0</v>
      </c>
    </row>
    <row r="90" spans="1:13" ht="15" customHeight="1" x14ac:dyDescent="0.2">
      <c r="A90" s="7"/>
      <c r="B90" s="248" t="str">
        <f>IF(ISERROR(VLOOKUP(A90,Teams!$A$2:$B$4911,2)),"",VLOOKUP(A90,Teams!$A$2:$B$4911,2))</f>
        <v/>
      </c>
      <c r="C90" s="1"/>
      <c r="D90" s="1"/>
      <c r="E90" s="1"/>
      <c r="F90" s="242"/>
      <c r="G90" s="1"/>
      <c r="H90" s="1">
        <f t="shared" si="9"/>
        <v>0</v>
      </c>
      <c r="I90" s="1">
        <v>0</v>
      </c>
      <c r="J90" s="1">
        <f t="shared" si="6"/>
        <v>0</v>
      </c>
      <c r="K90" s="1" t="str">
        <f t="shared" si="8"/>
        <v/>
      </c>
      <c r="L90" s="1"/>
      <c r="M90" s="1">
        <f t="shared" si="10"/>
        <v>0</v>
      </c>
    </row>
    <row r="91" spans="1:13" ht="15" customHeight="1" x14ac:dyDescent="0.2">
      <c r="A91" s="7"/>
      <c r="B91" s="248" t="str">
        <f>IF(ISERROR(VLOOKUP(A91,Teams!$A$2:$B$4911,2)),"",VLOOKUP(A91,Teams!$A$2:$B$4911,2))</f>
        <v/>
      </c>
      <c r="C91" s="1"/>
      <c r="D91" s="1"/>
      <c r="E91" s="1"/>
      <c r="F91" s="242"/>
      <c r="G91" s="1"/>
      <c r="H91" s="1">
        <f t="shared" si="9"/>
        <v>0</v>
      </c>
      <c r="I91" s="1">
        <v>0</v>
      </c>
      <c r="J91" s="1">
        <f t="shared" si="6"/>
        <v>0</v>
      </c>
      <c r="K91" s="1" t="str">
        <f t="shared" si="8"/>
        <v/>
      </c>
      <c r="L91" s="1"/>
      <c r="M91" s="1">
        <f t="shared" si="10"/>
        <v>0</v>
      </c>
    </row>
  </sheetData>
  <sortState xmlns:xlrd2="http://schemas.microsoft.com/office/spreadsheetml/2017/richdata2" ref="A5:M49">
    <sortCondition descending="1" ref="H5:H49"/>
  </sortState>
  <mergeCells count="2">
    <mergeCell ref="G3:H3"/>
    <mergeCell ref="J3:K3"/>
  </mergeCells>
  <pageMargins left="0" right="0" top="0" bottom="0" header="0" footer="0"/>
  <pageSetup scale="74" fitToHeight="0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48E20-1EF1-46CF-AA1E-EBE2E5353E1E}">
  <dimension ref="A2:Y79"/>
  <sheetViews>
    <sheetView zoomScaleNormal="100" zoomScaleSheetLayoutView="105" workbookViewId="0">
      <pane xSplit="1" ySplit="4" topLeftCell="B15" activePane="bottomRight" state="frozen"/>
      <selection pane="topRight" activeCell="B1" sqref="B1"/>
      <selection pane="bottomLeft" activeCell="A5" sqref="A5"/>
      <selection pane="bottomRight" activeCell="B25" sqref="B25"/>
    </sheetView>
  </sheetViews>
  <sheetFormatPr defaultRowHeight="15" customHeight="1" x14ac:dyDescent="0.2"/>
  <cols>
    <col min="1" max="1" width="11.42578125" customWidth="1"/>
    <col min="2" max="2" width="60.28515625" style="136" customWidth="1"/>
    <col min="3" max="3" width="4.28515625" style="15" customWidth="1"/>
    <col min="4" max="4" width="7.7109375" style="15" customWidth="1"/>
    <col min="5" max="5" width="7.42578125" style="15" customWidth="1"/>
    <col min="6" max="6" width="7.85546875" style="15" customWidth="1"/>
    <col min="7" max="7" width="14.5703125" style="17" customWidth="1"/>
    <col min="8" max="8" width="15.7109375" style="17" customWidth="1"/>
    <col min="9" max="9" width="11.140625" customWidth="1"/>
    <col min="10" max="10" width="14.28515625" style="52" customWidth="1"/>
    <col min="11" max="11" width="15" customWidth="1"/>
    <col min="12" max="12" width="7.28515625" customWidth="1"/>
    <col min="13" max="13" width="11.42578125" style="143" customWidth="1"/>
    <col min="14" max="14" width="17.140625" customWidth="1"/>
    <col min="15" max="15" width="15.7109375" customWidth="1"/>
    <col min="16" max="16" width="11.140625" customWidth="1"/>
    <col min="17" max="17" width="9.140625" customWidth="1"/>
    <col min="18" max="19" width="18.7109375" customWidth="1"/>
    <col min="20" max="21" width="18.7109375" style="5" customWidth="1"/>
    <col min="22" max="22" width="18.7109375" customWidth="1"/>
    <col min="23" max="23" width="22.140625" customWidth="1"/>
    <col min="24" max="25" width="18.7109375" customWidth="1"/>
    <col min="26" max="26" width="29.85546875" customWidth="1"/>
    <col min="27" max="32" width="18.7109375" customWidth="1"/>
    <col min="33" max="35" width="9.140625" customWidth="1"/>
  </cols>
  <sheetData>
    <row r="2" spans="1:25" ht="30" customHeight="1" thickBot="1" x14ac:dyDescent="0.55000000000000004">
      <c r="A2" s="12" t="s">
        <v>48</v>
      </c>
      <c r="B2" s="12"/>
      <c r="C2" s="13"/>
      <c r="D2" s="13"/>
      <c r="E2" s="13"/>
      <c r="F2" s="13"/>
      <c r="G2" s="18"/>
      <c r="H2" s="18"/>
      <c r="I2" s="12"/>
      <c r="J2" s="53"/>
      <c r="K2" s="12"/>
      <c r="L2" s="12"/>
      <c r="M2" s="53"/>
      <c r="N2" s="12"/>
      <c r="T2" s="269" t="s">
        <v>25</v>
      </c>
      <c r="U2" s="270"/>
      <c r="V2" s="270"/>
      <c r="Y2" s="55" t="s">
        <v>24</v>
      </c>
    </row>
    <row r="3" spans="1:25" ht="24.95" customHeight="1" thickBot="1" x14ac:dyDescent="0.3">
      <c r="A3" s="23" t="s">
        <v>0</v>
      </c>
      <c r="B3" s="23" t="s">
        <v>1</v>
      </c>
      <c r="C3" s="24" t="s">
        <v>2</v>
      </c>
      <c r="D3" s="24" t="s">
        <v>2</v>
      </c>
      <c r="E3" s="24" t="s">
        <v>8</v>
      </c>
      <c r="F3" s="24" t="s">
        <v>9</v>
      </c>
      <c r="G3" s="265" t="s">
        <v>5</v>
      </c>
      <c r="H3" s="266"/>
      <c r="I3" s="24" t="s">
        <v>44</v>
      </c>
      <c r="J3" s="267" t="s">
        <v>21</v>
      </c>
      <c r="K3" s="268"/>
      <c r="L3" s="29" t="s">
        <v>45</v>
      </c>
      <c r="M3" s="24" t="s">
        <v>10</v>
      </c>
      <c r="N3" s="264" t="s">
        <v>20</v>
      </c>
      <c r="O3" s="264"/>
      <c r="P3" s="264"/>
      <c r="Q3" s="10"/>
      <c r="R3" s="9"/>
      <c r="S3" s="9"/>
      <c r="T3" s="7">
        <v>1</v>
      </c>
      <c r="U3" s="7">
        <v>2</v>
      </c>
      <c r="V3" s="7">
        <v>3</v>
      </c>
      <c r="W3" s="1"/>
      <c r="X3" s="1"/>
      <c r="Y3" s="56"/>
    </row>
    <row r="4" spans="1:25" ht="38.25" customHeight="1" thickBot="1" x14ac:dyDescent="0.45">
      <c r="A4" s="68"/>
      <c r="B4" s="23">
        <f>COUNT($A$5:$A$79)</f>
        <v>59</v>
      </c>
      <c r="C4" s="25"/>
      <c r="D4" s="25" t="s">
        <v>6</v>
      </c>
      <c r="E4" s="25" t="s">
        <v>3</v>
      </c>
      <c r="F4" s="25" t="s">
        <v>4</v>
      </c>
      <c r="G4" s="57" t="s">
        <v>26</v>
      </c>
      <c r="H4" s="57" t="s">
        <v>27</v>
      </c>
      <c r="I4" s="59" t="s">
        <v>43</v>
      </c>
      <c r="J4" s="54" t="s">
        <v>15</v>
      </c>
      <c r="K4" s="25" t="s">
        <v>16</v>
      </c>
      <c r="L4" s="138"/>
      <c r="M4" s="25" t="s">
        <v>7</v>
      </c>
      <c r="N4" s="140" t="s">
        <v>19</v>
      </c>
      <c r="O4" s="30" t="s">
        <v>18</v>
      </c>
      <c r="P4" s="30" t="s">
        <v>17</v>
      </c>
      <c r="Q4" s="10"/>
      <c r="R4" s="2"/>
      <c r="S4" s="92">
        <v>27</v>
      </c>
      <c r="T4" s="93">
        <v>0.5</v>
      </c>
      <c r="U4" s="93">
        <v>0.3</v>
      </c>
      <c r="V4" s="93">
        <v>0.2</v>
      </c>
      <c r="W4" s="92"/>
      <c r="X4" s="92"/>
      <c r="Y4" s="94">
        <v>5</v>
      </c>
    </row>
    <row r="5" spans="1:25" ht="24" customHeight="1" thickTop="1" thickBot="1" x14ac:dyDescent="0.3">
      <c r="A5" s="71">
        <v>38</v>
      </c>
      <c r="B5" s="135" t="str">
        <f>IF(ISERROR(VLOOKUP(A5,Teams!$A$1:$B$4911,2)),"",VLOOKUP(A5,Teams!$A$1:$B$4911,2))</f>
        <v>Kolton &amp; Jeff  &amp; Mark Eberlan</v>
      </c>
      <c r="C5" s="40">
        <v>1</v>
      </c>
      <c r="D5" s="134">
        <v>1</v>
      </c>
      <c r="E5" s="33">
        <v>5</v>
      </c>
      <c r="F5" s="134"/>
      <c r="G5" s="137">
        <v>17.2</v>
      </c>
      <c r="H5" s="67">
        <f t="shared" ref="H5:H36" si="0">G5-I5</f>
        <v>17.2</v>
      </c>
      <c r="I5" s="61">
        <v>0</v>
      </c>
      <c r="J5" s="62">
        <f t="shared" ref="J5:J36" si="1">IF(H5=0,0,IF(ISERROR(RANK(H5,$H$5:$H$79)),"",RANK(H5,$H$5:$H$79)))</f>
        <v>1</v>
      </c>
      <c r="K5" s="16" t="str">
        <f>IF(ISERROR(RANK(F5,$F$5:$F$79)),"",(RANK(F5,$F$5:$F$79)))</f>
        <v/>
      </c>
      <c r="L5" s="41">
        <v>100</v>
      </c>
      <c r="M5" s="142">
        <f t="shared" ref="M5:M36" si="2">SUM(H5+L5)</f>
        <v>117.2</v>
      </c>
      <c r="N5" s="141">
        <f>IF(ISERROR(HLOOKUP(J5,$S$3:$X$4,2,FALSE)),0,HLOOKUP(J5,$S$3:$X$4,2,FALSE))</f>
        <v>0.5</v>
      </c>
      <c r="O5" s="27">
        <f>IF(K5=1,$Z$4,0)</f>
        <v>0</v>
      </c>
      <c r="P5" s="27">
        <f>N5+O5</f>
        <v>0.5</v>
      </c>
      <c r="Q5" s="10"/>
      <c r="R5" s="2"/>
      <c r="S5" s="2"/>
      <c r="T5" s="10"/>
      <c r="U5" s="11"/>
      <c r="V5" s="1"/>
      <c r="W5" s="1"/>
      <c r="X5" s="1"/>
      <c r="Y5" s="1"/>
    </row>
    <row r="6" spans="1:25" ht="24.75" customHeight="1" thickTop="1" thickBot="1" x14ac:dyDescent="0.45">
      <c r="A6" s="71">
        <v>33</v>
      </c>
      <c r="B6" s="135" t="str">
        <f>IF(ISERROR(VLOOKUP(A6,Teams!$A$1:$B$4911,2)),"",VLOOKUP(A6,Teams!$A$1:$B$4911,2))</f>
        <v>Justin Morton &amp; David Randy Turner</v>
      </c>
      <c r="C6" s="40">
        <v>1</v>
      </c>
      <c r="D6" s="134">
        <v>1</v>
      </c>
      <c r="E6" s="41">
        <v>4</v>
      </c>
      <c r="F6" s="134"/>
      <c r="G6" s="70">
        <v>15.03</v>
      </c>
      <c r="H6" s="99">
        <f t="shared" si="0"/>
        <v>15.03</v>
      </c>
      <c r="I6" s="61"/>
      <c r="J6" s="62">
        <f t="shared" si="1"/>
        <v>2</v>
      </c>
      <c r="K6" s="16" t="str">
        <f>IF(ISERROR(RANK(F6,$F$5:$F$79)),"",(RANK(F6,$F$5:$F$79)))</f>
        <v/>
      </c>
      <c r="L6" s="33">
        <v>99</v>
      </c>
      <c r="M6" s="142">
        <f t="shared" si="2"/>
        <v>114.03</v>
      </c>
      <c r="N6" s="141">
        <f>IF(ISERROR(HLOOKUP(J6,$S$3:$X$4,2,FALSE)),0,HLOOKUP(J6,$S$3:$X$4,2,FALSE))</f>
        <v>0.3</v>
      </c>
      <c r="O6" s="27">
        <f>IF(K6=1,$Z$4,0)</f>
        <v>0</v>
      </c>
      <c r="P6" s="27">
        <f>N6+O6</f>
        <v>0.3</v>
      </c>
      <c r="Q6" s="10"/>
      <c r="S6" s="95"/>
      <c r="T6" s="101"/>
      <c r="U6" s="101"/>
      <c r="V6" s="101"/>
      <c r="W6" s="96"/>
      <c r="X6" s="95"/>
      <c r="Y6" s="95"/>
    </row>
    <row r="7" spans="1:25" ht="24.95" customHeight="1" thickTop="1" thickBot="1" x14ac:dyDescent="0.3">
      <c r="A7" s="71">
        <v>64</v>
      </c>
      <c r="B7" s="135" t="str">
        <f>IF(ISERROR(VLOOKUP(A7,Teams!$A$1:$B$4911,2)),"",VLOOKUP(A7,Teams!$A$1:$B$4911,2))</f>
        <v>Jay Bennett &amp; Ryan Renolds</v>
      </c>
      <c r="C7" s="40">
        <v>1</v>
      </c>
      <c r="D7" s="134">
        <v>1</v>
      </c>
      <c r="E7" s="33">
        <v>5</v>
      </c>
      <c r="F7" s="134"/>
      <c r="G7" s="137">
        <v>13.12</v>
      </c>
      <c r="H7" s="67">
        <f t="shared" si="0"/>
        <v>13.12</v>
      </c>
      <c r="I7" s="61">
        <v>0</v>
      </c>
      <c r="J7" s="62">
        <f t="shared" si="1"/>
        <v>3</v>
      </c>
      <c r="K7" s="16"/>
      <c r="L7" s="33">
        <v>98</v>
      </c>
      <c r="M7" s="142">
        <f t="shared" si="2"/>
        <v>111.12</v>
      </c>
      <c r="N7" s="141">
        <f>IF(ISERROR(HLOOKUP(J7,$S$3:$X$4,2,FALSE)),0,HLOOKUP(J7,$S$3:$X$4,2,FALSE))</f>
        <v>0.2</v>
      </c>
      <c r="O7" s="27">
        <f>IF(K7=1,$Z$4,0)</f>
        <v>0</v>
      </c>
      <c r="P7" s="27">
        <f>N7+O7</f>
        <v>0.2</v>
      </c>
      <c r="Q7" s="10"/>
      <c r="R7" s="2"/>
      <c r="S7" s="2"/>
      <c r="T7" s="10"/>
      <c r="U7" s="11"/>
      <c r="V7" s="1"/>
      <c r="W7" s="1"/>
      <c r="X7" s="1"/>
      <c r="Y7" s="1"/>
    </row>
    <row r="8" spans="1:25" ht="24.95" customHeight="1" thickTop="1" thickBot="1" x14ac:dyDescent="0.4">
      <c r="A8" s="71">
        <v>13</v>
      </c>
      <c r="B8" s="135" t="str">
        <f>IF(ISERROR(VLOOKUP(A8,Teams!$A$1:$B$4911,2)),"",VLOOKUP(A8,Teams!$A$1:$B$4911,2))</f>
        <v>Derrick &amp; Wesley Shoffitt &amp; Willie Wooten</v>
      </c>
      <c r="C8" s="40">
        <v>1</v>
      </c>
      <c r="D8" s="134">
        <v>1</v>
      </c>
      <c r="E8" s="33">
        <v>5</v>
      </c>
      <c r="F8" s="134"/>
      <c r="G8" s="69">
        <v>13.1</v>
      </c>
      <c r="H8" s="99">
        <f t="shared" si="0"/>
        <v>13.1</v>
      </c>
      <c r="I8" s="61"/>
      <c r="J8" s="62">
        <f t="shared" si="1"/>
        <v>4</v>
      </c>
      <c r="K8" s="16" t="str">
        <f>IF(ISERROR(RANK(F8,$F$5:$F$79)),"",(RANK(F8,$F$5:$F$79)))</f>
        <v/>
      </c>
      <c r="L8" s="33">
        <f>+L7-1</f>
        <v>97</v>
      </c>
      <c r="M8" s="142">
        <f t="shared" si="2"/>
        <v>110.1</v>
      </c>
      <c r="N8" s="141">
        <f>IF(ISERROR(HLOOKUP(J8,$S$3:$X$4,2,FALSE)),0,HLOOKUP(J8,$S$3:$X$4,2,FALSE))</f>
        <v>0</v>
      </c>
      <c r="O8" s="27">
        <f>IF(K8=1,$Z$4,0)</f>
        <v>0</v>
      </c>
      <c r="P8" s="27">
        <f>N8+O8</f>
        <v>0</v>
      </c>
      <c r="Q8" s="10"/>
      <c r="S8" s="85"/>
      <c r="T8" s="86"/>
      <c r="U8" s="89"/>
      <c r="V8" s="85"/>
      <c r="W8" s="96"/>
      <c r="X8" s="85"/>
      <c r="Y8" s="85"/>
    </row>
    <row r="9" spans="1:25" ht="24.95" customHeight="1" thickTop="1" thickBot="1" x14ac:dyDescent="0.45">
      <c r="A9" s="71">
        <v>35</v>
      </c>
      <c r="B9" s="135" t="str">
        <f>IF(ISERROR(VLOOKUP(A9,Teams!$A$1:$B$4911,2)),"",VLOOKUP(A9,Teams!$A$1:$B$4911,2))</f>
        <v>Mark Thompson &amp; Ron Risenhover &amp; Larry Green</v>
      </c>
      <c r="C9" s="40">
        <v>1</v>
      </c>
      <c r="D9" s="134">
        <v>1</v>
      </c>
      <c r="E9" s="33">
        <v>5</v>
      </c>
      <c r="F9" s="134"/>
      <c r="G9" s="69">
        <v>12.92</v>
      </c>
      <c r="H9" s="99">
        <f t="shared" si="0"/>
        <v>12.92</v>
      </c>
      <c r="I9" s="61"/>
      <c r="J9" s="62">
        <f t="shared" si="1"/>
        <v>5</v>
      </c>
      <c r="K9" s="16" t="str">
        <f>IF(ISERROR(RANK(F9,$F$5:$F$79)),"",(RANK(F9,$F$5:$F$79)))</f>
        <v/>
      </c>
      <c r="L9" s="41">
        <v>96</v>
      </c>
      <c r="M9" s="142">
        <f t="shared" si="2"/>
        <v>108.92</v>
      </c>
      <c r="N9" s="141"/>
      <c r="O9" s="27"/>
      <c r="P9" s="27"/>
      <c r="Q9" s="10"/>
      <c r="S9" s="95"/>
      <c r="T9" s="91"/>
      <c r="U9" s="98"/>
      <c r="V9" s="95"/>
      <c r="W9" s="95"/>
      <c r="X9" s="95"/>
      <c r="Y9" s="95"/>
    </row>
    <row r="10" spans="1:25" ht="24.95" customHeight="1" thickTop="1" thickBot="1" x14ac:dyDescent="0.3">
      <c r="A10" s="71">
        <v>26</v>
      </c>
      <c r="B10" s="135" t="str">
        <f>IF(ISERROR(VLOOKUP(A10,Teams!$A$1:$B$4911,2)),"",VLOOKUP(A10,Teams!$A$1:$B$4911,2))</f>
        <v>Bruce Chumley &amp; Gary Foster &amp; Scott Moore</v>
      </c>
      <c r="C10" s="40">
        <v>1</v>
      </c>
      <c r="D10" s="134">
        <v>1</v>
      </c>
      <c r="E10" s="33">
        <v>5</v>
      </c>
      <c r="F10" s="134">
        <v>4.2</v>
      </c>
      <c r="G10" s="69">
        <v>12.88</v>
      </c>
      <c r="H10" s="99">
        <f t="shared" si="0"/>
        <v>12.88</v>
      </c>
      <c r="I10" s="61"/>
      <c r="J10" s="62">
        <f t="shared" si="1"/>
        <v>6</v>
      </c>
      <c r="K10" s="16">
        <f>IF(ISERROR(RANK(F10,$F$5:$F$79)),"",(RANK(F10,$F$5:$F$79)))</f>
        <v>2</v>
      </c>
      <c r="L10" s="41">
        <v>95</v>
      </c>
      <c r="M10" s="142">
        <f t="shared" si="2"/>
        <v>107.88</v>
      </c>
      <c r="N10" s="141">
        <f>IF(ISERROR(HLOOKUP(J10,$S$3:$X$4,2,FALSE)),0,HLOOKUP(J10,$S$3:$X$4,2,FALSE))</f>
        <v>0</v>
      </c>
      <c r="O10" s="27">
        <f>IF(K10=1,$Z$4,0)</f>
        <v>0</v>
      </c>
      <c r="P10" s="27">
        <f>N10+O10</f>
        <v>0</v>
      </c>
      <c r="Q10" s="10"/>
      <c r="T10" s="10"/>
      <c r="U10" s="11"/>
    </row>
    <row r="11" spans="1:25" ht="24.95" customHeight="1" thickTop="1" thickBot="1" x14ac:dyDescent="0.45">
      <c r="A11" s="71">
        <v>45</v>
      </c>
      <c r="B11" s="135" t="str">
        <f>IF(ISERROR(VLOOKUP(A11,Teams!$A$1:$B$4911,2)),"",VLOOKUP(A11,Teams!$A$1:$B$4911,2))</f>
        <v>Gary Reppond &amp; Kimberly Nelson</v>
      </c>
      <c r="C11" s="40">
        <v>1</v>
      </c>
      <c r="D11" s="134">
        <v>1</v>
      </c>
      <c r="E11" s="33">
        <v>5</v>
      </c>
      <c r="F11" s="134"/>
      <c r="G11" s="69">
        <v>12.59</v>
      </c>
      <c r="H11" s="99">
        <f t="shared" si="0"/>
        <v>12.59</v>
      </c>
      <c r="I11" s="61"/>
      <c r="J11" s="62">
        <f t="shared" si="1"/>
        <v>7</v>
      </c>
      <c r="K11" s="16" t="str">
        <f>IF(ISERROR(RANK(F11,$F$5:$F$79)),"",(RANK(F11,$F$5:$F$79)))</f>
        <v/>
      </c>
      <c r="L11" s="41">
        <v>97</v>
      </c>
      <c r="M11" s="142">
        <f t="shared" si="2"/>
        <v>109.59</v>
      </c>
      <c r="N11" s="141"/>
      <c r="O11" s="27"/>
      <c r="P11" s="27"/>
      <c r="Q11" s="10"/>
      <c r="S11" s="95"/>
      <c r="T11" s="91"/>
      <c r="U11" s="98"/>
      <c r="V11" s="95"/>
      <c r="W11" s="95"/>
      <c r="X11" s="95"/>
      <c r="Y11" s="95"/>
    </row>
    <row r="12" spans="1:25" ht="24.95" customHeight="1" thickTop="1" thickBot="1" x14ac:dyDescent="0.3">
      <c r="A12" s="71">
        <v>53</v>
      </c>
      <c r="B12" s="135" t="str">
        <f>IF(ISERROR(VLOOKUP(A12,Teams!$A$1:$B$4911,2)),"",VLOOKUP(A12,Teams!$A$1:$B$4911,2))</f>
        <v>Justin Sikes &amp; Gavin Sikes &amp; Chris Shives</v>
      </c>
      <c r="C12" s="40">
        <v>1</v>
      </c>
      <c r="D12" s="134">
        <v>1</v>
      </c>
      <c r="E12" s="33">
        <v>4</v>
      </c>
      <c r="F12" s="134"/>
      <c r="G12" s="137">
        <v>12.27</v>
      </c>
      <c r="H12" s="67">
        <f t="shared" si="0"/>
        <v>12.27</v>
      </c>
      <c r="I12" s="61">
        <v>0</v>
      </c>
      <c r="J12" s="62">
        <f t="shared" si="1"/>
        <v>8</v>
      </c>
      <c r="K12" s="16"/>
      <c r="L12" s="33">
        <v>96</v>
      </c>
      <c r="M12" s="142">
        <f t="shared" si="2"/>
        <v>108.27</v>
      </c>
      <c r="N12" s="141">
        <f t="shared" ref="N12:N18" si="3">IF(ISERROR(HLOOKUP(J12,$S$3:$X$4,2,FALSE)),0,HLOOKUP(J12,$S$3:$X$4,2,FALSE))</f>
        <v>0</v>
      </c>
      <c r="O12" s="27">
        <f t="shared" ref="O12:O18" si="4">IF(K12=1,$Z$4,0)</f>
        <v>0</v>
      </c>
      <c r="P12" s="27">
        <f t="shared" ref="P12:P18" si="5">N12+O12</f>
        <v>0</v>
      </c>
      <c r="Q12" s="10"/>
      <c r="R12" s="2"/>
      <c r="S12" s="2"/>
      <c r="T12" s="10"/>
      <c r="U12" s="11"/>
      <c r="V12" s="1"/>
      <c r="W12" s="1"/>
      <c r="X12" s="1"/>
      <c r="Y12" s="1"/>
    </row>
    <row r="13" spans="1:25" ht="24.75" customHeight="1" thickTop="1" thickBot="1" x14ac:dyDescent="0.3">
      <c r="A13" s="71">
        <v>30</v>
      </c>
      <c r="B13" s="135" t="str">
        <f>IF(ISERROR(VLOOKUP(A13,Teams!$A$1:$B$4911,2)),"",VLOOKUP(A13,Teams!$A$1:$B$4911,2))</f>
        <v>Clint Teutsch &amp; Jeff Horn</v>
      </c>
      <c r="C13" s="40">
        <v>1</v>
      </c>
      <c r="D13" s="134">
        <v>1</v>
      </c>
      <c r="E13" s="41">
        <v>5</v>
      </c>
      <c r="F13" s="159"/>
      <c r="G13" s="70">
        <v>12.15</v>
      </c>
      <c r="H13" s="99">
        <f t="shared" si="0"/>
        <v>12.15</v>
      </c>
      <c r="I13" s="61"/>
      <c r="J13" s="62">
        <f t="shared" si="1"/>
        <v>9</v>
      </c>
      <c r="K13" s="16" t="str">
        <f>IF(ISERROR(RANK(F13,$F$5:$F$79)),"",(RANK(F13,$F$5:$F$79)))</f>
        <v/>
      </c>
      <c r="L13" s="33">
        <v>95</v>
      </c>
      <c r="M13" s="142">
        <f t="shared" si="2"/>
        <v>107.15</v>
      </c>
      <c r="N13" s="141">
        <f t="shared" si="3"/>
        <v>0</v>
      </c>
      <c r="O13" s="27">
        <f t="shared" si="4"/>
        <v>0</v>
      </c>
      <c r="P13" s="27">
        <f t="shared" si="5"/>
        <v>0</v>
      </c>
      <c r="Q13" s="10"/>
      <c r="T13" s="10"/>
      <c r="U13" s="11"/>
    </row>
    <row r="14" spans="1:25" ht="24.95" customHeight="1" thickTop="1" thickBot="1" x14ac:dyDescent="0.3">
      <c r="A14" s="71">
        <v>60</v>
      </c>
      <c r="B14" s="135" t="str">
        <f>IF(ISERROR(VLOOKUP(A14,Teams!$A$1:$B$4911,2)),"",VLOOKUP(A14,Teams!$A$1:$B$4911,2))</f>
        <v>Craig Teafatiller &amp; Ken Massey</v>
      </c>
      <c r="C14" s="40">
        <v>1</v>
      </c>
      <c r="D14" s="134">
        <v>1</v>
      </c>
      <c r="E14" s="33">
        <v>5</v>
      </c>
      <c r="F14" s="134"/>
      <c r="G14" s="137">
        <v>12.04</v>
      </c>
      <c r="H14" s="67">
        <f t="shared" si="0"/>
        <v>12.04</v>
      </c>
      <c r="I14" s="61">
        <v>0</v>
      </c>
      <c r="J14" s="62">
        <f t="shared" si="1"/>
        <v>10</v>
      </c>
      <c r="K14" s="16"/>
      <c r="L14" s="33">
        <f>+L13-1</f>
        <v>94</v>
      </c>
      <c r="M14" s="142">
        <f t="shared" si="2"/>
        <v>106.03999999999999</v>
      </c>
      <c r="N14" s="141">
        <f t="shared" si="3"/>
        <v>0</v>
      </c>
      <c r="O14" s="27">
        <f t="shared" si="4"/>
        <v>0</v>
      </c>
      <c r="P14" s="27">
        <f t="shared" si="5"/>
        <v>0</v>
      </c>
      <c r="Q14" s="10"/>
      <c r="R14" s="2"/>
      <c r="S14" s="2"/>
      <c r="T14" s="10"/>
      <c r="U14" s="11"/>
      <c r="V14" s="1"/>
      <c r="W14" s="1"/>
      <c r="X14" s="1"/>
      <c r="Y14" s="1"/>
    </row>
    <row r="15" spans="1:25" ht="24.95" customHeight="1" thickTop="1" thickBot="1" x14ac:dyDescent="0.3">
      <c r="A15" s="71">
        <v>15</v>
      </c>
      <c r="B15" s="135" t="str">
        <f>IF(ISERROR(VLOOKUP(A15,Teams!$A$2:$B$4911,2)),"",VLOOKUP(A15,Teams!$A$2:$B$4911,2))</f>
        <v>Johnny Due &amp; William Flournoy Dennis Oats</v>
      </c>
      <c r="C15" s="33">
        <v>1</v>
      </c>
      <c r="D15" s="134">
        <v>1</v>
      </c>
      <c r="E15" s="33">
        <v>5</v>
      </c>
      <c r="F15" s="134"/>
      <c r="G15" s="137">
        <v>11.41</v>
      </c>
      <c r="H15" s="67">
        <f t="shared" si="0"/>
        <v>11.41</v>
      </c>
      <c r="I15" s="61">
        <v>0</v>
      </c>
      <c r="J15" s="62">
        <f t="shared" si="1"/>
        <v>11</v>
      </c>
      <c r="K15" s="16" t="str">
        <f>IF(ISERROR(RANK(F15,$F$5:$F$79)),"",(RANK(F15,$F$5:$F$79)))</f>
        <v/>
      </c>
      <c r="L15" s="41">
        <v>94</v>
      </c>
      <c r="M15" s="142">
        <f t="shared" si="2"/>
        <v>105.41</v>
      </c>
      <c r="N15" s="141">
        <f t="shared" si="3"/>
        <v>0</v>
      </c>
      <c r="O15" s="27">
        <f t="shared" si="4"/>
        <v>0</v>
      </c>
      <c r="P15" s="27">
        <f t="shared" si="5"/>
        <v>0</v>
      </c>
      <c r="Q15" s="10"/>
      <c r="R15" s="2"/>
      <c r="S15" s="2"/>
      <c r="T15" s="10"/>
      <c r="U15" s="11"/>
      <c r="V15" s="1"/>
      <c r="W15" s="1"/>
      <c r="X15" s="1"/>
      <c r="Y15" s="1"/>
    </row>
    <row r="16" spans="1:25" ht="24.95" customHeight="1" thickTop="1" thickBot="1" x14ac:dyDescent="0.3">
      <c r="A16" s="71">
        <v>29</v>
      </c>
      <c r="B16" s="135" t="str">
        <f>IF(ISERROR(VLOOKUP(A16,Teams!$A$1:$B$4911,2)),"",VLOOKUP(A16,Teams!$A$1:$B$4911,2))</f>
        <v>Ryan Carson &amp; Mark Gorman &amp; Bobby Blanton</v>
      </c>
      <c r="C16" s="40">
        <v>1</v>
      </c>
      <c r="D16" s="134">
        <v>1</v>
      </c>
      <c r="E16" s="33">
        <v>5</v>
      </c>
      <c r="F16" s="134"/>
      <c r="G16" s="69">
        <v>11.18</v>
      </c>
      <c r="H16" s="99">
        <f t="shared" si="0"/>
        <v>11.18</v>
      </c>
      <c r="I16" s="61">
        <v>0</v>
      </c>
      <c r="J16" s="62">
        <f t="shared" si="1"/>
        <v>12</v>
      </c>
      <c r="K16" s="16" t="str">
        <f>IF(ISERROR(RANK(F16,$F$5:$F$79)),"",(RANK(F16,$F$5:$F$79)))</f>
        <v/>
      </c>
      <c r="L16" s="41">
        <v>93</v>
      </c>
      <c r="M16" s="142">
        <f t="shared" si="2"/>
        <v>104.18</v>
      </c>
      <c r="N16" s="141">
        <f t="shared" si="3"/>
        <v>0</v>
      </c>
      <c r="O16" s="27">
        <f t="shared" si="4"/>
        <v>0</v>
      </c>
      <c r="P16" s="27">
        <f t="shared" si="5"/>
        <v>0</v>
      </c>
      <c r="Q16" s="10"/>
      <c r="R16" s="2"/>
      <c r="S16" s="2"/>
      <c r="T16" s="10"/>
      <c r="U16" s="11"/>
      <c r="V16" s="1"/>
      <c r="W16" s="1"/>
      <c r="X16" s="1"/>
      <c r="Y16" s="1"/>
    </row>
    <row r="17" spans="1:16" ht="24.95" customHeight="1" thickTop="1" thickBot="1" x14ac:dyDescent="0.3">
      <c r="A17" s="71">
        <v>56</v>
      </c>
      <c r="B17" s="135" t="str">
        <f>IF(ISERROR(VLOOKUP(A17,Teams!$A$1:$B$4911,2)),"",VLOOKUP(A17,Teams!$A$1:$B$4911,2))</f>
        <v>Caleb Stewart &amp; Zack Reathford &amp; Landon Lowery</v>
      </c>
      <c r="C17" s="40">
        <v>1</v>
      </c>
      <c r="D17" s="134">
        <v>1</v>
      </c>
      <c r="E17" s="33">
        <v>4</v>
      </c>
      <c r="F17" s="134"/>
      <c r="G17" s="137">
        <v>10.63</v>
      </c>
      <c r="H17" s="67">
        <f t="shared" si="0"/>
        <v>10.63</v>
      </c>
      <c r="I17" s="61">
        <v>0</v>
      </c>
      <c r="J17" s="62">
        <f t="shared" si="1"/>
        <v>13</v>
      </c>
      <c r="K17" s="16"/>
      <c r="L17" s="41">
        <v>94</v>
      </c>
      <c r="M17" s="142">
        <f t="shared" si="2"/>
        <v>104.63</v>
      </c>
      <c r="N17" s="141">
        <f t="shared" si="3"/>
        <v>0</v>
      </c>
      <c r="O17" s="27">
        <f t="shared" si="4"/>
        <v>0</v>
      </c>
      <c r="P17" s="27">
        <f t="shared" si="5"/>
        <v>0</v>
      </c>
    </row>
    <row r="18" spans="1:16" ht="24.95" customHeight="1" thickTop="1" thickBot="1" x14ac:dyDescent="0.3">
      <c r="A18" s="71">
        <v>43</v>
      </c>
      <c r="B18" s="135" t="str">
        <f>IF(ISERROR(VLOOKUP(A18,Teams!$A$1:$B$4911,2)),"",VLOOKUP(A18,Teams!$A$1:$B$4911,2))</f>
        <v>Hunter Muncrief &amp; Ty Moorhead</v>
      </c>
      <c r="C18" s="40">
        <v>1</v>
      </c>
      <c r="D18" s="134">
        <v>1</v>
      </c>
      <c r="E18" s="33">
        <v>3</v>
      </c>
      <c r="F18" s="134"/>
      <c r="G18" s="69">
        <v>10.46</v>
      </c>
      <c r="H18" s="99">
        <f t="shared" si="0"/>
        <v>10.46</v>
      </c>
      <c r="I18" s="61"/>
      <c r="J18" s="62">
        <f t="shared" si="1"/>
        <v>14</v>
      </c>
      <c r="K18" s="16" t="str">
        <f>IF(ISERROR(RANK(F18,$F$5:$F$79)),"",(RANK(F18,$F$5:$F$79)))</f>
        <v/>
      </c>
      <c r="L18" s="33">
        <v>93</v>
      </c>
      <c r="M18" s="142">
        <f t="shared" si="2"/>
        <v>103.46000000000001</v>
      </c>
      <c r="N18" s="141">
        <f t="shared" si="3"/>
        <v>0</v>
      </c>
      <c r="O18" s="27">
        <f t="shared" si="4"/>
        <v>0</v>
      </c>
      <c r="P18" s="27">
        <f t="shared" si="5"/>
        <v>0</v>
      </c>
    </row>
    <row r="19" spans="1:16" ht="24.95" customHeight="1" thickTop="1" thickBot="1" x14ac:dyDescent="0.3">
      <c r="A19" s="71">
        <v>34</v>
      </c>
      <c r="B19" s="135" t="str">
        <f>IF(ISERROR(VLOOKUP(A19,Teams!$A$1:$B$4911,2)),"",VLOOKUP(A19,Teams!$A$1:$B$4911,2))</f>
        <v>Michael &amp; Steve  Bennett &amp; Dustin Smith</v>
      </c>
      <c r="C19" s="40">
        <v>1</v>
      </c>
      <c r="D19" s="134">
        <v>1</v>
      </c>
      <c r="E19" s="33">
        <v>5</v>
      </c>
      <c r="F19" s="134"/>
      <c r="G19" s="69">
        <v>10.41</v>
      </c>
      <c r="H19" s="99">
        <f t="shared" si="0"/>
        <v>10.41</v>
      </c>
      <c r="I19" s="61"/>
      <c r="J19" s="62">
        <f t="shared" si="1"/>
        <v>15</v>
      </c>
      <c r="K19" s="16" t="str">
        <f>IF(ISERROR(RANK(F19,$F$5:$F$79)),"",(RANK(F19,$F$5:$F$79)))</f>
        <v/>
      </c>
      <c r="L19" s="33">
        <v>92</v>
      </c>
      <c r="M19" s="142">
        <f t="shared" si="2"/>
        <v>102.41</v>
      </c>
      <c r="N19" s="141"/>
      <c r="O19" s="27"/>
      <c r="P19" s="27"/>
    </row>
    <row r="20" spans="1:16" ht="24.95" customHeight="1" thickTop="1" thickBot="1" x14ac:dyDescent="0.3">
      <c r="A20" s="71">
        <v>69</v>
      </c>
      <c r="B20" s="135" t="str">
        <f>IF(ISERROR(VLOOKUP(A20,Teams!$A$1:$B$4911,2)),"",VLOOKUP(A20,Teams!$A$1:$B$4911,2))</f>
        <v>Chris Clemens &amp; Kenny Cole &amp; Branden Clemens</v>
      </c>
      <c r="C20" s="40">
        <v>1</v>
      </c>
      <c r="D20" s="134">
        <v>1</v>
      </c>
      <c r="E20" s="33">
        <v>5</v>
      </c>
      <c r="F20" s="134"/>
      <c r="G20" s="137">
        <v>10.23</v>
      </c>
      <c r="H20" s="67">
        <f t="shared" si="0"/>
        <v>10.23</v>
      </c>
      <c r="I20" s="61">
        <v>0</v>
      </c>
      <c r="J20" s="62">
        <f t="shared" si="1"/>
        <v>16</v>
      </c>
      <c r="K20" s="16"/>
      <c r="L20" s="33">
        <f>+L19-1</f>
        <v>91</v>
      </c>
      <c r="M20" s="142">
        <f t="shared" si="2"/>
        <v>101.23</v>
      </c>
      <c r="N20" s="141">
        <f t="shared" ref="N20:N39" si="6">IF(ISERROR(HLOOKUP(J20,$S$3:$X$4,2,FALSE)),0,HLOOKUP(J20,$S$3:$X$4,2,FALSE))</f>
        <v>0</v>
      </c>
      <c r="O20" s="27">
        <f t="shared" ref="O20:O39" si="7">IF(K20=1,$Z$4,0)</f>
        <v>0</v>
      </c>
      <c r="P20" s="27">
        <f t="shared" ref="P20:P39" si="8">N20+O20</f>
        <v>0</v>
      </c>
    </row>
    <row r="21" spans="1:16" ht="24.95" customHeight="1" thickTop="1" thickBot="1" x14ac:dyDescent="0.3">
      <c r="A21" s="71">
        <v>22</v>
      </c>
      <c r="B21" s="135" t="str">
        <f>IF(ISERROR(VLOOKUP(A21,Teams!$A$1:$B$4911,2)),"",VLOOKUP(A21,Teams!$A$1:$B$4911,2))</f>
        <v>Russell Sparks &amp; Lanton &amp; Mandy Chumley</v>
      </c>
      <c r="C21" s="40">
        <v>1</v>
      </c>
      <c r="D21" s="134">
        <v>1</v>
      </c>
      <c r="E21" s="33">
        <v>5</v>
      </c>
      <c r="F21" s="134"/>
      <c r="G21" s="69">
        <v>10.06</v>
      </c>
      <c r="H21" s="99">
        <f t="shared" si="0"/>
        <v>10.06</v>
      </c>
      <c r="I21" s="61"/>
      <c r="J21" s="62">
        <f t="shared" si="1"/>
        <v>17</v>
      </c>
      <c r="K21" s="16" t="str">
        <f>IF(ISERROR(RANK(F21,$F$5:$F$79)),"",(RANK(F21,$F$5:$F$79)))</f>
        <v/>
      </c>
      <c r="L21" s="41">
        <v>92</v>
      </c>
      <c r="M21" s="142">
        <f t="shared" si="2"/>
        <v>102.06</v>
      </c>
      <c r="N21" s="141">
        <f t="shared" si="6"/>
        <v>0</v>
      </c>
      <c r="O21" s="27">
        <f t="shared" si="7"/>
        <v>0</v>
      </c>
      <c r="P21" s="27">
        <f t="shared" si="8"/>
        <v>0</v>
      </c>
    </row>
    <row r="22" spans="1:16" ht="24.95" customHeight="1" thickTop="1" thickBot="1" x14ac:dyDescent="0.3">
      <c r="A22" s="71">
        <v>18</v>
      </c>
      <c r="B22" s="135" t="str">
        <f>IF(ISERROR(VLOOKUP(A22,Teams!$A$1:$B$4911,2)),"",VLOOKUP(A22,Teams!$A$1:$B$4911,2))</f>
        <v>Ronald Kingsley &amp; Don Rawls &amp; Billy Penick</v>
      </c>
      <c r="C22" s="40">
        <v>1</v>
      </c>
      <c r="D22" s="134">
        <v>1</v>
      </c>
      <c r="E22" s="33">
        <v>5</v>
      </c>
      <c r="F22" s="134"/>
      <c r="G22" s="69">
        <v>9.73</v>
      </c>
      <c r="H22" s="99">
        <f t="shared" si="0"/>
        <v>9.73</v>
      </c>
      <c r="I22" s="61"/>
      <c r="J22" s="62">
        <f t="shared" si="1"/>
        <v>18</v>
      </c>
      <c r="K22" s="16" t="str">
        <f>IF(ISERROR(RANK(F22,$F$5:$F$79)),"",(RANK(F22,$F$5:$F$79)))</f>
        <v/>
      </c>
      <c r="L22" s="41">
        <v>91</v>
      </c>
      <c r="M22" s="142">
        <f t="shared" si="2"/>
        <v>100.73</v>
      </c>
      <c r="N22" s="141">
        <f t="shared" si="6"/>
        <v>0</v>
      </c>
      <c r="O22" s="27">
        <f t="shared" si="7"/>
        <v>0</v>
      </c>
      <c r="P22" s="27">
        <f t="shared" si="8"/>
        <v>0</v>
      </c>
    </row>
    <row r="23" spans="1:16" ht="24.95" customHeight="1" thickTop="1" thickBot="1" x14ac:dyDescent="0.3">
      <c r="A23" s="71">
        <v>41</v>
      </c>
      <c r="B23" s="135" t="str">
        <f>IF(ISERROR(VLOOKUP(A23,Teams!$A$1:$B$4911,2)),"",VLOOKUP(A23,Teams!$A$1:$B$4911,2))</f>
        <v>Ryan Williams &amp; Bronson Cole &amp; John Bradenburg</v>
      </c>
      <c r="C23" s="40">
        <v>1</v>
      </c>
      <c r="D23" s="134">
        <v>1</v>
      </c>
      <c r="E23" s="33">
        <v>5</v>
      </c>
      <c r="F23" s="134"/>
      <c r="G23" s="137">
        <v>9.2799999999999994</v>
      </c>
      <c r="H23" s="67">
        <f t="shared" si="0"/>
        <v>9.2799999999999994</v>
      </c>
      <c r="I23" s="61">
        <v>0</v>
      </c>
      <c r="J23" s="62">
        <f t="shared" si="1"/>
        <v>19</v>
      </c>
      <c r="K23" s="16"/>
      <c r="L23" s="41">
        <v>91</v>
      </c>
      <c r="M23" s="142">
        <f t="shared" si="2"/>
        <v>100.28</v>
      </c>
      <c r="N23" s="141">
        <f t="shared" si="6"/>
        <v>0</v>
      </c>
      <c r="O23" s="27">
        <f t="shared" si="7"/>
        <v>0</v>
      </c>
      <c r="P23" s="27">
        <f t="shared" si="8"/>
        <v>0</v>
      </c>
    </row>
    <row r="24" spans="1:16" ht="24.95" customHeight="1" thickTop="1" thickBot="1" x14ac:dyDescent="0.3">
      <c r="A24" s="71">
        <v>12</v>
      </c>
      <c r="B24" s="135" t="str">
        <f>IF(ISERROR(VLOOKUP(A24,Teams!$A$1:$B$4911,2)),"",VLOOKUP(A24,Teams!$A$1:$B$4911,2))</f>
        <v>Randy &amp; Casey Hanna</v>
      </c>
      <c r="C24" s="40">
        <v>1</v>
      </c>
      <c r="D24" s="134">
        <v>1</v>
      </c>
      <c r="E24" s="33">
        <v>2</v>
      </c>
      <c r="F24" s="134"/>
      <c r="G24" s="69">
        <v>9.1199999999999992</v>
      </c>
      <c r="H24" s="99">
        <f t="shared" si="0"/>
        <v>9.1199999999999992</v>
      </c>
      <c r="I24" s="61"/>
      <c r="J24" s="62">
        <f t="shared" si="1"/>
        <v>20</v>
      </c>
      <c r="K24" s="16" t="str">
        <f>IF(ISERROR(RANK(F24,$F$5:$F$79)),"",(RANK(F24,$F$5:$F$79)))</f>
        <v/>
      </c>
      <c r="L24" s="33">
        <v>90</v>
      </c>
      <c r="M24" s="142">
        <f t="shared" si="2"/>
        <v>99.12</v>
      </c>
      <c r="N24" s="141">
        <f t="shared" si="6"/>
        <v>0</v>
      </c>
      <c r="O24" s="27">
        <f t="shared" si="7"/>
        <v>0</v>
      </c>
      <c r="P24" s="27">
        <f t="shared" si="8"/>
        <v>0</v>
      </c>
    </row>
    <row r="25" spans="1:16" ht="24.95" customHeight="1" thickTop="1" thickBot="1" x14ac:dyDescent="0.3">
      <c r="A25" s="71">
        <v>11</v>
      </c>
      <c r="B25" s="135" t="str">
        <f>IF(ISERROR(VLOOKUP(A25,Teams!$A$1:$B$4911,2)),"",VLOOKUP(A25,Teams!$A$1:$B$4911,2))</f>
        <v>David Dykes / Greg Mchann &amp; James Dykes</v>
      </c>
      <c r="C25" s="33">
        <v>1</v>
      </c>
      <c r="D25" s="134">
        <v>1</v>
      </c>
      <c r="E25" s="33">
        <v>4</v>
      </c>
      <c r="F25" s="160"/>
      <c r="G25" s="137">
        <v>9.01</v>
      </c>
      <c r="H25" s="67">
        <f t="shared" si="0"/>
        <v>9.01</v>
      </c>
      <c r="I25" s="61">
        <v>0</v>
      </c>
      <c r="J25" s="62">
        <f t="shared" si="1"/>
        <v>21</v>
      </c>
      <c r="K25" s="16" t="str">
        <f>IF(ISERROR(RANK(F25,$F$5:$F$79)),"",(RANK(F25,$F$5:$F$79)))</f>
        <v/>
      </c>
      <c r="L25" s="33">
        <v>89</v>
      </c>
      <c r="M25" s="142">
        <f t="shared" si="2"/>
        <v>98.01</v>
      </c>
      <c r="N25" s="141">
        <f t="shared" si="6"/>
        <v>0</v>
      </c>
      <c r="O25" s="27">
        <f t="shared" si="7"/>
        <v>0</v>
      </c>
      <c r="P25" s="27">
        <f t="shared" si="8"/>
        <v>0</v>
      </c>
    </row>
    <row r="26" spans="1:16" ht="24.95" customHeight="1" thickTop="1" thickBot="1" x14ac:dyDescent="0.3">
      <c r="A26" s="71">
        <v>50</v>
      </c>
      <c r="B26" s="135" t="str">
        <f>IF(ISERROR(VLOOKUP(A26,Teams!$A$1:$B$4911,2)),"",VLOOKUP(A26,Teams!$A$1:$B$4911,2))</f>
        <v>Bob Cherry &amp; Phil Addisson</v>
      </c>
      <c r="C26" s="40">
        <v>1</v>
      </c>
      <c r="D26" s="134">
        <v>1</v>
      </c>
      <c r="E26" s="33">
        <v>5</v>
      </c>
      <c r="F26" s="134"/>
      <c r="G26" s="69">
        <v>8.8000000000000007</v>
      </c>
      <c r="H26" s="67">
        <f t="shared" si="0"/>
        <v>8.8000000000000007</v>
      </c>
      <c r="I26" s="61">
        <v>0</v>
      </c>
      <c r="J26" s="62">
        <f t="shared" si="1"/>
        <v>22</v>
      </c>
      <c r="K26" s="16"/>
      <c r="L26" s="33">
        <f>+L25-1</f>
        <v>88</v>
      </c>
      <c r="M26" s="142">
        <f t="shared" si="2"/>
        <v>96.8</v>
      </c>
      <c r="N26" s="141">
        <f t="shared" si="6"/>
        <v>0</v>
      </c>
      <c r="O26" s="27">
        <f t="shared" si="7"/>
        <v>0</v>
      </c>
      <c r="P26" s="27">
        <f t="shared" si="8"/>
        <v>0</v>
      </c>
    </row>
    <row r="27" spans="1:16" ht="24.95" customHeight="1" thickTop="1" thickBot="1" x14ac:dyDescent="0.3">
      <c r="A27" s="71">
        <v>61</v>
      </c>
      <c r="B27" s="135" t="str">
        <f>IF(ISERROR(VLOOKUP(A27,Teams!$A$1:$B$4911,2)),"",VLOOKUP(A27,Teams!$A$1:$B$4911,2))</f>
        <v xml:space="preserve">Ryder &amp; Jeff Lognion </v>
      </c>
      <c r="C27" s="40">
        <v>1</v>
      </c>
      <c r="D27" s="134">
        <v>1</v>
      </c>
      <c r="E27" s="33">
        <v>3</v>
      </c>
      <c r="F27" s="134"/>
      <c r="G27" s="137">
        <v>7.48</v>
      </c>
      <c r="H27" s="67">
        <f t="shared" si="0"/>
        <v>7.48</v>
      </c>
      <c r="I27" s="61">
        <v>0</v>
      </c>
      <c r="J27" s="62">
        <f t="shared" si="1"/>
        <v>23</v>
      </c>
      <c r="K27" s="16"/>
      <c r="L27" s="41">
        <v>90</v>
      </c>
      <c r="M27" s="142">
        <f t="shared" si="2"/>
        <v>97.48</v>
      </c>
      <c r="N27" s="141">
        <f t="shared" si="6"/>
        <v>0</v>
      </c>
      <c r="O27" s="27">
        <f t="shared" si="7"/>
        <v>0</v>
      </c>
      <c r="P27" s="27">
        <f t="shared" si="8"/>
        <v>0</v>
      </c>
    </row>
    <row r="28" spans="1:16" ht="24.95" customHeight="1" thickTop="1" thickBot="1" x14ac:dyDescent="0.3">
      <c r="A28" s="71">
        <v>16</v>
      </c>
      <c r="B28" s="135" t="str">
        <f>IF(ISERROR(VLOOKUP(A28,Teams!$A$1:$B$4911,2)),"",VLOOKUP(A28,Teams!$A$1:$B$4911,2))</f>
        <v>Nick Massey &amp; Ricky Carlton &amp; Conner Hughes</v>
      </c>
      <c r="C28" s="40">
        <v>1</v>
      </c>
      <c r="D28" s="134">
        <v>1</v>
      </c>
      <c r="E28" s="33">
        <v>4</v>
      </c>
      <c r="F28" s="134"/>
      <c r="G28" s="69">
        <v>7.45</v>
      </c>
      <c r="H28" s="99">
        <f t="shared" si="0"/>
        <v>7.45</v>
      </c>
      <c r="I28" s="61"/>
      <c r="J28" s="62">
        <f t="shared" si="1"/>
        <v>24</v>
      </c>
      <c r="K28" s="16" t="str">
        <f>IF(ISERROR(RANK(F28,$F$5:$F$79)),"",(RANK(F28,$F$5:$F$79)))</f>
        <v/>
      </c>
      <c r="L28" s="41">
        <v>89</v>
      </c>
      <c r="M28" s="142">
        <f t="shared" si="2"/>
        <v>96.45</v>
      </c>
      <c r="N28" s="141">
        <f t="shared" si="6"/>
        <v>0</v>
      </c>
      <c r="O28" s="27">
        <f t="shared" si="7"/>
        <v>0</v>
      </c>
      <c r="P28" s="27">
        <f t="shared" si="8"/>
        <v>0</v>
      </c>
    </row>
    <row r="29" spans="1:16" ht="24.95" customHeight="1" thickTop="1" thickBot="1" x14ac:dyDescent="0.3">
      <c r="A29" s="71">
        <v>23</v>
      </c>
      <c r="B29" s="135" t="str">
        <f>IF(ISERROR(VLOOKUP(A29,Teams!$A$1:$B$4911,2)),"",VLOOKUP(A29,Teams!$A$1:$B$4911,2))</f>
        <v>Keith &amp; Terry Hickman</v>
      </c>
      <c r="C29" s="40">
        <v>1</v>
      </c>
      <c r="D29" s="134">
        <v>1</v>
      </c>
      <c r="E29" s="33">
        <v>4</v>
      </c>
      <c r="F29" s="134"/>
      <c r="G29" s="69">
        <v>7.38</v>
      </c>
      <c r="H29" s="99">
        <f t="shared" si="0"/>
        <v>7.38</v>
      </c>
      <c r="I29" s="61"/>
      <c r="J29" s="62">
        <f t="shared" si="1"/>
        <v>25</v>
      </c>
      <c r="K29" s="16" t="str">
        <f>IF(ISERROR(RANK(F29,$F$5:$F$79)),"",(RANK(F29,$F$5:$F$79)))</f>
        <v/>
      </c>
      <c r="L29" s="41">
        <v>88</v>
      </c>
      <c r="M29" s="142">
        <f t="shared" si="2"/>
        <v>95.38</v>
      </c>
      <c r="N29" s="141">
        <f t="shared" si="6"/>
        <v>0</v>
      </c>
      <c r="O29" s="27">
        <f t="shared" si="7"/>
        <v>0</v>
      </c>
      <c r="P29" s="27">
        <f t="shared" si="8"/>
        <v>0</v>
      </c>
    </row>
    <row r="30" spans="1:16" ht="24.95" customHeight="1" thickTop="1" thickBot="1" x14ac:dyDescent="0.3">
      <c r="A30" s="71">
        <v>65</v>
      </c>
      <c r="B30" s="135" t="str">
        <f>IF(ISERROR(VLOOKUP(A30,Teams!$A$1:$B$4911,2)),"",VLOOKUP(A30,Teams!$A$1:$B$4911,2))</f>
        <v>Blake Steptoe &amp; Haelee Modisette &amp; James Rust</v>
      </c>
      <c r="C30" s="40">
        <v>1</v>
      </c>
      <c r="D30" s="134">
        <v>1</v>
      </c>
      <c r="E30" s="33">
        <v>1</v>
      </c>
      <c r="F30" s="134">
        <v>7.28</v>
      </c>
      <c r="G30" s="137">
        <v>7.28</v>
      </c>
      <c r="H30" s="67">
        <f t="shared" si="0"/>
        <v>7.28</v>
      </c>
      <c r="I30" s="61">
        <v>0</v>
      </c>
      <c r="J30" s="62">
        <f t="shared" si="1"/>
        <v>26</v>
      </c>
      <c r="K30" s="16"/>
      <c r="L30" s="33">
        <v>87</v>
      </c>
      <c r="M30" s="142">
        <f t="shared" si="2"/>
        <v>94.28</v>
      </c>
      <c r="N30" s="141">
        <f t="shared" si="6"/>
        <v>0</v>
      </c>
      <c r="O30" s="27">
        <f t="shared" si="7"/>
        <v>0</v>
      </c>
      <c r="P30" s="27">
        <f t="shared" si="8"/>
        <v>0</v>
      </c>
    </row>
    <row r="31" spans="1:16" ht="24.95" customHeight="1" thickTop="1" thickBot="1" x14ac:dyDescent="0.3">
      <c r="A31" s="71">
        <v>24</v>
      </c>
      <c r="B31" s="135" t="str">
        <f>IF(ISERROR(VLOOKUP(A31,Teams!$A$1:$B$4911,2)),"",VLOOKUP(A31,Teams!$A$1:$B$4911,2))</f>
        <v>John Wojhan &amp; Dwayne Likens &amp; Kelvin Jones</v>
      </c>
      <c r="C31" s="40">
        <v>1</v>
      </c>
      <c r="D31" s="134">
        <v>1</v>
      </c>
      <c r="E31" s="33">
        <v>3</v>
      </c>
      <c r="F31" s="134"/>
      <c r="G31" s="69">
        <v>7</v>
      </c>
      <c r="H31" s="99">
        <f t="shared" si="0"/>
        <v>7</v>
      </c>
      <c r="I31" s="61"/>
      <c r="J31" s="62">
        <f t="shared" si="1"/>
        <v>27</v>
      </c>
      <c r="K31" s="16" t="str">
        <f>IF(ISERROR(RANK(F31,$F$5:$F$79)),"",(RANK(F31,$F$5:$F$79)))</f>
        <v/>
      </c>
      <c r="L31" s="33">
        <v>86</v>
      </c>
      <c r="M31" s="142">
        <f t="shared" si="2"/>
        <v>93</v>
      </c>
      <c r="N31" s="141">
        <f t="shared" si="6"/>
        <v>0</v>
      </c>
      <c r="O31" s="27">
        <f t="shared" si="7"/>
        <v>0</v>
      </c>
      <c r="P31" s="27">
        <f t="shared" si="8"/>
        <v>0</v>
      </c>
    </row>
    <row r="32" spans="1:16" ht="24.95" customHeight="1" thickTop="1" thickBot="1" x14ac:dyDescent="0.3">
      <c r="A32" s="71">
        <v>36</v>
      </c>
      <c r="B32" s="135" t="str">
        <f>IF(ISERROR(VLOOKUP(A32,Teams!$A$1:$B$4911,2)),"",VLOOKUP(A32,Teams!$A$1:$B$4911,2))</f>
        <v>Jason Oliver &amp; Curtis Evans</v>
      </c>
      <c r="C32" s="40">
        <v>1</v>
      </c>
      <c r="D32" s="134">
        <v>1</v>
      </c>
      <c r="E32" s="33">
        <v>4</v>
      </c>
      <c r="F32" s="134"/>
      <c r="G32" s="33">
        <v>6.86</v>
      </c>
      <c r="H32" s="60">
        <f t="shared" si="0"/>
        <v>6.86</v>
      </c>
      <c r="I32" s="61">
        <v>0</v>
      </c>
      <c r="J32" s="62">
        <f t="shared" si="1"/>
        <v>28</v>
      </c>
      <c r="K32" s="16" t="str">
        <f>IF(ISERROR(RANK(F32,$F$5:$F$79)),"",(RANK(F32,$F$5:$F$79)))</f>
        <v/>
      </c>
      <c r="L32" s="33">
        <f>+L31-1</f>
        <v>85</v>
      </c>
      <c r="M32" s="142">
        <f t="shared" si="2"/>
        <v>91.86</v>
      </c>
      <c r="N32" s="141">
        <f t="shared" si="6"/>
        <v>0</v>
      </c>
      <c r="O32" s="27">
        <f t="shared" si="7"/>
        <v>0</v>
      </c>
      <c r="P32" s="27">
        <f t="shared" si="8"/>
        <v>0</v>
      </c>
    </row>
    <row r="33" spans="1:25" ht="24.95" customHeight="1" thickTop="1" thickBot="1" x14ac:dyDescent="0.3">
      <c r="A33" s="71">
        <v>48</v>
      </c>
      <c r="B33" s="135" t="str">
        <f>IF(ISERROR(VLOOKUP(A33,Teams!$A$1:$B$4911,2)),"",VLOOKUP(A33,Teams!$A$1:$B$4911,2))</f>
        <v>Jonathon Green &amp; Jeff Green &amp; Triston Donahoe</v>
      </c>
      <c r="C33" s="40">
        <v>1</v>
      </c>
      <c r="D33" s="134">
        <v>1</v>
      </c>
      <c r="E33" s="33">
        <v>2</v>
      </c>
      <c r="F33" s="134"/>
      <c r="G33" s="34">
        <v>6.54</v>
      </c>
      <c r="H33" s="60">
        <f t="shared" si="0"/>
        <v>6.54</v>
      </c>
      <c r="I33" s="61">
        <v>0</v>
      </c>
      <c r="J33" s="62">
        <f t="shared" si="1"/>
        <v>29</v>
      </c>
      <c r="K33" s="16"/>
      <c r="L33" s="41">
        <v>88</v>
      </c>
      <c r="M33" s="142">
        <f t="shared" si="2"/>
        <v>94.54</v>
      </c>
      <c r="N33" s="141">
        <f t="shared" si="6"/>
        <v>0</v>
      </c>
      <c r="O33" s="27">
        <f t="shared" si="7"/>
        <v>0</v>
      </c>
      <c r="P33" s="27">
        <f t="shared" si="8"/>
        <v>0</v>
      </c>
      <c r="Q33" s="10"/>
      <c r="R33" s="2"/>
      <c r="S33" s="2"/>
      <c r="T33" s="10"/>
      <c r="U33" s="11"/>
      <c r="V33" s="1"/>
      <c r="W33" s="1"/>
      <c r="X33" s="1"/>
      <c r="Y33" s="1"/>
    </row>
    <row r="34" spans="1:25" ht="24.95" customHeight="1" thickTop="1" thickBot="1" x14ac:dyDescent="0.3">
      <c r="A34" s="71">
        <v>46</v>
      </c>
      <c r="B34" s="135" t="str">
        <f>IF(ISERROR(VLOOKUP(A34,Teams!$A$1:$B$4911,2)),"",VLOOKUP(A34,Teams!$A$1:$B$4911,2))</f>
        <v>Taylor Thompson &amp; Cade Tullos</v>
      </c>
      <c r="C34" s="40">
        <v>1</v>
      </c>
      <c r="D34" s="134">
        <v>1</v>
      </c>
      <c r="E34" s="33">
        <v>3</v>
      </c>
      <c r="F34" s="134"/>
      <c r="G34" s="34">
        <v>6.41</v>
      </c>
      <c r="H34" s="58">
        <f t="shared" si="0"/>
        <v>6.41</v>
      </c>
      <c r="I34" s="61"/>
      <c r="J34" s="62">
        <f t="shared" si="1"/>
        <v>30</v>
      </c>
      <c r="K34" s="16" t="str">
        <f>IF(ISERROR(RANK(F34,$F$5:$F$79)),"",(RANK(F34,$F$5:$F$79)))</f>
        <v/>
      </c>
      <c r="L34" s="41">
        <v>87</v>
      </c>
      <c r="M34" s="142">
        <f t="shared" si="2"/>
        <v>93.41</v>
      </c>
      <c r="N34" s="141">
        <f t="shared" si="6"/>
        <v>0</v>
      </c>
      <c r="O34" s="27">
        <f t="shared" si="7"/>
        <v>0</v>
      </c>
      <c r="P34" s="27">
        <f t="shared" si="8"/>
        <v>0</v>
      </c>
      <c r="Q34" s="10"/>
      <c r="T34" s="10"/>
      <c r="U34" s="11"/>
    </row>
    <row r="35" spans="1:25" ht="24.95" customHeight="1" thickTop="1" thickBot="1" x14ac:dyDescent="0.3">
      <c r="A35" s="71">
        <v>51</v>
      </c>
      <c r="B35" s="135" t="str">
        <f>IF(ISERROR(VLOOKUP(A35,Teams!$A$1:$B$4911,2)),"",VLOOKUP(A35,Teams!$A$1:$B$4911,2))</f>
        <v>Clay Phillips &amp; David Shaw</v>
      </c>
      <c r="C35" s="40">
        <v>1</v>
      </c>
      <c r="D35" s="134">
        <v>1</v>
      </c>
      <c r="E35" s="33">
        <v>3</v>
      </c>
      <c r="F35" s="134"/>
      <c r="G35" s="33">
        <v>5.87</v>
      </c>
      <c r="H35" s="60">
        <f t="shared" si="0"/>
        <v>5.87</v>
      </c>
      <c r="I35" s="61">
        <v>0</v>
      </c>
      <c r="J35" s="62">
        <f t="shared" si="1"/>
        <v>31</v>
      </c>
      <c r="K35" s="16"/>
      <c r="L35" s="41">
        <v>85</v>
      </c>
      <c r="M35" s="142">
        <f t="shared" si="2"/>
        <v>90.87</v>
      </c>
      <c r="N35" s="141">
        <f t="shared" si="6"/>
        <v>0</v>
      </c>
      <c r="O35" s="27">
        <f t="shared" si="7"/>
        <v>0</v>
      </c>
      <c r="P35" s="27">
        <f t="shared" si="8"/>
        <v>0</v>
      </c>
      <c r="Q35" s="10"/>
      <c r="R35" s="2"/>
      <c r="S35" s="2"/>
      <c r="T35" s="10"/>
      <c r="U35" s="11"/>
      <c r="V35" s="1"/>
      <c r="W35" s="1"/>
      <c r="X35" s="1"/>
      <c r="Y35" s="1"/>
    </row>
    <row r="36" spans="1:25" ht="24.95" customHeight="1" thickTop="1" thickBot="1" x14ac:dyDescent="0.3">
      <c r="A36" s="71">
        <v>28</v>
      </c>
      <c r="B36" s="135" t="str">
        <f>IF(ISERROR(VLOOKUP(A36,Teams!$A$1:$B$4911,2)),"",VLOOKUP(A36,Teams!$A$1:$B$4911,2))</f>
        <v>Aubrey Lewis &amp; Jim Swoda</v>
      </c>
      <c r="C36" s="40">
        <v>1</v>
      </c>
      <c r="D36" s="134">
        <v>1</v>
      </c>
      <c r="E36" s="33">
        <v>3</v>
      </c>
      <c r="F36" s="134"/>
      <c r="G36" s="34">
        <v>5.45</v>
      </c>
      <c r="H36" s="58">
        <f t="shared" si="0"/>
        <v>5.45</v>
      </c>
      <c r="I36" s="61"/>
      <c r="J36" s="62">
        <f t="shared" si="1"/>
        <v>32</v>
      </c>
      <c r="K36" s="16" t="str">
        <f>IF(ISERROR(RANK(F36,$F$5:$F$79)),"",(RANK(F36,$F$5:$F$79)))</f>
        <v/>
      </c>
      <c r="L36" s="33">
        <v>84</v>
      </c>
      <c r="M36" s="142">
        <f t="shared" si="2"/>
        <v>89.45</v>
      </c>
      <c r="N36" s="141">
        <f t="shared" si="6"/>
        <v>0</v>
      </c>
      <c r="O36" s="27">
        <f t="shared" si="7"/>
        <v>0</v>
      </c>
      <c r="P36" s="27">
        <f t="shared" si="8"/>
        <v>0</v>
      </c>
      <c r="Q36" s="10"/>
      <c r="T36" s="10"/>
      <c r="U36" s="11"/>
    </row>
    <row r="37" spans="1:25" ht="24.95" customHeight="1" thickTop="1" thickBot="1" x14ac:dyDescent="0.4">
      <c r="A37" s="71">
        <v>27</v>
      </c>
      <c r="B37" s="135" t="str">
        <f>IF(ISERROR(VLOOKUP(A37,Teams!$A$1:$B$4911,2)),"",VLOOKUP(A37,Teams!$A$1:$B$4911,2))</f>
        <v>Bud Armstrong &amp; Nathan Armstrong</v>
      </c>
      <c r="C37" s="40">
        <v>1</v>
      </c>
      <c r="D37" s="134">
        <v>1</v>
      </c>
      <c r="E37" s="33">
        <v>3</v>
      </c>
      <c r="F37" s="134"/>
      <c r="G37" s="34">
        <v>4.96</v>
      </c>
      <c r="H37" s="58">
        <f t="shared" ref="H37:H63" si="9">G37-I37</f>
        <v>4.96</v>
      </c>
      <c r="I37" s="61"/>
      <c r="J37" s="62">
        <f t="shared" ref="J37:J68" si="10">IF(H37=0,0,IF(ISERROR(RANK(H37,$H$5:$H$79)),"",RANK(H37,$H$5:$H$79)))</f>
        <v>33</v>
      </c>
      <c r="K37" s="16" t="str">
        <f>IF(ISERROR(RANK(F37,$F$5:$F$79)),"",(RANK(F37,$F$5:$F$79)))</f>
        <v/>
      </c>
      <c r="L37" s="33">
        <v>83</v>
      </c>
      <c r="M37" s="142">
        <f t="shared" ref="M37:M63" si="11">SUM(H37+L37)</f>
        <v>87.96</v>
      </c>
      <c r="N37" s="141">
        <f t="shared" si="6"/>
        <v>0</v>
      </c>
      <c r="O37" s="27">
        <f t="shared" si="7"/>
        <v>0</v>
      </c>
      <c r="P37" s="27">
        <f t="shared" si="8"/>
        <v>0</v>
      </c>
      <c r="Q37" s="10"/>
      <c r="S37" s="95"/>
      <c r="T37" s="96"/>
      <c r="U37" s="96"/>
      <c r="V37" s="96"/>
      <c r="W37" s="96"/>
      <c r="X37" s="95"/>
      <c r="Y37" s="95"/>
    </row>
    <row r="38" spans="1:25" ht="24.95" customHeight="1" thickTop="1" thickBot="1" x14ac:dyDescent="0.3">
      <c r="A38" s="71">
        <v>37</v>
      </c>
      <c r="B38" s="135" t="str">
        <f>IF(ISERROR(VLOOKUP(A38,Teams!$A$1:$B$4911,2)),"",VLOOKUP(A38,Teams!$A$1:$B$4911,2))</f>
        <v>Cody &amp; Cash Platt &amp; Jacklyn Hughes</v>
      </c>
      <c r="C38" s="40">
        <v>1</v>
      </c>
      <c r="D38" s="134">
        <v>1</v>
      </c>
      <c r="E38" s="33">
        <v>3</v>
      </c>
      <c r="F38" s="134"/>
      <c r="G38" s="34">
        <v>4.57</v>
      </c>
      <c r="H38" s="58">
        <f t="shared" si="9"/>
        <v>4.57</v>
      </c>
      <c r="I38" s="61"/>
      <c r="J38" s="62">
        <f t="shared" si="10"/>
        <v>34</v>
      </c>
      <c r="K38" s="16" t="str">
        <f>IF(ISERROR(RANK(F38,$F$5:$F$79)),"",(RANK(F38,$F$5:$F$79)))</f>
        <v/>
      </c>
      <c r="L38" s="33">
        <f>+L37-1</f>
        <v>82</v>
      </c>
      <c r="M38" s="142">
        <f t="shared" si="11"/>
        <v>86.57</v>
      </c>
      <c r="N38" s="141">
        <f t="shared" si="6"/>
        <v>0</v>
      </c>
      <c r="O38" s="27">
        <f t="shared" si="7"/>
        <v>0</v>
      </c>
      <c r="P38" s="27">
        <f t="shared" si="8"/>
        <v>0</v>
      </c>
      <c r="Q38" s="10"/>
      <c r="S38" s="85"/>
      <c r="T38" s="86"/>
      <c r="U38" s="89"/>
      <c r="V38" s="85"/>
      <c r="W38" s="85"/>
      <c r="X38" s="85"/>
      <c r="Y38" s="85"/>
    </row>
    <row r="39" spans="1:25" ht="24.95" customHeight="1" thickTop="1" thickBot="1" x14ac:dyDescent="0.3">
      <c r="A39" s="71">
        <v>68</v>
      </c>
      <c r="B39" s="135" t="str">
        <f>IF(ISERROR(VLOOKUP(A39,Teams!$A$1:$B$4911,2)),"",VLOOKUP(A39,Teams!$A$1:$B$4911,2))</f>
        <v>Logan Brunkenhoeter &amp; John Jacksen III</v>
      </c>
      <c r="C39" s="40">
        <v>1</v>
      </c>
      <c r="D39" s="134">
        <v>1</v>
      </c>
      <c r="E39" s="33">
        <v>2</v>
      </c>
      <c r="F39" s="134"/>
      <c r="G39" s="33">
        <v>4.1399999999999997</v>
      </c>
      <c r="H39" s="60">
        <f t="shared" si="9"/>
        <v>4.1399999999999997</v>
      </c>
      <c r="I39" s="61">
        <v>0</v>
      </c>
      <c r="J39" s="62">
        <f t="shared" si="10"/>
        <v>35</v>
      </c>
      <c r="K39" s="16"/>
      <c r="L39" s="41">
        <v>86</v>
      </c>
      <c r="M39" s="142">
        <f t="shared" si="11"/>
        <v>90.14</v>
      </c>
      <c r="N39" s="141">
        <f t="shared" si="6"/>
        <v>0</v>
      </c>
      <c r="O39" s="27">
        <f t="shared" si="7"/>
        <v>0</v>
      </c>
      <c r="P39" s="27">
        <f t="shared" si="8"/>
        <v>0</v>
      </c>
      <c r="Q39" s="10"/>
      <c r="R39" s="2"/>
      <c r="S39" s="2"/>
      <c r="T39" s="10"/>
      <c r="U39" s="11"/>
      <c r="V39" s="1"/>
      <c r="W39" s="1"/>
      <c r="X39" s="1"/>
      <c r="Y39" s="1"/>
    </row>
    <row r="40" spans="1:25" ht="24.95" customHeight="1" thickTop="1" thickBot="1" x14ac:dyDescent="0.45">
      <c r="A40" s="71">
        <v>44</v>
      </c>
      <c r="B40" s="135" t="str">
        <f>IF(ISERROR(VLOOKUP(A40,Teams!$A$1:$B$4911,2)),"",VLOOKUP(A40,Teams!$A$1:$B$4911,2))</f>
        <v>Charlie Stewart &amp; Charlie Kruithof &amp; Kannon Stewart</v>
      </c>
      <c r="C40" s="40">
        <v>1</v>
      </c>
      <c r="D40" s="134">
        <v>1</v>
      </c>
      <c r="E40" s="33">
        <v>2</v>
      </c>
      <c r="F40" s="134"/>
      <c r="G40" s="34">
        <v>4.05</v>
      </c>
      <c r="H40" s="58">
        <f t="shared" si="9"/>
        <v>4.05</v>
      </c>
      <c r="I40" s="61"/>
      <c r="J40" s="62">
        <f t="shared" si="10"/>
        <v>36</v>
      </c>
      <c r="K40" s="16" t="str">
        <f>IF(ISERROR(RANK(F40,$F$5:$F$79)),"",(RANK(F40,$F$5:$F$79)))</f>
        <v/>
      </c>
      <c r="L40" s="41">
        <v>85</v>
      </c>
      <c r="M40" s="142">
        <f t="shared" si="11"/>
        <v>89.05</v>
      </c>
      <c r="N40" s="141"/>
      <c r="O40" s="27"/>
      <c r="P40" s="27"/>
      <c r="Q40" s="10"/>
      <c r="S40" s="95"/>
      <c r="T40" s="91"/>
      <c r="U40" s="98"/>
      <c r="V40" s="95"/>
      <c r="W40" s="95"/>
      <c r="X40" s="95"/>
      <c r="Y40" s="95"/>
    </row>
    <row r="41" spans="1:25" ht="24.95" customHeight="1" thickTop="1" thickBot="1" x14ac:dyDescent="0.3">
      <c r="A41" s="71">
        <v>59</v>
      </c>
      <c r="B41" s="135" t="str">
        <f>IF(ISERROR(VLOOKUP(A41,Teams!$A$1:$B$4911,2)),"",VLOOKUP(A41,Teams!$A$1:$B$4911,2))</f>
        <v>Danny Cross &amp; Steve Dillard &amp; Lacey Cross</v>
      </c>
      <c r="C41" s="40">
        <v>1</v>
      </c>
      <c r="D41" s="134">
        <v>1</v>
      </c>
      <c r="E41" s="33">
        <v>2</v>
      </c>
      <c r="F41" s="134"/>
      <c r="G41" s="33">
        <v>3.97</v>
      </c>
      <c r="H41" s="60">
        <f t="shared" si="9"/>
        <v>3.97</v>
      </c>
      <c r="I41" s="61">
        <v>0</v>
      </c>
      <c r="J41" s="62">
        <f t="shared" si="10"/>
        <v>37</v>
      </c>
      <c r="K41" s="16"/>
      <c r="L41" s="41">
        <v>82</v>
      </c>
      <c r="M41" s="142">
        <f t="shared" si="11"/>
        <v>85.97</v>
      </c>
      <c r="N41" s="141">
        <f>IF(ISERROR(HLOOKUP(J41,$S$3:$X$4,2,FALSE)),0,HLOOKUP(J41,$S$3:$X$4,2,FALSE))</f>
        <v>0</v>
      </c>
      <c r="O41" s="27">
        <f>IF(K41=1,$Z$4,0)</f>
        <v>0</v>
      </c>
      <c r="P41" s="27">
        <f>N41+O41</f>
        <v>0</v>
      </c>
      <c r="Q41" s="10"/>
      <c r="R41" s="2"/>
      <c r="S41" s="2"/>
      <c r="T41" s="10"/>
      <c r="U41" s="11"/>
      <c r="V41" s="1"/>
      <c r="W41" s="1"/>
      <c r="X41" s="1"/>
      <c r="Y41" s="1"/>
    </row>
    <row r="42" spans="1:25" ht="24.95" customHeight="1" thickTop="1" thickBot="1" x14ac:dyDescent="0.3">
      <c r="A42" s="71">
        <v>32</v>
      </c>
      <c r="B42" s="135" t="str">
        <f>IF(ISERROR(VLOOKUP(A42,Teams!$A$1:$B$4911,2)),"",VLOOKUP(A42,Teams!$A$1:$B$4911,2))</f>
        <v>James Pyle &amp; Bryan Pyle Mikey Pyle</v>
      </c>
      <c r="C42" s="40">
        <v>1</v>
      </c>
      <c r="D42" s="134">
        <v>1</v>
      </c>
      <c r="E42" s="33">
        <v>1</v>
      </c>
      <c r="F42" s="134"/>
      <c r="G42" s="34">
        <v>3.78</v>
      </c>
      <c r="H42" s="60">
        <f t="shared" si="9"/>
        <v>3.78</v>
      </c>
      <c r="I42" s="61">
        <v>0</v>
      </c>
      <c r="J42" s="62">
        <f t="shared" si="10"/>
        <v>38</v>
      </c>
      <c r="K42" s="16" t="str">
        <f>IF(ISERROR(RANK(F42,$F$5:$F$79)),"",(RANK(F42,$F$5:$F$79)))</f>
        <v/>
      </c>
      <c r="L42" s="33">
        <v>81</v>
      </c>
      <c r="M42" s="142">
        <f t="shared" si="11"/>
        <v>84.78</v>
      </c>
      <c r="N42" s="141">
        <f>IF(ISERROR(HLOOKUP(J42,$S$3:$X$4,2,FALSE)),0,HLOOKUP(J42,$S$3:$X$4,2,FALSE))</f>
        <v>0</v>
      </c>
      <c r="O42" s="27">
        <f>IF(K42=1,$Z$4,0)</f>
        <v>0</v>
      </c>
      <c r="P42" s="27">
        <f>N42+O42</f>
        <v>0</v>
      </c>
      <c r="Q42" s="10"/>
      <c r="R42" s="2"/>
      <c r="S42" s="2"/>
      <c r="T42" s="10"/>
      <c r="U42" s="11"/>
      <c r="V42" s="1"/>
      <c r="W42" s="1"/>
      <c r="X42" s="1"/>
      <c r="Y42" s="1"/>
    </row>
    <row r="43" spans="1:25" ht="24.95" customHeight="1" thickTop="1" thickBot="1" x14ac:dyDescent="0.3">
      <c r="A43" s="71">
        <v>58</v>
      </c>
      <c r="B43" s="135" t="str">
        <f>IF(ISERROR(VLOOKUP(A43,Teams!$A$1:$B$4911,2)),"",VLOOKUP(A43,Teams!$A$1:$B$4911,2))</f>
        <v>Dalton Renfro &amp; Brian Nelson &amp; Ty Nelson</v>
      </c>
      <c r="C43" s="40">
        <v>1</v>
      </c>
      <c r="D43" s="134">
        <v>1</v>
      </c>
      <c r="E43" s="33">
        <v>1</v>
      </c>
      <c r="F43" s="134"/>
      <c r="G43" s="33">
        <v>3.56</v>
      </c>
      <c r="H43" s="60">
        <f t="shared" si="9"/>
        <v>3.56</v>
      </c>
      <c r="I43" s="61">
        <v>0</v>
      </c>
      <c r="J43" s="62">
        <f t="shared" si="10"/>
        <v>39</v>
      </c>
      <c r="K43" s="16"/>
      <c r="L43" s="33">
        <v>80</v>
      </c>
      <c r="M43" s="142">
        <f t="shared" si="11"/>
        <v>83.56</v>
      </c>
      <c r="N43" s="141">
        <f>IF(ISERROR(HLOOKUP(J43,$S$3:$X$4,2,FALSE)),0,HLOOKUP(J43,$S$3:$X$4,2,FALSE))</f>
        <v>0</v>
      </c>
      <c r="O43" s="27">
        <f>IF(K43=1,$Z$4,0)</f>
        <v>0</v>
      </c>
      <c r="P43" s="27">
        <f>N43+O43</f>
        <v>0</v>
      </c>
      <c r="Q43" s="10"/>
      <c r="R43" s="2"/>
      <c r="S43" s="2"/>
      <c r="T43" s="10"/>
      <c r="U43" s="11"/>
      <c r="V43" s="1"/>
      <c r="W43" s="1"/>
      <c r="X43" s="1"/>
      <c r="Y43" s="1"/>
    </row>
    <row r="44" spans="1:25" ht="24.95" customHeight="1" thickTop="1" thickBot="1" x14ac:dyDescent="0.3">
      <c r="A44" s="71">
        <v>42</v>
      </c>
      <c r="B44" s="135" t="str">
        <f>IF(ISERROR(VLOOKUP(A44,Teams!$A$1:$B$4911,2)),"",VLOOKUP(A44,Teams!$A$1:$B$4911,2))</f>
        <v>David Bowley &amp; Jason Lee</v>
      </c>
      <c r="C44" s="40">
        <v>1</v>
      </c>
      <c r="D44" s="134">
        <v>1</v>
      </c>
      <c r="E44" s="41">
        <v>1</v>
      </c>
      <c r="F44" s="159"/>
      <c r="G44" s="132">
        <v>3.48</v>
      </c>
      <c r="H44" s="58">
        <f t="shared" si="9"/>
        <v>3.48</v>
      </c>
      <c r="I44" s="61"/>
      <c r="J44" s="62">
        <f t="shared" si="10"/>
        <v>40</v>
      </c>
      <c r="K44" s="16" t="str">
        <f>IF(ISERROR(RANK(F44,$F$5:$F$79)),"",(RANK(F44,$F$5:$F$79)))</f>
        <v/>
      </c>
      <c r="L44" s="33">
        <f>+L43-1</f>
        <v>79</v>
      </c>
      <c r="M44" s="142">
        <f t="shared" si="11"/>
        <v>82.48</v>
      </c>
      <c r="N44" s="141">
        <f>IF(ISERROR(HLOOKUP(J44,$S$3:$X$4,2,FALSE)),0,HLOOKUP(J44,$S$3:$X$4,2,FALSE))</f>
        <v>0</v>
      </c>
      <c r="O44" s="27">
        <f>IF(K44=1,$Z$4,0)</f>
        <v>0</v>
      </c>
      <c r="P44" s="27">
        <f>N44+O44</f>
        <v>0</v>
      </c>
      <c r="Q44" s="10"/>
      <c r="T44" s="10"/>
      <c r="U44" s="11"/>
    </row>
    <row r="45" spans="1:25" ht="24.95" customHeight="1" thickTop="1" thickBot="1" x14ac:dyDescent="0.3">
      <c r="A45" s="71">
        <v>57</v>
      </c>
      <c r="B45" s="135" t="str">
        <f>IF(ISERROR(VLOOKUP(A45,Teams!$A$1:$B$4911,2)),"",VLOOKUP(A45,Teams!$A$1:$B$4911,2))</f>
        <v>Jason McAdams &amp; Buck Hance &amp; Brandon</v>
      </c>
      <c r="C45" s="40">
        <v>1</v>
      </c>
      <c r="D45" s="134">
        <v>1</v>
      </c>
      <c r="E45" s="33">
        <v>1</v>
      </c>
      <c r="F45" s="134"/>
      <c r="G45" s="33">
        <v>2.2200000000000002</v>
      </c>
      <c r="H45" s="60">
        <f t="shared" si="9"/>
        <v>2.2200000000000002</v>
      </c>
      <c r="I45" s="61">
        <v>0</v>
      </c>
      <c r="J45" s="62">
        <f t="shared" si="10"/>
        <v>41</v>
      </c>
      <c r="K45" s="16"/>
      <c r="L45" s="41">
        <v>78</v>
      </c>
      <c r="M45" s="142">
        <f t="shared" si="11"/>
        <v>80.22</v>
      </c>
      <c r="N45" s="141">
        <f>IF(ISERROR(HLOOKUP(J45,$S$3:$X$4,2,FALSE)),0,HLOOKUP(J45,$S$3:$X$4,2,FALSE))</f>
        <v>0</v>
      </c>
      <c r="O45" s="27">
        <f>IF(K45=1,$Z$4,0)</f>
        <v>0</v>
      </c>
      <c r="P45" s="27">
        <f>N45+O45</f>
        <v>0</v>
      </c>
      <c r="Q45" s="10"/>
      <c r="R45" s="2"/>
      <c r="S45" s="2"/>
      <c r="T45" s="10"/>
      <c r="U45" s="11"/>
      <c r="V45" s="1"/>
      <c r="W45" s="1"/>
      <c r="X45" s="1"/>
      <c r="Y45" s="1"/>
    </row>
    <row r="46" spans="1:25" ht="24.95" customHeight="1" thickTop="1" thickBot="1" x14ac:dyDescent="0.45">
      <c r="A46" s="71">
        <v>20</v>
      </c>
      <c r="B46" s="135" t="str">
        <f>IF(ISERROR(VLOOKUP(A46,Teams!$A$1:$B$4911,2)),"",VLOOKUP(A46,Teams!$A$1:$B$4911,2))</f>
        <v>Markus Mosley &amp; William &amp; Keith Payne</v>
      </c>
      <c r="C46" s="40">
        <v>1</v>
      </c>
      <c r="D46" s="134">
        <v>1</v>
      </c>
      <c r="E46" s="33">
        <v>1</v>
      </c>
      <c r="F46" s="134"/>
      <c r="G46" s="34">
        <v>1.88</v>
      </c>
      <c r="H46" s="58">
        <f t="shared" si="9"/>
        <v>1.88</v>
      </c>
      <c r="I46" s="61"/>
      <c r="J46" s="62">
        <f t="shared" si="10"/>
        <v>42</v>
      </c>
      <c r="K46" s="16" t="str">
        <f t="shared" ref="K46:K53" si="12">IF(ISERROR(RANK(F46,$F$5:$F$79)),"",(RANK(F46,$F$5:$F$79)))</f>
        <v/>
      </c>
      <c r="L46" s="41">
        <v>77</v>
      </c>
      <c r="M46" s="142">
        <f t="shared" si="11"/>
        <v>78.88</v>
      </c>
      <c r="N46" s="141"/>
      <c r="O46" s="27"/>
      <c r="P46" s="27"/>
      <c r="Q46" s="10"/>
      <c r="S46" s="95"/>
      <c r="T46" s="91"/>
      <c r="U46" s="98"/>
      <c r="V46" s="95"/>
      <c r="W46" s="95"/>
      <c r="X46" s="95"/>
      <c r="Y46" s="95"/>
    </row>
    <row r="47" spans="1:25" ht="24.95" customHeight="1" thickTop="1" thickBot="1" x14ac:dyDescent="0.3">
      <c r="A47" s="71">
        <v>14</v>
      </c>
      <c r="B47" s="135" t="str">
        <f>IF(ISERROR(VLOOKUP(A47,Teams!$A$1:$B$4911,2)),"",VLOOKUP(A47,Teams!$A$1:$B$4911,2))</f>
        <v>Paul Howard &amp; Steve Farr &amp; Emmy Howard</v>
      </c>
      <c r="C47" s="40">
        <v>1</v>
      </c>
      <c r="D47" s="134">
        <v>1</v>
      </c>
      <c r="E47" s="33">
        <v>0</v>
      </c>
      <c r="F47" s="134"/>
      <c r="G47" s="34">
        <v>0</v>
      </c>
      <c r="H47" s="58">
        <f t="shared" si="9"/>
        <v>0</v>
      </c>
      <c r="I47" s="61"/>
      <c r="J47" s="62">
        <f t="shared" si="10"/>
        <v>0</v>
      </c>
      <c r="K47" s="16" t="str">
        <f t="shared" si="12"/>
        <v/>
      </c>
      <c r="L47" s="139">
        <f>+L46-1</f>
        <v>76</v>
      </c>
      <c r="M47" s="142">
        <f t="shared" si="11"/>
        <v>76</v>
      </c>
      <c r="N47" s="141">
        <f>IF(ISERROR(HLOOKUP(J47,$S$3:$X$4,2,FALSE)),0,HLOOKUP(J47,$S$3:$X$4,2,FALSE))</f>
        <v>0</v>
      </c>
      <c r="O47" s="27">
        <f>IF(K47=1,$Z$4,0)</f>
        <v>0</v>
      </c>
      <c r="P47" s="27">
        <f>N47+O47</f>
        <v>0</v>
      </c>
      <c r="Q47" s="10"/>
      <c r="T47" s="10"/>
      <c r="U47" s="11"/>
    </row>
    <row r="48" spans="1:25" ht="24.95" customHeight="1" thickTop="1" thickBot="1" x14ac:dyDescent="0.4">
      <c r="A48" s="71">
        <v>17</v>
      </c>
      <c r="B48" s="135" t="str">
        <f>IF(ISERROR(VLOOKUP(A48,Teams!$A$1:$B$4911,2)),"",VLOOKUP(A48,Teams!$A$1:$B$4911,2))</f>
        <v>Bryan &amp; Mason McCarty</v>
      </c>
      <c r="C48" s="40">
        <v>1</v>
      </c>
      <c r="D48" s="134">
        <v>1</v>
      </c>
      <c r="E48" s="33">
        <v>0</v>
      </c>
      <c r="F48" s="134"/>
      <c r="G48" s="34">
        <v>0</v>
      </c>
      <c r="H48" s="58">
        <f t="shared" si="9"/>
        <v>0</v>
      </c>
      <c r="I48" s="61"/>
      <c r="J48" s="62">
        <f t="shared" si="10"/>
        <v>0</v>
      </c>
      <c r="K48" s="16" t="str">
        <f t="shared" si="12"/>
        <v/>
      </c>
      <c r="L48" s="139">
        <v>76</v>
      </c>
      <c r="M48" s="142">
        <f t="shared" si="11"/>
        <v>76</v>
      </c>
      <c r="N48" s="141">
        <f>+T48</f>
        <v>0</v>
      </c>
      <c r="O48" s="27"/>
      <c r="P48" s="27">
        <f>+N48+O48</f>
        <v>0</v>
      </c>
      <c r="S48" s="95"/>
      <c r="T48" s="90">
        <f>ROUND((($S$4*$B$4)*T47),0)</f>
        <v>0</v>
      </c>
      <c r="U48" s="90">
        <f>ROUND((($S$4*$B$4)*U47),0)</f>
        <v>0</v>
      </c>
      <c r="V48" s="90">
        <f>ROUND((($S$4*$B$4)*V47),0)</f>
        <v>0</v>
      </c>
      <c r="W48" s="96">
        <f>SUM(T48:V48)</f>
        <v>0</v>
      </c>
      <c r="X48" s="96"/>
      <c r="Y48" s="97" t="e">
        <f>B47*Y47</f>
        <v>#VALUE!</v>
      </c>
    </row>
    <row r="49" spans="1:16" ht="24.95" customHeight="1" thickTop="1" thickBot="1" x14ac:dyDescent="0.3">
      <c r="A49" s="71">
        <v>19</v>
      </c>
      <c r="B49" s="135" t="str">
        <f>IF(ISERROR(VLOOKUP(A49,Teams!$A$1:$B$4911,2)),"",VLOOKUP(A49,Teams!$A$1:$B$4911,2))</f>
        <v>Keven Ellis &amp; Forrest Griffin &amp; Keith Payne</v>
      </c>
      <c r="C49" s="40">
        <v>1</v>
      </c>
      <c r="D49" s="134">
        <v>1</v>
      </c>
      <c r="E49" s="33">
        <v>0</v>
      </c>
      <c r="F49" s="134"/>
      <c r="G49" s="34">
        <v>0</v>
      </c>
      <c r="H49" s="58">
        <f t="shared" si="9"/>
        <v>0</v>
      </c>
      <c r="I49" s="61"/>
      <c r="J49" s="62">
        <f t="shared" si="10"/>
        <v>0</v>
      </c>
      <c r="K49" s="16" t="str">
        <f t="shared" si="12"/>
        <v/>
      </c>
      <c r="L49" s="139">
        <v>76</v>
      </c>
      <c r="M49" s="142">
        <f t="shared" si="11"/>
        <v>76</v>
      </c>
      <c r="N49" s="141"/>
      <c r="O49" s="27"/>
      <c r="P49" s="27">
        <f>N49+O49</f>
        <v>0</v>
      </c>
    </row>
    <row r="50" spans="1:16" ht="24.95" customHeight="1" thickTop="1" thickBot="1" x14ac:dyDescent="0.3">
      <c r="A50" s="71">
        <v>21</v>
      </c>
      <c r="B50" s="135" t="str">
        <f>IF(ISERROR(VLOOKUP(A50,Teams!$A$1:$B$4911,2)),"",VLOOKUP(A50,Teams!$A$1:$B$4911,2))</f>
        <v>Don Dale &amp; Darren Taylor</v>
      </c>
      <c r="C50" s="33">
        <v>1</v>
      </c>
      <c r="D50" s="134">
        <v>1</v>
      </c>
      <c r="E50" s="33">
        <v>0</v>
      </c>
      <c r="F50" s="134"/>
      <c r="G50" s="34">
        <v>0</v>
      </c>
      <c r="H50" s="60">
        <f t="shared" si="9"/>
        <v>0</v>
      </c>
      <c r="I50" s="61">
        <v>0</v>
      </c>
      <c r="J50" s="62">
        <f t="shared" si="10"/>
        <v>0</v>
      </c>
      <c r="K50" s="16" t="str">
        <f t="shared" si="12"/>
        <v/>
      </c>
      <c r="L50" s="139">
        <v>76</v>
      </c>
      <c r="M50" s="142">
        <f t="shared" si="11"/>
        <v>76</v>
      </c>
      <c r="N50" s="141">
        <f>IF(ISERROR(HLOOKUP(J50,$S$3:$X$4,2,FALSE)),0,HLOOKUP(J50,$S$3:$X$4,2,FALSE))</f>
        <v>0</v>
      </c>
      <c r="O50" s="27">
        <f>IF(K50=1,$Z$4,0)</f>
        <v>0</v>
      </c>
      <c r="P50" s="27">
        <f>N50+O50</f>
        <v>0</v>
      </c>
    </row>
    <row r="51" spans="1:16" ht="24.95" customHeight="1" thickTop="1" thickBot="1" x14ac:dyDescent="0.3">
      <c r="A51" s="71">
        <v>25</v>
      </c>
      <c r="B51" s="135" t="str">
        <f>IF(ISERROR(VLOOKUP(A51,Teams!$A$1:$B$4911,2)),"",VLOOKUP(A51,Teams!$A$1:$B$4911,2))</f>
        <v>Paul Stringer &amp; Paul Stringer Jr</v>
      </c>
      <c r="C51" s="40">
        <v>1</v>
      </c>
      <c r="D51" s="134">
        <v>1</v>
      </c>
      <c r="E51" s="33">
        <v>0</v>
      </c>
      <c r="F51" s="134"/>
      <c r="G51" s="34">
        <v>0</v>
      </c>
      <c r="H51" s="58">
        <f t="shared" si="9"/>
        <v>0</v>
      </c>
      <c r="I51" s="61"/>
      <c r="J51" s="62">
        <f t="shared" si="10"/>
        <v>0</v>
      </c>
      <c r="K51" s="16" t="str">
        <f t="shared" si="12"/>
        <v/>
      </c>
      <c r="L51" s="139">
        <v>76</v>
      </c>
      <c r="M51" s="142">
        <f t="shared" si="11"/>
        <v>76</v>
      </c>
      <c r="N51" s="141"/>
      <c r="O51" s="27"/>
      <c r="P51" s="27"/>
    </row>
    <row r="52" spans="1:16" ht="24.95" customHeight="1" thickTop="1" thickBot="1" x14ac:dyDescent="0.3">
      <c r="A52" s="71">
        <v>31</v>
      </c>
      <c r="B52" s="135" t="str">
        <f>IF(ISERROR(VLOOKUP(A52,Teams!$A$1:$B$4911,2)),"",VLOOKUP(A52,Teams!$A$1:$B$4911,2))</f>
        <v>Robert Ratliff &amp; Troy Pyle</v>
      </c>
      <c r="C52" s="40">
        <v>1</v>
      </c>
      <c r="D52" s="134">
        <v>1</v>
      </c>
      <c r="E52" s="33">
        <v>0</v>
      </c>
      <c r="F52" s="134"/>
      <c r="G52" s="34">
        <v>0</v>
      </c>
      <c r="H52" s="60">
        <f t="shared" si="9"/>
        <v>0</v>
      </c>
      <c r="I52" s="61">
        <v>0</v>
      </c>
      <c r="J52" s="62">
        <f t="shared" si="10"/>
        <v>0</v>
      </c>
      <c r="K52" s="16" t="str">
        <f t="shared" si="12"/>
        <v/>
      </c>
      <c r="L52" s="139">
        <v>76</v>
      </c>
      <c r="M52" s="142">
        <f t="shared" si="11"/>
        <v>76</v>
      </c>
      <c r="N52" s="141">
        <f>IF(ISERROR(HLOOKUP(J52,$S$3:$X$4,2,FALSE)),0,HLOOKUP(J52,$S$3:$X$4,2,FALSE))</f>
        <v>0</v>
      </c>
      <c r="O52" s="27">
        <f>IF(K52=1,$Z$4,0)</f>
        <v>0</v>
      </c>
      <c r="P52" s="27">
        <f t="shared" ref="P52:P63" si="13">N52+O52</f>
        <v>0</v>
      </c>
    </row>
    <row r="53" spans="1:16" ht="24.95" customHeight="1" thickTop="1" thickBot="1" x14ac:dyDescent="0.3">
      <c r="A53" s="71">
        <v>39</v>
      </c>
      <c r="B53" s="135" t="str">
        <f>IF(ISERROR(VLOOKUP(A53,Teams!$A$1:$B$4911,2)),"",VLOOKUP(A53,Teams!$A$1:$B$4911,2))</f>
        <v>Kurt Morgan</v>
      </c>
      <c r="C53" s="40">
        <v>1</v>
      </c>
      <c r="D53" s="134">
        <v>1</v>
      </c>
      <c r="E53" s="33">
        <v>0</v>
      </c>
      <c r="F53" s="134"/>
      <c r="G53" s="34">
        <v>0</v>
      </c>
      <c r="H53" s="58">
        <f t="shared" si="9"/>
        <v>0</v>
      </c>
      <c r="I53" s="61"/>
      <c r="J53" s="62">
        <f t="shared" si="10"/>
        <v>0</v>
      </c>
      <c r="K53" s="16" t="str">
        <f t="shared" si="12"/>
        <v/>
      </c>
      <c r="L53" s="139">
        <v>76</v>
      </c>
      <c r="M53" s="142">
        <f t="shared" si="11"/>
        <v>76</v>
      </c>
      <c r="N53" s="141">
        <f>IF(ISERROR(HLOOKUP(J53,$S$3:$X$4,2,FALSE)),0,HLOOKUP(J53,$S$3:$X$4,2,FALSE))</f>
        <v>0</v>
      </c>
      <c r="O53" s="27">
        <f>IF(K53=1,$Z$4,0)</f>
        <v>0</v>
      </c>
      <c r="P53" s="27">
        <f t="shared" si="13"/>
        <v>0</v>
      </c>
    </row>
    <row r="54" spans="1:16" ht="24.95" customHeight="1" thickTop="1" thickBot="1" x14ac:dyDescent="0.3">
      <c r="A54" s="71">
        <v>40</v>
      </c>
      <c r="B54" s="135" t="str">
        <f>IF(ISERROR(VLOOKUP(A54,Teams!$A$2:$B$4911,2)),"",VLOOKUP(A54,Teams!$A$2:$B$4911,2))</f>
        <v>Keith  &amp; Chuck Cole</v>
      </c>
      <c r="C54" s="40">
        <v>1</v>
      </c>
      <c r="D54" s="134">
        <v>1</v>
      </c>
      <c r="E54" s="33">
        <v>0</v>
      </c>
      <c r="F54" s="134"/>
      <c r="G54" s="34">
        <v>0</v>
      </c>
      <c r="H54" s="60">
        <f t="shared" si="9"/>
        <v>0</v>
      </c>
      <c r="I54" s="61">
        <v>0</v>
      </c>
      <c r="J54" s="62">
        <f t="shared" si="10"/>
        <v>0</v>
      </c>
      <c r="K54" s="16"/>
      <c r="L54" s="139">
        <v>76</v>
      </c>
      <c r="M54" s="142">
        <f t="shared" si="11"/>
        <v>76</v>
      </c>
      <c r="N54" s="141">
        <f>IF(ISERROR(HLOOKUP(J54,$S$3:$X$4,2,FALSE)),0,HLOOKUP(J54,$S$3:$X$4,2,FALSE))</f>
        <v>0</v>
      </c>
      <c r="O54" s="27">
        <f>IF(K54=1,$Z$4,0)</f>
        <v>0</v>
      </c>
      <c r="P54" s="27">
        <f t="shared" si="13"/>
        <v>0</v>
      </c>
    </row>
    <row r="55" spans="1:16" ht="24.95" customHeight="1" thickTop="1" thickBot="1" x14ac:dyDescent="0.3">
      <c r="A55" s="71">
        <v>47</v>
      </c>
      <c r="B55" s="135" t="str">
        <f>IF(ISERROR(VLOOKUP(A55,Teams!$A$1:$B$4911,2)),"",VLOOKUP(A55,Teams!$A$1:$B$4911,2))</f>
        <v>Lane Mercer &amp; Emmalee Gray &amp; Blake Cain</v>
      </c>
      <c r="C55" s="40">
        <v>1</v>
      </c>
      <c r="D55" s="134">
        <v>1</v>
      </c>
      <c r="E55" s="33">
        <v>0</v>
      </c>
      <c r="F55" s="134"/>
      <c r="G55" s="34">
        <v>0</v>
      </c>
      <c r="H55" s="58">
        <f t="shared" si="9"/>
        <v>0</v>
      </c>
      <c r="I55" s="61"/>
      <c r="J55" s="62">
        <f t="shared" si="10"/>
        <v>0</v>
      </c>
      <c r="K55" s="16" t="str">
        <f>IF(ISERROR(RANK(F55,$F$5:$F$79)),"",(RANK(F55,$F$5:$F$79)))</f>
        <v/>
      </c>
      <c r="L55" s="139">
        <v>76</v>
      </c>
      <c r="M55" s="142">
        <f t="shared" si="11"/>
        <v>76</v>
      </c>
      <c r="N55" s="141"/>
      <c r="O55" s="27"/>
      <c r="P55" s="27">
        <f t="shared" si="13"/>
        <v>0</v>
      </c>
    </row>
    <row r="56" spans="1:16" ht="24.95" customHeight="1" thickTop="1" thickBot="1" x14ac:dyDescent="0.3">
      <c r="A56" s="71">
        <v>49</v>
      </c>
      <c r="B56" s="135" t="str">
        <f>IF(ISERROR(VLOOKUP(A56,Teams!$A$1:$B$4911,2)),"",VLOOKUP(A56,Teams!$A$1:$B$4911,2))</f>
        <v>Scott Law &amp; Jennifer Basham</v>
      </c>
      <c r="C56" s="40">
        <v>1</v>
      </c>
      <c r="D56" s="134">
        <v>1</v>
      </c>
      <c r="E56" s="33">
        <v>0</v>
      </c>
      <c r="F56" s="134"/>
      <c r="G56" s="34">
        <v>0</v>
      </c>
      <c r="H56" s="60">
        <f t="shared" si="9"/>
        <v>0</v>
      </c>
      <c r="I56" s="61">
        <v>0</v>
      </c>
      <c r="J56" s="62">
        <f t="shared" si="10"/>
        <v>0</v>
      </c>
      <c r="K56" s="16"/>
      <c r="L56" s="139">
        <v>76</v>
      </c>
      <c r="M56" s="142">
        <f t="shared" si="11"/>
        <v>76</v>
      </c>
      <c r="N56" s="141">
        <f t="shared" ref="N56:N79" si="14">IF(ISERROR(HLOOKUP(J56,$S$3:$X$4,2,FALSE)),0,HLOOKUP(J56,$S$3:$X$4,2,FALSE))</f>
        <v>0</v>
      </c>
      <c r="O56" s="27">
        <f t="shared" ref="O56:O63" si="15">IF(K56=1,$Z$4,0)</f>
        <v>0</v>
      </c>
      <c r="P56" s="27">
        <f t="shared" si="13"/>
        <v>0</v>
      </c>
    </row>
    <row r="57" spans="1:16" ht="24.95" customHeight="1" thickTop="1" thickBot="1" x14ac:dyDescent="0.3">
      <c r="A57" s="71">
        <v>52</v>
      </c>
      <c r="B57" s="135" t="str">
        <f>IF(ISERROR(VLOOKUP(A57,Teams!$A$1:$B$4911,2)),"",VLOOKUP(A57,Teams!$A$1:$B$4911,2))</f>
        <v>Sam Watson &amp; Jodee Butler</v>
      </c>
      <c r="C57" s="40">
        <v>1</v>
      </c>
      <c r="D57" s="134">
        <v>1</v>
      </c>
      <c r="E57" s="33">
        <v>0</v>
      </c>
      <c r="F57" s="134"/>
      <c r="G57" s="34">
        <v>0</v>
      </c>
      <c r="H57" s="60">
        <f t="shared" si="9"/>
        <v>0</v>
      </c>
      <c r="I57" s="61">
        <v>0</v>
      </c>
      <c r="J57" s="62">
        <f t="shared" si="10"/>
        <v>0</v>
      </c>
      <c r="K57" s="16"/>
      <c r="L57" s="139">
        <v>76</v>
      </c>
      <c r="M57" s="142">
        <f t="shared" si="11"/>
        <v>76</v>
      </c>
      <c r="N57" s="141">
        <f t="shared" si="14"/>
        <v>0</v>
      </c>
      <c r="O57" s="27">
        <f t="shared" si="15"/>
        <v>0</v>
      </c>
      <c r="P57" s="27">
        <f t="shared" si="13"/>
        <v>0</v>
      </c>
    </row>
    <row r="58" spans="1:16" ht="24.95" customHeight="1" thickTop="1" thickBot="1" x14ac:dyDescent="0.3">
      <c r="A58" s="71">
        <v>54</v>
      </c>
      <c r="B58" s="135" t="str">
        <f>IF(ISERROR(VLOOKUP(A58,Teams!$A$1:$B$4911,2)),"",VLOOKUP(A58,Teams!$A$1:$B$4911,2))</f>
        <v>Kevin Sanderson &amp; Kelton Sanderson</v>
      </c>
      <c r="C58" s="40">
        <v>1</v>
      </c>
      <c r="D58" s="134">
        <v>1</v>
      </c>
      <c r="E58" s="33">
        <v>0</v>
      </c>
      <c r="F58" s="134"/>
      <c r="G58" s="34">
        <v>0</v>
      </c>
      <c r="H58" s="60">
        <f t="shared" si="9"/>
        <v>0</v>
      </c>
      <c r="I58" s="61">
        <v>0</v>
      </c>
      <c r="J58" s="62">
        <f t="shared" si="10"/>
        <v>0</v>
      </c>
      <c r="K58" s="16"/>
      <c r="L58" s="139">
        <v>76</v>
      </c>
      <c r="M58" s="142">
        <f t="shared" si="11"/>
        <v>76</v>
      </c>
      <c r="N58" s="141">
        <f t="shared" si="14"/>
        <v>0</v>
      </c>
      <c r="O58" s="27">
        <f t="shared" si="15"/>
        <v>0</v>
      </c>
      <c r="P58" s="27">
        <f t="shared" si="13"/>
        <v>0</v>
      </c>
    </row>
    <row r="59" spans="1:16" ht="24.95" customHeight="1" thickTop="1" thickBot="1" x14ac:dyDescent="0.3">
      <c r="A59" s="71">
        <v>55</v>
      </c>
      <c r="B59" s="135" t="str">
        <f>IF(ISERROR(VLOOKUP(A59,Teams!$A$1:$B$4911,2)),"",VLOOKUP(A59,Teams!$A$1:$B$4911,2))</f>
        <v>Bubby &amp; Kris &amp; Kevin Sanderson</v>
      </c>
      <c r="C59" s="40">
        <v>1</v>
      </c>
      <c r="D59" s="134">
        <v>1</v>
      </c>
      <c r="E59" s="33">
        <v>0</v>
      </c>
      <c r="F59" s="134"/>
      <c r="G59" s="34">
        <v>0</v>
      </c>
      <c r="H59" s="60">
        <f t="shared" si="9"/>
        <v>0</v>
      </c>
      <c r="I59" s="61">
        <v>0</v>
      </c>
      <c r="J59" s="62">
        <f t="shared" si="10"/>
        <v>0</v>
      </c>
      <c r="K59" s="16"/>
      <c r="L59" s="139">
        <v>76</v>
      </c>
      <c r="M59" s="142">
        <f t="shared" si="11"/>
        <v>76</v>
      </c>
      <c r="N59" s="141">
        <f t="shared" si="14"/>
        <v>0</v>
      </c>
      <c r="O59" s="27">
        <f t="shared" si="15"/>
        <v>0</v>
      </c>
      <c r="P59" s="27">
        <f t="shared" si="13"/>
        <v>0</v>
      </c>
    </row>
    <row r="60" spans="1:16" ht="24.95" customHeight="1" thickTop="1" thickBot="1" x14ac:dyDescent="0.3">
      <c r="A60" s="71">
        <v>62</v>
      </c>
      <c r="B60" s="135" t="str">
        <f>IF(ISERROR(VLOOKUP(A60,Teams!$A$1:$B$4911,2)),"",VLOOKUP(A60,Teams!$A$1:$B$4911,2))</f>
        <v>Jake Teafatiller &amp; Hunter Hollis</v>
      </c>
      <c r="C60" s="40">
        <v>1</v>
      </c>
      <c r="D60" s="134">
        <v>1</v>
      </c>
      <c r="E60" s="33">
        <v>0</v>
      </c>
      <c r="F60" s="134"/>
      <c r="G60" s="34">
        <v>0</v>
      </c>
      <c r="H60" s="60">
        <f t="shared" si="9"/>
        <v>0</v>
      </c>
      <c r="I60" s="61">
        <v>0</v>
      </c>
      <c r="J60" s="62">
        <f t="shared" si="10"/>
        <v>0</v>
      </c>
      <c r="K60" s="16"/>
      <c r="L60" s="139">
        <v>76</v>
      </c>
      <c r="M60" s="142">
        <f t="shared" si="11"/>
        <v>76</v>
      </c>
      <c r="N60" s="141">
        <f t="shared" si="14"/>
        <v>0</v>
      </c>
      <c r="O60" s="27">
        <f t="shared" si="15"/>
        <v>0</v>
      </c>
      <c r="P60" s="27">
        <f t="shared" si="13"/>
        <v>0</v>
      </c>
    </row>
    <row r="61" spans="1:16" ht="24.95" customHeight="1" thickTop="1" thickBot="1" x14ac:dyDescent="0.3">
      <c r="A61" s="71">
        <v>63</v>
      </c>
      <c r="B61" s="135" t="str">
        <f>IF(ISERROR(VLOOKUP(A61,Teams!$A$1:$B$4911,2)),"",VLOOKUP(A61,Teams!$A$1:$B$4911,2))</f>
        <v>Ryan McWillims &amp; Jesse Harrell</v>
      </c>
      <c r="C61" s="40">
        <v>1</v>
      </c>
      <c r="D61" s="134">
        <v>1</v>
      </c>
      <c r="E61" s="33">
        <v>0</v>
      </c>
      <c r="F61" s="134"/>
      <c r="G61" s="34">
        <v>0</v>
      </c>
      <c r="H61" s="60">
        <f t="shared" si="9"/>
        <v>0</v>
      </c>
      <c r="I61" s="61">
        <v>0</v>
      </c>
      <c r="J61" s="62">
        <f t="shared" si="10"/>
        <v>0</v>
      </c>
      <c r="K61" s="16"/>
      <c r="L61" s="139">
        <v>76</v>
      </c>
      <c r="M61" s="142">
        <f t="shared" si="11"/>
        <v>76</v>
      </c>
      <c r="N61" s="141">
        <f t="shared" si="14"/>
        <v>0</v>
      </c>
      <c r="O61" s="27">
        <f t="shared" si="15"/>
        <v>0</v>
      </c>
      <c r="P61" s="27">
        <f t="shared" si="13"/>
        <v>0</v>
      </c>
    </row>
    <row r="62" spans="1:16" ht="24.95" customHeight="1" thickTop="1" thickBot="1" x14ac:dyDescent="0.3">
      <c r="A62" s="71">
        <v>66</v>
      </c>
      <c r="B62" s="135" t="str">
        <f>IF(ISERROR(VLOOKUP(A62,Teams!$A$1:$B$4911,2)),"",VLOOKUP(A62,Teams!$A$1:$B$4911,2))</f>
        <v>Billy Fitt &amp; Kevin Rawson</v>
      </c>
      <c r="C62" s="40">
        <v>1</v>
      </c>
      <c r="D62" s="134">
        <v>1</v>
      </c>
      <c r="E62" s="33">
        <v>0</v>
      </c>
      <c r="F62" s="134"/>
      <c r="G62" s="34">
        <v>0</v>
      </c>
      <c r="H62" s="60">
        <f t="shared" si="9"/>
        <v>0</v>
      </c>
      <c r="I62" s="61">
        <v>0</v>
      </c>
      <c r="J62" s="62">
        <f t="shared" si="10"/>
        <v>0</v>
      </c>
      <c r="K62" s="16"/>
      <c r="L62" s="139">
        <v>76</v>
      </c>
      <c r="M62" s="142">
        <f t="shared" si="11"/>
        <v>76</v>
      </c>
      <c r="N62" s="141">
        <f t="shared" si="14"/>
        <v>0</v>
      </c>
      <c r="O62" s="27">
        <f t="shared" si="15"/>
        <v>0</v>
      </c>
      <c r="P62" s="27">
        <f t="shared" si="13"/>
        <v>0</v>
      </c>
    </row>
    <row r="63" spans="1:16" ht="24.95" customHeight="1" thickTop="1" thickBot="1" x14ac:dyDescent="0.3">
      <c r="A63" s="71">
        <v>67</v>
      </c>
      <c r="B63" s="135" t="str">
        <f>IF(ISERROR(VLOOKUP(A63,Teams!$A$1:$B$4911,2)),"",VLOOKUP(A63,Teams!$A$1:$B$4911,2))</f>
        <v>Jody Herrington &amp; Jared Dean</v>
      </c>
      <c r="C63" s="40">
        <v>1</v>
      </c>
      <c r="D63" s="134">
        <v>1</v>
      </c>
      <c r="E63" s="33">
        <v>0</v>
      </c>
      <c r="F63" s="134"/>
      <c r="G63" s="34">
        <v>0</v>
      </c>
      <c r="H63" s="60">
        <f t="shared" si="9"/>
        <v>0</v>
      </c>
      <c r="I63" s="61">
        <v>0</v>
      </c>
      <c r="J63" s="62">
        <f t="shared" si="10"/>
        <v>0</v>
      </c>
      <c r="K63" s="16"/>
      <c r="L63" s="139">
        <v>76</v>
      </c>
      <c r="M63" s="142">
        <f t="shared" si="11"/>
        <v>76</v>
      </c>
      <c r="N63" s="141">
        <f t="shared" si="14"/>
        <v>0</v>
      </c>
      <c r="O63" s="27">
        <f t="shared" si="15"/>
        <v>0</v>
      </c>
      <c r="P63" s="27">
        <f t="shared" si="13"/>
        <v>0</v>
      </c>
    </row>
    <row r="64" spans="1:16" ht="24.95" customHeight="1" thickTop="1" thickBot="1" x14ac:dyDescent="0.3">
      <c r="A64" s="71"/>
      <c r="B64" s="135" t="str">
        <f>IF(ISERROR(VLOOKUP(A64,Teams!$A$1:$B$4911,2)),"",VLOOKUP(A64,Teams!$A$1:$B$4911,2))</f>
        <v/>
      </c>
      <c r="C64" s="33"/>
      <c r="D64" s="134"/>
      <c r="E64" s="33"/>
      <c r="F64" s="134"/>
      <c r="G64" s="33"/>
      <c r="H64" s="60">
        <f t="shared" ref="H64:H79" si="16">G64-I64</f>
        <v>0</v>
      </c>
      <c r="I64" s="61">
        <v>0</v>
      </c>
      <c r="J64" s="62">
        <f t="shared" si="10"/>
        <v>0</v>
      </c>
      <c r="K64" s="16"/>
      <c r="L64" s="139"/>
      <c r="M64" s="142">
        <f t="shared" ref="M64:M79" si="17">SUM(H64+L64)</f>
        <v>0</v>
      </c>
      <c r="N64" s="141">
        <f t="shared" si="14"/>
        <v>0</v>
      </c>
      <c r="O64" s="27">
        <f t="shared" ref="O64:O79" si="18">IF(K64=1,$Z$4,0)</f>
        <v>0</v>
      </c>
      <c r="P64" s="27">
        <f t="shared" ref="P64:P79" si="19">N64+O64</f>
        <v>0</v>
      </c>
    </row>
    <row r="65" spans="1:16" ht="24.95" customHeight="1" thickTop="1" thickBot="1" x14ac:dyDescent="0.3">
      <c r="A65" s="71"/>
      <c r="B65" s="135" t="str">
        <f>IF(ISERROR(VLOOKUP(A65,Teams!$A$1:$B$4911,2)),"",VLOOKUP(A65,Teams!$A$1:$B$4911,2))</f>
        <v/>
      </c>
      <c r="C65" s="33"/>
      <c r="D65" s="134"/>
      <c r="E65" s="33"/>
      <c r="F65" s="134"/>
      <c r="G65" s="33"/>
      <c r="H65" s="60">
        <f t="shared" si="16"/>
        <v>0</v>
      </c>
      <c r="I65" s="61">
        <v>0</v>
      </c>
      <c r="J65" s="62">
        <f t="shared" si="10"/>
        <v>0</v>
      </c>
      <c r="K65" s="16"/>
      <c r="L65" s="139"/>
      <c r="M65" s="142">
        <f t="shared" si="17"/>
        <v>0</v>
      </c>
      <c r="N65" s="141">
        <f t="shared" si="14"/>
        <v>0</v>
      </c>
      <c r="O65" s="27">
        <f t="shared" si="18"/>
        <v>0</v>
      </c>
      <c r="P65" s="27">
        <f t="shared" si="19"/>
        <v>0</v>
      </c>
    </row>
    <row r="66" spans="1:16" ht="24.95" customHeight="1" thickTop="1" thickBot="1" x14ac:dyDescent="0.3">
      <c r="A66" s="31"/>
      <c r="B66" s="135" t="str">
        <f>IF(ISERROR(VLOOKUP(A66,Teams!$A$1:$B$4911,2)),"",VLOOKUP(A66,Teams!$A$1:$B$4911,2))</f>
        <v/>
      </c>
      <c r="C66" s="33"/>
      <c r="D66" s="134"/>
      <c r="E66" s="33"/>
      <c r="F66" s="134"/>
      <c r="G66" s="33"/>
      <c r="H66" s="60">
        <f t="shared" si="16"/>
        <v>0</v>
      </c>
      <c r="I66" s="61">
        <v>0</v>
      </c>
      <c r="J66" s="62">
        <f t="shared" si="10"/>
        <v>0</v>
      </c>
      <c r="K66" s="16"/>
      <c r="L66" s="139"/>
      <c r="M66" s="142">
        <f t="shared" si="17"/>
        <v>0</v>
      </c>
      <c r="N66" s="141">
        <f t="shared" si="14"/>
        <v>0</v>
      </c>
      <c r="O66" s="27">
        <f t="shared" si="18"/>
        <v>0</v>
      </c>
      <c r="P66" s="27">
        <f t="shared" si="19"/>
        <v>0</v>
      </c>
    </row>
    <row r="67" spans="1:16" ht="24.95" customHeight="1" thickBot="1" x14ac:dyDescent="0.3">
      <c r="A67" s="31"/>
      <c r="B67" s="135" t="str">
        <f>IF(ISERROR(VLOOKUP(A67,Teams!$A$1:$B$4911,2)),"",VLOOKUP(A67,Teams!$A$1:$B$4911,2))</f>
        <v/>
      </c>
      <c r="C67" s="33"/>
      <c r="D67" s="134"/>
      <c r="E67" s="33"/>
      <c r="F67" s="134"/>
      <c r="G67" s="33"/>
      <c r="H67" s="60">
        <f t="shared" si="16"/>
        <v>0</v>
      </c>
      <c r="I67" s="61">
        <v>0</v>
      </c>
      <c r="J67" s="62">
        <f t="shared" si="10"/>
        <v>0</v>
      </c>
      <c r="K67" s="16"/>
      <c r="L67" s="139"/>
      <c r="M67" s="142">
        <f t="shared" si="17"/>
        <v>0</v>
      </c>
      <c r="N67" s="141">
        <f t="shared" si="14"/>
        <v>0</v>
      </c>
      <c r="O67" s="27">
        <f t="shared" si="18"/>
        <v>0</v>
      </c>
      <c r="P67" s="27">
        <f t="shared" si="19"/>
        <v>0</v>
      </c>
    </row>
    <row r="68" spans="1:16" ht="24.95" customHeight="1" thickBot="1" x14ac:dyDescent="0.3">
      <c r="A68" s="31"/>
      <c r="B68" s="135" t="str">
        <f>IF(ISERROR(VLOOKUP(A68,Teams!$A$1:$B$4911,2)),"",VLOOKUP(A68,Teams!$A$1:$B$4911,2))</f>
        <v/>
      </c>
      <c r="C68" s="33"/>
      <c r="D68" s="134"/>
      <c r="E68" s="33"/>
      <c r="F68" s="134"/>
      <c r="G68" s="33"/>
      <c r="H68" s="60">
        <f t="shared" si="16"/>
        <v>0</v>
      </c>
      <c r="I68" s="61">
        <v>0</v>
      </c>
      <c r="J68" s="62">
        <f t="shared" si="10"/>
        <v>0</v>
      </c>
      <c r="K68" s="16"/>
      <c r="L68" s="139"/>
      <c r="M68" s="142">
        <f t="shared" si="17"/>
        <v>0</v>
      </c>
      <c r="N68" s="141">
        <f t="shared" si="14"/>
        <v>0</v>
      </c>
      <c r="O68" s="27">
        <f t="shared" si="18"/>
        <v>0</v>
      </c>
      <c r="P68" s="27">
        <f t="shared" si="19"/>
        <v>0</v>
      </c>
    </row>
    <row r="69" spans="1:16" ht="24.95" customHeight="1" thickBot="1" x14ac:dyDescent="0.3">
      <c r="A69" s="31"/>
      <c r="B69" s="135" t="str">
        <f>IF(ISERROR(VLOOKUP(A69,Teams!$A$1:$B$4911,2)),"",VLOOKUP(A69,Teams!$A$1:$B$4911,2))</f>
        <v/>
      </c>
      <c r="C69" s="33"/>
      <c r="D69" s="134"/>
      <c r="E69" s="33"/>
      <c r="F69" s="134"/>
      <c r="G69" s="33"/>
      <c r="H69" s="60">
        <f t="shared" si="16"/>
        <v>0</v>
      </c>
      <c r="I69" s="61">
        <v>0</v>
      </c>
      <c r="J69" s="62">
        <f t="shared" ref="J69:J79" si="20">IF(H69=0,0,IF(ISERROR(RANK(H69,$H$5:$H$79)),"",RANK(H69,$H$5:$H$79)))</f>
        <v>0</v>
      </c>
      <c r="K69" s="16"/>
      <c r="L69" s="139"/>
      <c r="M69" s="142">
        <f t="shared" si="17"/>
        <v>0</v>
      </c>
      <c r="N69" s="141">
        <f t="shared" si="14"/>
        <v>0</v>
      </c>
      <c r="O69" s="27">
        <f t="shared" si="18"/>
        <v>0</v>
      </c>
      <c r="P69" s="27">
        <f t="shared" si="19"/>
        <v>0</v>
      </c>
    </row>
    <row r="70" spans="1:16" ht="24.95" customHeight="1" thickBot="1" x14ac:dyDescent="0.3">
      <c r="A70" s="31"/>
      <c r="B70" s="135" t="str">
        <f>IF(ISERROR(VLOOKUP(A70,Teams!$A$1:$B$4911,2)),"",VLOOKUP(A70,Teams!$A$1:$B$4911,2))</f>
        <v/>
      </c>
      <c r="C70" s="33"/>
      <c r="D70" s="134"/>
      <c r="E70" s="33"/>
      <c r="F70" s="134"/>
      <c r="G70" s="33"/>
      <c r="H70" s="60">
        <f t="shared" si="16"/>
        <v>0</v>
      </c>
      <c r="I70" s="61">
        <v>0</v>
      </c>
      <c r="J70" s="62">
        <f t="shared" si="20"/>
        <v>0</v>
      </c>
      <c r="K70" s="16"/>
      <c r="L70" s="139"/>
      <c r="M70" s="142">
        <f t="shared" si="17"/>
        <v>0</v>
      </c>
      <c r="N70" s="141">
        <f t="shared" si="14"/>
        <v>0</v>
      </c>
      <c r="O70" s="27">
        <f t="shared" si="18"/>
        <v>0</v>
      </c>
      <c r="P70" s="27">
        <f t="shared" si="19"/>
        <v>0</v>
      </c>
    </row>
    <row r="71" spans="1:16" ht="24.95" customHeight="1" thickBot="1" x14ac:dyDescent="0.3">
      <c r="A71" s="31"/>
      <c r="B71" s="135" t="str">
        <f>IF(ISERROR(VLOOKUP(A71,Teams!$A$1:$B$4911,2)),"",VLOOKUP(A71,Teams!$A$1:$B$4911,2))</f>
        <v/>
      </c>
      <c r="C71" s="33"/>
      <c r="D71" s="134"/>
      <c r="E71" s="33"/>
      <c r="F71" s="134"/>
      <c r="G71" s="33"/>
      <c r="H71" s="60">
        <f t="shared" si="16"/>
        <v>0</v>
      </c>
      <c r="I71" s="61">
        <v>0</v>
      </c>
      <c r="J71" s="62">
        <f t="shared" si="20"/>
        <v>0</v>
      </c>
      <c r="K71" s="16"/>
      <c r="L71" s="139"/>
      <c r="M71" s="142">
        <f t="shared" si="17"/>
        <v>0</v>
      </c>
      <c r="N71" s="141">
        <f t="shared" si="14"/>
        <v>0</v>
      </c>
      <c r="O71" s="27">
        <f t="shared" si="18"/>
        <v>0</v>
      </c>
      <c r="P71" s="27">
        <f t="shared" si="19"/>
        <v>0</v>
      </c>
    </row>
    <row r="72" spans="1:16" ht="24.95" customHeight="1" thickBot="1" x14ac:dyDescent="0.3">
      <c r="A72" s="31"/>
      <c r="B72" s="135" t="str">
        <f>IF(ISERROR(VLOOKUP(A72,Teams!$A$1:$B$4911,2)),"",VLOOKUP(A72,Teams!$A$1:$B$4911,2))</f>
        <v/>
      </c>
      <c r="C72" s="33"/>
      <c r="D72" s="134"/>
      <c r="E72" s="33"/>
      <c r="F72" s="134"/>
      <c r="G72" s="33"/>
      <c r="H72" s="60">
        <f t="shared" si="16"/>
        <v>0</v>
      </c>
      <c r="I72" s="61">
        <v>0</v>
      </c>
      <c r="J72" s="62">
        <f t="shared" si="20"/>
        <v>0</v>
      </c>
      <c r="K72" s="16"/>
      <c r="L72" s="139"/>
      <c r="M72" s="142">
        <f t="shared" si="17"/>
        <v>0</v>
      </c>
      <c r="N72" s="141">
        <f t="shared" si="14"/>
        <v>0</v>
      </c>
      <c r="O72" s="27">
        <f t="shared" si="18"/>
        <v>0</v>
      </c>
      <c r="P72" s="27">
        <f t="shared" si="19"/>
        <v>0</v>
      </c>
    </row>
    <row r="73" spans="1:16" ht="24.95" customHeight="1" thickBot="1" x14ac:dyDescent="0.3">
      <c r="A73" s="31"/>
      <c r="B73" s="135" t="str">
        <f>IF(ISERROR(VLOOKUP(A73,Teams!$A$1:$B$4911,2)),"",VLOOKUP(A73,Teams!$A$1:$B$4911,2))</f>
        <v/>
      </c>
      <c r="C73" s="33"/>
      <c r="D73" s="134"/>
      <c r="E73" s="33"/>
      <c r="F73" s="134"/>
      <c r="G73" s="33"/>
      <c r="H73" s="60">
        <f t="shared" si="16"/>
        <v>0</v>
      </c>
      <c r="I73" s="61">
        <v>0</v>
      </c>
      <c r="J73" s="62">
        <f t="shared" si="20"/>
        <v>0</v>
      </c>
      <c r="K73" s="16"/>
      <c r="L73" s="139"/>
      <c r="M73" s="142">
        <f t="shared" si="17"/>
        <v>0</v>
      </c>
      <c r="N73" s="141">
        <f t="shared" si="14"/>
        <v>0</v>
      </c>
      <c r="O73" s="27">
        <f t="shared" si="18"/>
        <v>0</v>
      </c>
      <c r="P73" s="27">
        <f t="shared" si="19"/>
        <v>0</v>
      </c>
    </row>
    <row r="74" spans="1:16" ht="24.95" customHeight="1" thickBot="1" x14ac:dyDescent="0.3">
      <c r="A74" s="31"/>
      <c r="B74" s="135" t="str">
        <f>IF(ISERROR(VLOOKUP(A74,Teams!$A$1:$B$4911,2)),"",VLOOKUP(A74,Teams!$A$1:$B$4911,2))</f>
        <v/>
      </c>
      <c r="C74" s="33"/>
      <c r="D74" s="134"/>
      <c r="E74" s="33"/>
      <c r="F74" s="134"/>
      <c r="G74" s="33"/>
      <c r="H74" s="60">
        <f t="shared" si="16"/>
        <v>0</v>
      </c>
      <c r="I74" s="61">
        <v>0</v>
      </c>
      <c r="J74" s="62">
        <f t="shared" si="20"/>
        <v>0</v>
      </c>
      <c r="K74" s="16"/>
      <c r="L74" s="139"/>
      <c r="M74" s="142">
        <f t="shared" si="17"/>
        <v>0</v>
      </c>
      <c r="N74" s="141">
        <f t="shared" si="14"/>
        <v>0</v>
      </c>
      <c r="O74" s="27">
        <f t="shared" si="18"/>
        <v>0</v>
      </c>
      <c r="P74" s="27">
        <f t="shared" si="19"/>
        <v>0</v>
      </c>
    </row>
    <row r="75" spans="1:16" ht="24.95" customHeight="1" thickBot="1" x14ac:dyDescent="0.3">
      <c r="A75" s="31"/>
      <c r="B75" s="135" t="str">
        <f>IF(ISERROR(VLOOKUP(A75,Teams!$A$1:$B$4911,2)),"",VLOOKUP(A75,Teams!$A$1:$B$4911,2))</f>
        <v/>
      </c>
      <c r="C75" s="33"/>
      <c r="D75" s="134"/>
      <c r="E75" s="33"/>
      <c r="F75" s="134"/>
      <c r="G75" s="33"/>
      <c r="H75" s="60">
        <f t="shared" si="16"/>
        <v>0</v>
      </c>
      <c r="I75" s="61">
        <v>0</v>
      </c>
      <c r="J75" s="62">
        <f t="shared" si="20"/>
        <v>0</v>
      </c>
      <c r="K75" s="16"/>
      <c r="L75" s="139"/>
      <c r="M75" s="142">
        <f t="shared" si="17"/>
        <v>0</v>
      </c>
      <c r="N75" s="141">
        <f t="shared" si="14"/>
        <v>0</v>
      </c>
      <c r="O75" s="27">
        <f t="shared" si="18"/>
        <v>0</v>
      </c>
      <c r="P75" s="27">
        <f t="shared" si="19"/>
        <v>0</v>
      </c>
    </row>
    <row r="76" spans="1:16" ht="24.95" customHeight="1" thickBot="1" x14ac:dyDescent="0.3">
      <c r="A76" s="31"/>
      <c r="B76" s="135" t="str">
        <f>IF(ISERROR(VLOOKUP(A76,Teams!$A$1:$B$4911,2)),"",VLOOKUP(A76,Teams!$A$1:$B$4911,2))</f>
        <v/>
      </c>
      <c r="C76" s="33"/>
      <c r="D76" s="134"/>
      <c r="E76" s="33"/>
      <c r="F76" s="134"/>
      <c r="G76" s="33"/>
      <c r="H76" s="60">
        <f t="shared" si="16"/>
        <v>0</v>
      </c>
      <c r="I76" s="61">
        <v>0</v>
      </c>
      <c r="J76" s="62">
        <f t="shared" si="20"/>
        <v>0</v>
      </c>
      <c r="K76" s="16"/>
      <c r="L76" s="139"/>
      <c r="M76" s="142">
        <f t="shared" si="17"/>
        <v>0</v>
      </c>
      <c r="N76" s="141">
        <f t="shared" si="14"/>
        <v>0</v>
      </c>
      <c r="O76" s="27">
        <f t="shared" si="18"/>
        <v>0</v>
      </c>
      <c r="P76" s="27">
        <f t="shared" si="19"/>
        <v>0</v>
      </c>
    </row>
    <row r="77" spans="1:16" ht="24.95" customHeight="1" thickBot="1" x14ac:dyDescent="0.3">
      <c r="A77" s="31"/>
      <c r="B77" s="135" t="str">
        <f>IF(ISERROR(VLOOKUP(A77,Teams!$A$1:$B$4911,2)),"",VLOOKUP(A77,Teams!$A$1:$B$4911,2))</f>
        <v/>
      </c>
      <c r="C77" s="33"/>
      <c r="D77" s="134"/>
      <c r="E77" s="33"/>
      <c r="F77" s="134"/>
      <c r="G77" s="33"/>
      <c r="H77" s="60">
        <f t="shared" si="16"/>
        <v>0</v>
      </c>
      <c r="I77" s="61">
        <v>0</v>
      </c>
      <c r="J77" s="62">
        <f t="shared" si="20"/>
        <v>0</v>
      </c>
      <c r="K77" s="16"/>
      <c r="L77" s="139"/>
      <c r="M77" s="142">
        <f t="shared" si="17"/>
        <v>0</v>
      </c>
      <c r="N77" s="141">
        <f t="shared" si="14"/>
        <v>0</v>
      </c>
      <c r="O77" s="27">
        <f t="shared" si="18"/>
        <v>0</v>
      </c>
      <c r="P77" s="27">
        <f t="shared" si="19"/>
        <v>0</v>
      </c>
    </row>
    <row r="78" spans="1:16" ht="24.95" customHeight="1" thickBot="1" x14ac:dyDescent="0.3">
      <c r="A78" s="31"/>
      <c r="B78" s="135" t="str">
        <f>IF(ISERROR(VLOOKUP(A78,Teams!$A$1:$B$4911,2)),"",VLOOKUP(A78,Teams!$A$1:$B$4911,2))</f>
        <v/>
      </c>
      <c r="C78" s="33"/>
      <c r="D78" s="134"/>
      <c r="E78" s="33"/>
      <c r="F78" s="134"/>
      <c r="G78" s="33"/>
      <c r="H78" s="60">
        <f t="shared" si="16"/>
        <v>0</v>
      </c>
      <c r="I78" s="61">
        <v>0</v>
      </c>
      <c r="J78" s="62">
        <f t="shared" si="20"/>
        <v>0</v>
      </c>
      <c r="K78" s="16"/>
      <c r="L78" s="139"/>
      <c r="M78" s="142">
        <f t="shared" si="17"/>
        <v>0</v>
      </c>
      <c r="N78" s="141">
        <f t="shared" si="14"/>
        <v>0</v>
      </c>
      <c r="O78" s="27">
        <f t="shared" si="18"/>
        <v>0</v>
      </c>
      <c r="P78" s="27">
        <f t="shared" si="19"/>
        <v>0</v>
      </c>
    </row>
    <row r="79" spans="1:16" ht="24.95" customHeight="1" thickBot="1" x14ac:dyDescent="0.3">
      <c r="A79" s="31"/>
      <c r="B79" s="135" t="str">
        <f>IF(ISERROR(VLOOKUP(A79,Teams!$A$1:$B$4911,2)),"",VLOOKUP(A79,Teams!$A$1:$B$4911,2))</f>
        <v/>
      </c>
      <c r="C79" s="33"/>
      <c r="D79" s="134"/>
      <c r="E79" s="33"/>
      <c r="F79" s="134"/>
      <c r="G79" s="33"/>
      <c r="H79" s="60">
        <f t="shared" si="16"/>
        <v>0</v>
      </c>
      <c r="I79" s="61">
        <v>0</v>
      </c>
      <c r="J79" s="62">
        <f t="shared" si="20"/>
        <v>0</v>
      </c>
      <c r="K79" s="16"/>
      <c r="L79" s="139"/>
      <c r="M79" s="142">
        <f t="shared" si="17"/>
        <v>0</v>
      </c>
      <c r="N79" s="141">
        <f t="shared" si="14"/>
        <v>0</v>
      </c>
      <c r="O79" s="27">
        <f t="shared" si="18"/>
        <v>0</v>
      </c>
      <c r="P79" s="27">
        <f t="shared" si="19"/>
        <v>0</v>
      </c>
    </row>
  </sheetData>
  <mergeCells count="4">
    <mergeCell ref="N3:P3"/>
    <mergeCell ref="G3:H3"/>
    <mergeCell ref="J3:K3"/>
    <mergeCell ref="T2:V2"/>
  </mergeCells>
  <phoneticPr fontId="0" type="noConversion"/>
  <pageMargins left="0.25" right="0.25" top="0" bottom="0" header="0.1" footer="0.1"/>
  <pageSetup scale="78" orientation="landscape" r:id="rId1"/>
  <headerFooter alignWithMargins="0"/>
  <colBreaks count="2" manualBreakCount="2">
    <brk id="14" max="1048575" man="1"/>
    <brk id="16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C1DA9-E5A6-4B3E-BCF2-87121C3A3924}">
  <dimension ref="A2:M46"/>
  <sheetViews>
    <sheetView zoomScaleNormal="100" zoomScaleSheetLayoutView="105" workbookViewId="0">
      <pane xSplit="2" topLeftCell="C1" activePane="topRight" state="frozen"/>
      <selection pane="topRight" activeCell="H47" sqref="H47"/>
    </sheetView>
  </sheetViews>
  <sheetFormatPr defaultRowHeight="15" customHeight="1" x14ac:dyDescent="0.2"/>
  <cols>
    <col min="1" max="1" width="9.28515625" style="6" bestFit="1" customWidth="1"/>
    <col min="2" max="2" width="60.140625" style="249" customWidth="1"/>
    <col min="3" max="3" width="8.28515625" style="124" customWidth="1"/>
    <col min="4" max="4" width="8.42578125" style="124" customWidth="1"/>
    <col min="5" max="5" width="10.140625" style="124" customWidth="1"/>
    <col min="6" max="6" width="13.28515625" style="124" customWidth="1"/>
    <col min="7" max="7" width="19.7109375" style="125" customWidth="1"/>
    <col min="8" max="8" width="12.42578125" style="125" customWidth="1"/>
    <col min="9" max="9" width="16.85546875" style="6" customWidth="1"/>
    <col min="10" max="10" width="20.28515625" style="126" customWidth="1"/>
    <col min="11" max="11" width="16.85546875" style="6" customWidth="1"/>
    <col min="12" max="12" width="10" style="6" customWidth="1"/>
    <col min="13" max="13" width="15.85546875" style="6" customWidth="1"/>
    <col min="14" max="14" width="18.7109375" style="6" customWidth="1"/>
    <col min="15" max="16384" width="9.140625" style="6"/>
  </cols>
  <sheetData>
    <row r="2" spans="1:13" ht="30" customHeight="1" thickBot="1" x14ac:dyDescent="0.55000000000000004">
      <c r="A2" s="12" t="s">
        <v>53</v>
      </c>
      <c r="B2" s="127"/>
      <c r="C2" s="123"/>
      <c r="D2" s="123"/>
      <c r="E2" s="123"/>
      <c r="F2" s="123"/>
      <c r="G2" s="128"/>
      <c r="H2" s="128"/>
      <c r="I2" s="127"/>
      <c r="J2" s="129"/>
      <c r="K2" s="127"/>
      <c r="L2" s="127"/>
      <c r="M2" s="127"/>
    </row>
    <row r="3" spans="1:13" ht="24.95" customHeight="1" thickBot="1" x14ac:dyDescent="0.3">
      <c r="A3" s="130" t="s">
        <v>0</v>
      </c>
      <c r="B3" s="130" t="s">
        <v>1</v>
      </c>
      <c r="C3" s="131" t="s">
        <v>2</v>
      </c>
      <c r="D3" s="131" t="s">
        <v>2</v>
      </c>
      <c r="E3" s="131" t="s">
        <v>8</v>
      </c>
      <c r="F3" s="131" t="s">
        <v>9</v>
      </c>
      <c r="G3" s="271" t="s">
        <v>5</v>
      </c>
      <c r="H3" s="272"/>
      <c r="I3" s="131" t="s">
        <v>22</v>
      </c>
      <c r="J3" s="273" t="s">
        <v>21</v>
      </c>
      <c r="K3" s="274"/>
      <c r="L3" s="131" t="s">
        <v>10</v>
      </c>
      <c r="M3" s="157" t="s">
        <v>10</v>
      </c>
    </row>
    <row r="4" spans="1:13" ht="41.25" customHeight="1" thickBot="1" x14ac:dyDescent="0.3">
      <c r="A4" s="130"/>
      <c r="B4" s="130">
        <f>COUNT($A$5:$A$45)</f>
        <v>41</v>
      </c>
      <c r="C4" s="131"/>
      <c r="D4" s="25" t="s">
        <v>6</v>
      </c>
      <c r="E4" s="25" t="s">
        <v>3</v>
      </c>
      <c r="F4" s="25" t="s">
        <v>4</v>
      </c>
      <c r="G4" s="57" t="s">
        <v>26</v>
      </c>
      <c r="H4" s="57" t="s">
        <v>27</v>
      </c>
      <c r="I4" s="59" t="s">
        <v>43</v>
      </c>
      <c r="J4" s="54" t="s">
        <v>15</v>
      </c>
      <c r="K4" s="25" t="s">
        <v>16</v>
      </c>
      <c r="L4" s="28"/>
      <c r="M4" s="154" t="s">
        <v>7</v>
      </c>
    </row>
    <row r="5" spans="1:13" ht="27" customHeight="1" thickTop="1" thickBot="1" x14ac:dyDescent="0.3">
      <c r="A5" s="71">
        <v>83</v>
      </c>
      <c r="B5" s="135" t="str">
        <f>IF(ISERROR(VLOOKUP(A5,Teams!$A$2:$B$4911,2)),"",VLOOKUP(A5,Teams!$A$2:$B$4911,2))</f>
        <v>Gary Warpole &amp; Bobby Addison</v>
      </c>
      <c r="C5" s="33">
        <v>1</v>
      </c>
      <c r="D5" s="103">
        <v>1</v>
      </c>
      <c r="E5" s="33">
        <v>3</v>
      </c>
      <c r="F5" s="250">
        <v>7.95</v>
      </c>
      <c r="G5" s="34">
        <v>17.579999999999998</v>
      </c>
      <c r="H5" s="122">
        <f t="shared" ref="H5:H45" si="0">G5-I5</f>
        <v>17.579999999999998</v>
      </c>
      <c r="I5" s="61">
        <v>0</v>
      </c>
      <c r="J5" s="62">
        <f t="shared" ref="J5:J42" si="1">IF(H5=0,0,IF(ISERROR(RANK(H5,$H$5:$H$45)),"",RANK(H5,$H$5:$H$45)))</f>
        <v>1</v>
      </c>
      <c r="K5" s="16">
        <f t="shared" ref="K5:K45" si="2">IF(ISERROR(RANK(F5,$F$5:$F$45)),"",(RANK(F5,$F$5:$F$45)))</f>
        <v>1</v>
      </c>
      <c r="L5" s="33">
        <v>100</v>
      </c>
      <c r="M5" s="155">
        <f t="shared" ref="M5:M45" si="3">SUM(H5+L5)</f>
        <v>117.58</v>
      </c>
    </row>
    <row r="6" spans="1:13" ht="24.95" customHeight="1" thickTop="1" thickBot="1" x14ac:dyDescent="0.3">
      <c r="A6" s="71">
        <v>64</v>
      </c>
      <c r="B6" s="135" t="str">
        <f>IF(ISERROR(VLOOKUP(A6,Teams!$A$2:$B$4911,2)),"",VLOOKUP(A6,Teams!$A$2:$B$4911,2))</f>
        <v>Jay Bennett &amp; Ryan Renolds</v>
      </c>
      <c r="C6" s="33">
        <v>1</v>
      </c>
      <c r="D6" s="104">
        <v>1</v>
      </c>
      <c r="E6" s="33">
        <v>3</v>
      </c>
      <c r="F6" s="160"/>
      <c r="G6" s="34">
        <v>15.02</v>
      </c>
      <c r="H6" s="122">
        <f t="shared" si="0"/>
        <v>15.02</v>
      </c>
      <c r="I6" s="61"/>
      <c r="J6" s="62">
        <f t="shared" si="1"/>
        <v>2</v>
      </c>
      <c r="K6" s="16" t="str">
        <f t="shared" si="2"/>
        <v/>
      </c>
      <c r="L6" s="33">
        <v>99</v>
      </c>
      <c r="M6" s="155">
        <f t="shared" si="3"/>
        <v>114.02</v>
      </c>
    </row>
    <row r="7" spans="1:13" ht="24.95" customHeight="1" thickTop="1" thickBot="1" x14ac:dyDescent="0.3">
      <c r="A7" s="71">
        <v>15</v>
      </c>
      <c r="B7" s="135" t="str">
        <f>IF(ISERROR(VLOOKUP(A7,Teams!$A$2:$B$4911,2)),"",VLOOKUP(A7,Teams!$A$2:$B$4911,2))</f>
        <v>Johnny Due &amp; William Flournoy Dennis Oats</v>
      </c>
      <c r="C7" s="33">
        <v>1</v>
      </c>
      <c r="D7" s="104">
        <v>1</v>
      </c>
      <c r="E7" s="33">
        <v>3</v>
      </c>
      <c r="F7" s="160">
        <v>7.2</v>
      </c>
      <c r="G7" s="35">
        <v>14.49</v>
      </c>
      <c r="H7" s="122">
        <f t="shared" si="0"/>
        <v>14.49</v>
      </c>
      <c r="I7" s="61"/>
      <c r="J7" s="62">
        <f t="shared" si="1"/>
        <v>3</v>
      </c>
      <c r="K7" s="16">
        <f t="shared" si="2"/>
        <v>2</v>
      </c>
      <c r="L7" s="33">
        <v>98</v>
      </c>
      <c r="M7" s="155">
        <f t="shared" si="3"/>
        <v>112.49</v>
      </c>
    </row>
    <row r="8" spans="1:13" ht="24.95" customHeight="1" thickTop="1" thickBot="1" x14ac:dyDescent="0.3">
      <c r="A8" s="71">
        <v>32</v>
      </c>
      <c r="B8" s="135" t="str">
        <f>IF(ISERROR(VLOOKUP(A8,Teams!$A$2:$B$4911,2)),"",VLOOKUP(A8,Teams!$A$2:$B$4911,2))</f>
        <v>James Pyle &amp; Bryan Pyle Mikey Pyle</v>
      </c>
      <c r="C8" s="33">
        <v>1</v>
      </c>
      <c r="D8" s="104">
        <v>1</v>
      </c>
      <c r="E8" s="33">
        <v>3</v>
      </c>
      <c r="F8" s="160"/>
      <c r="G8" s="34">
        <v>12.77</v>
      </c>
      <c r="H8" s="122">
        <f t="shared" si="0"/>
        <v>12.77</v>
      </c>
      <c r="I8" s="61"/>
      <c r="J8" s="62">
        <f t="shared" si="1"/>
        <v>4</v>
      </c>
      <c r="K8" s="16" t="str">
        <f t="shared" si="2"/>
        <v/>
      </c>
      <c r="L8" s="33">
        <v>97</v>
      </c>
      <c r="M8" s="155">
        <f t="shared" si="3"/>
        <v>109.77</v>
      </c>
    </row>
    <row r="9" spans="1:13" ht="24.95" customHeight="1" thickTop="1" thickBot="1" x14ac:dyDescent="0.3">
      <c r="A9" s="71">
        <v>33</v>
      </c>
      <c r="B9" s="135" t="str">
        <f>IF(ISERROR(VLOOKUP(A9,Teams!$A$2:$B$4911,2)),"",VLOOKUP(A9,Teams!$A$2:$B$4911,2))</f>
        <v>Justin Morton &amp; David Randy Turner</v>
      </c>
      <c r="C9" s="33">
        <v>1</v>
      </c>
      <c r="D9" s="104">
        <v>1</v>
      </c>
      <c r="E9" s="33">
        <v>3</v>
      </c>
      <c r="F9" s="160"/>
      <c r="G9" s="34">
        <v>11.76</v>
      </c>
      <c r="H9" s="122">
        <f t="shared" si="0"/>
        <v>11.76</v>
      </c>
      <c r="I9" s="61"/>
      <c r="J9" s="62">
        <f t="shared" si="1"/>
        <v>5</v>
      </c>
      <c r="K9" s="16" t="str">
        <f t="shared" si="2"/>
        <v/>
      </c>
      <c r="L9" s="33">
        <v>96</v>
      </c>
      <c r="M9" s="155">
        <f t="shared" si="3"/>
        <v>107.76</v>
      </c>
    </row>
    <row r="10" spans="1:13" ht="24.95" customHeight="1" thickTop="1" thickBot="1" x14ac:dyDescent="0.3">
      <c r="A10" s="71">
        <v>31</v>
      </c>
      <c r="B10" s="135" t="str">
        <f>IF(ISERROR(VLOOKUP(A10,Teams!$A$2:$B$4911,2)),"",VLOOKUP(A10,Teams!$A$2:$B$4911,2))</f>
        <v>Robert Ratliff &amp; Troy Pyle</v>
      </c>
      <c r="C10" s="33">
        <v>1</v>
      </c>
      <c r="D10" s="104">
        <v>1</v>
      </c>
      <c r="E10" s="33">
        <v>3</v>
      </c>
      <c r="F10" s="160"/>
      <c r="G10" s="34">
        <v>11.24</v>
      </c>
      <c r="H10" s="122">
        <f t="shared" si="0"/>
        <v>11.24</v>
      </c>
      <c r="I10" s="61"/>
      <c r="J10" s="62">
        <f t="shared" si="1"/>
        <v>6</v>
      </c>
      <c r="K10" s="16" t="str">
        <f t="shared" si="2"/>
        <v/>
      </c>
      <c r="L10" s="33">
        <v>95</v>
      </c>
      <c r="M10" s="155">
        <f t="shared" si="3"/>
        <v>106.24</v>
      </c>
    </row>
    <row r="11" spans="1:13" ht="24.95" customHeight="1" thickTop="1" thickBot="1" x14ac:dyDescent="0.3">
      <c r="A11" s="71">
        <v>36</v>
      </c>
      <c r="B11" s="135" t="str">
        <f>IF(ISERROR(VLOOKUP(A11,Teams!$A$2:$B$4911,2)),"",VLOOKUP(A11,Teams!$A$2:$B$4911,2))</f>
        <v>Jason Oliver &amp; Curtis Evans</v>
      </c>
      <c r="C11" s="33">
        <v>1</v>
      </c>
      <c r="D11" s="104">
        <v>1</v>
      </c>
      <c r="E11" s="33">
        <v>3</v>
      </c>
      <c r="F11" s="160"/>
      <c r="G11" s="34">
        <v>11.19</v>
      </c>
      <c r="H11" s="122">
        <f t="shared" si="0"/>
        <v>11.19</v>
      </c>
      <c r="I11" s="61"/>
      <c r="J11" s="62">
        <f t="shared" si="1"/>
        <v>7</v>
      </c>
      <c r="K11" s="16" t="str">
        <f t="shared" si="2"/>
        <v/>
      </c>
      <c r="L11" s="33">
        <v>94</v>
      </c>
      <c r="M11" s="155">
        <f t="shared" si="3"/>
        <v>105.19</v>
      </c>
    </row>
    <row r="12" spans="1:13" ht="24.95" customHeight="1" thickTop="1" thickBot="1" x14ac:dyDescent="0.3">
      <c r="A12" s="71">
        <v>22</v>
      </c>
      <c r="B12" s="135" t="str">
        <f>IF(ISERROR(VLOOKUP(A12,Teams!$A$2:$B$4911,2)),"",VLOOKUP(A12,Teams!$A$2:$B$4911,2))</f>
        <v>Russell Sparks &amp; Lanton &amp; Mandy Chumley</v>
      </c>
      <c r="C12" s="33">
        <v>1</v>
      </c>
      <c r="D12" s="104">
        <v>1</v>
      </c>
      <c r="E12" s="33">
        <v>3</v>
      </c>
      <c r="F12" s="160"/>
      <c r="G12" s="34">
        <v>11.15</v>
      </c>
      <c r="H12" s="122">
        <f t="shared" si="0"/>
        <v>11.15</v>
      </c>
      <c r="I12" s="61"/>
      <c r="J12" s="62">
        <f t="shared" si="1"/>
        <v>8</v>
      </c>
      <c r="K12" s="16" t="str">
        <f t="shared" si="2"/>
        <v/>
      </c>
      <c r="L12" s="33">
        <v>93</v>
      </c>
      <c r="M12" s="155">
        <f t="shared" si="3"/>
        <v>104.15</v>
      </c>
    </row>
    <row r="13" spans="1:13" ht="24.95" customHeight="1" thickTop="1" thickBot="1" x14ac:dyDescent="0.3">
      <c r="A13" s="71">
        <v>41</v>
      </c>
      <c r="B13" s="135" t="str">
        <f>IF(ISERROR(VLOOKUP(A13,Teams!$A$2:$B$4911,2)),"",VLOOKUP(A13,Teams!$A$2:$B$4911,2))</f>
        <v>Ryan Williams &amp; Bronson Cole &amp; John Bradenburg</v>
      </c>
      <c r="C13" s="33">
        <v>1</v>
      </c>
      <c r="D13" s="104">
        <v>1</v>
      </c>
      <c r="E13" s="33">
        <v>3</v>
      </c>
      <c r="F13" s="160"/>
      <c r="G13" s="34">
        <v>10.79</v>
      </c>
      <c r="H13" s="122">
        <f t="shared" si="0"/>
        <v>10.79</v>
      </c>
      <c r="I13" s="61"/>
      <c r="J13" s="62">
        <f t="shared" si="1"/>
        <v>9</v>
      </c>
      <c r="K13" s="16" t="str">
        <f t="shared" si="2"/>
        <v/>
      </c>
      <c r="L13" s="33">
        <v>92</v>
      </c>
      <c r="M13" s="155">
        <f t="shared" si="3"/>
        <v>102.78999999999999</v>
      </c>
    </row>
    <row r="14" spans="1:13" ht="24.95" customHeight="1" thickTop="1" thickBot="1" x14ac:dyDescent="0.3">
      <c r="A14" s="71">
        <v>14</v>
      </c>
      <c r="B14" s="135" t="str">
        <f>IF(ISERROR(VLOOKUP(A14,Teams!$A$2:$B$4911,2)),"",VLOOKUP(A14,Teams!$A$2:$B$4911,2))</f>
        <v>Paul Howard &amp; Steve Farr &amp; Emmy Howard</v>
      </c>
      <c r="C14" s="33">
        <v>1</v>
      </c>
      <c r="D14" s="104">
        <v>1</v>
      </c>
      <c r="E14" s="33">
        <v>3</v>
      </c>
      <c r="F14" s="160"/>
      <c r="G14" s="34">
        <v>9.7100000000000009</v>
      </c>
      <c r="H14" s="122">
        <f t="shared" si="0"/>
        <v>9.7100000000000009</v>
      </c>
      <c r="I14" s="61"/>
      <c r="J14" s="62">
        <f t="shared" si="1"/>
        <v>10</v>
      </c>
      <c r="K14" s="16" t="str">
        <f t="shared" si="2"/>
        <v/>
      </c>
      <c r="L14" s="33">
        <v>91</v>
      </c>
      <c r="M14" s="155">
        <f t="shared" si="3"/>
        <v>100.71000000000001</v>
      </c>
    </row>
    <row r="15" spans="1:13" ht="24.95" customHeight="1" thickTop="1" thickBot="1" x14ac:dyDescent="0.3">
      <c r="A15" s="71">
        <v>20</v>
      </c>
      <c r="B15" s="135" t="str">
        <f>IF(ISERROR(VLOOKUP(A15,Teams!$A$2:$B$4911,2)),"",VLOOKUP(A15,Teams!$A$2:$B$4911,2))</f>
        <v>Markus Mosley &amp; William &amp; Keith Payne</v>
      </c>
      <c r="C15" s="33">
        <v>1</v>
      </c>
      <c r="D15" s="104">
        <v>1</v>
      </c>
      <c r="E15" s="33">
        <v>3</v>
      </c>
      <c r="F15" s="160"/>
      <c r="G15" s="34">
        <v>9.69</v>
      </c>
      <c r="H15" s="122">
        <f t="shared" si="0"/>
        <v>9.69</v>
      </c>
      <c r="I15" s="61"/>
      <c r="J15" s="62">
        <f t="shared" si="1"/>
        <v>11</v>
      </c>
      <c r="K15" s="16" t="str">
        <f t="shared" si="2"/>
        <v/>
      </c>
      <c r="L15" s="33">
        <v>90</v>
      </c>
      <c r="M15" s="155">
        <f t="shared" si="3"/>
        <v>99.69</v>
      </c>
    </row>
    <row r="16" spans="1:13" ht="24.95" customHeight="1" thickTop="1" thickBot="1" x14ac:dyDescent="0.3">
      <c r="A16" s="71">
        <v>42</v>
      </c>
      <c r="B16" s="135" t="str">
        <f>IF(ISERROR(VLOOKUP(A16,Teams!$A$2:$B$4911,2)),"",VLOOKUP(A16,Teams!$A$2:$B$4911,2))</f>
        <v>David Bowley &amp; Jason Lee</v>
      </c>
      <c r="C16" s="33">
        <v>1</v>
      </c>
      <c r="D16" s="104">
        <v>1</v>
      </c>
      <c r="E16" s="33">
        <v>3</v>
      </c>
      <c r="F16" s="134"/>
      <c r="G16" s="34">
        <v>9.68</v>
      </c>
      <c r="H16" s="122">
        <f t="shared" si="0"/>
        <v>9.68</v>
      </c>
      <c r="I16" s="61"/>
      <c r="J16" s="62">
        <f t="shared" si="1"/>
        <v>12</v>
      </c>
      <c r="K16" s="16" t="str">
        <f t="shared" si="2"/>
        <v/>
      </c>
      <c r="L16" s="33">
        <v>89</v>
      </c>
      <c r="M16" s="155">
        <f t="shared" si="3"/>
        <v>98.68</v>
      </c>
    </row>
    <row r="17" spans="1:13" ht="24.95" customHeight="1" thickTop="1" thickBot="1" x14ac:dyDescent="0.3">
      <c r="A17" s="71">
        <v>37</v>
      </c>
      <c r="B17" s="135" t="str">
        <f>IF(ISERROR(VLOOKUP(A17,Teams!$A$2:$B$4911,2)),"",VLOOKUP(A17,Teams!$A$2:$B$4911,2))</f>
        <v>Cody &amp; Cash Platt &amp; Jacklyn Hughes</v>
      </c>
      <c r="C17" s="33">
        <v>1</v>
      </c>
      <c r="D17" s="104">
        <v>1</v>
      </c>
      <c r="E17" s="33">
        <v>1</v>
      </c>
      <c r="F17" s="134"/>
      <c r="G17" s="34">
        <v>9.0399999999999991</v>
      </c>
      <c r="H17" s="122">
        <f t="shared" si="0"/>
        <v>9.0399999999999991</v>
      </c>
      <c r="I17" s="61"/>
      <c r="J17" s="62">
        <f t="shared" si="1"/>
        <v>13</v>
      </c>
      <c r="K17" s="16" t="str">
        <f t="shared" si="2"/>
        <v/>
      </c>
      <c r="L17" s="33">
        <v>88</v>
      </c>
      <c r="M17" s="155">
        <f t="shared" si="3"/>
        <v>97.039999999999992</v>
      </c>
    </row>
    <row r="18" spans="1:13" ht="24.95" customHeight="1" thickTop="1" thickBot="1" x14ac:dyDescent="0.3">
      <c r="A18" s="71">
        <v>12</v>
      </c>
      <c r="B18" s="135" t="str">
        <f>IF(ISERROR(VLOOKUP(A18,Teams!$A$2:$B$4911,2)),"",VLOOKUP(A18,Teams!$A$2:$B$4911,2))</f>
        <v>Randy &amp; Casey Hanna</v>
      </c>
      <c r="C18" s="33">
        <v>1</v>
      </c>
      <c r="D18" s="104">
        <v>1</v>
      </c>
      <c r="E18" s="33">
        <v>3</v>
      </c>
      <c r="F18" s="160"/>
      <c r="G18" s="34">
        <v>9</v>
      </c>
      <c r="H18" s="122">
        <f t="shared" si="0"/>
        <v>9</v>
      </c>
      <c r="I18" s="61"/>
      <c r="J18" s="62">
        <f t="shared" si="1"/>
        <v>14</v>
      </c>
      <c r="K18" s="16" t="str">
        <f t="shared" si="2"/>
        <v/>
      </c>
      <c r="L18" s="33">
        <v>87</v>
      </c>
      <c r="M18" s="155">
        <f t="shared" si="3"/>
        <v>96</v>
      </c>
    </row>
    <row r="19" spans="1:13" ht="24.95" customHeight="1" thickTop="1" thickBot="1" x14ac:dyDescent="0.3">
      <c r="A19" s="71">
        <v>11</v>
      </c>
      <c r="B19" s="135" t="s">
        <v>141</v>
      </c>
      <c r="C19" s="33">
        <v>1</v>
      </c>
      <c r="D19" s="104">
        <v>1</v>
      </c>
      <c r="E19" s="33">
        <v>3</v>
      </c>
      <c r="F19" s="160"/>
      <c r="G19" s="35">
        <v>8.94</v>
      </c>
      <c r="H19" s="122">
        <f t="shared" si="0"/>
        <v>8.94</v>
      </c>
      <c r="I19" s="61"/>
      <c r="J19" s="62">
        <f t="shared" si="1"/>
        <v>15</v>
      </c>
      <c r="K19" s="16" t="str">
        <f t="shared" si="2"/>
        <v/>
      </c>
      <c r="L19" s="33">
        <v>86</v>
      </c>
      <c r="M19" s="155">
        <f t="shared" si="3"/>
        <v>94.94</v>
      </c>
    </row>
    <row r="20" spans="1:13" ht="24.95" customHeight="1" thickTop="1" thickBot="1" x14ac:dyDescent="0.3">
      <c r="A20" s="71">
        <v>29</v>
      </c>
      <c r="B20" s="135" t="str">
        <f>IF(ISERROR(VLOOKUP(A20,Teams!$A$2:$B$4911,2)),"",VLOOKUP(A20,Teams!$A$2:$B$4911,2))</f>
        <v>Ryan Carson &amp; Mark Gorman &amp; Bobby Blanton</v>
      </c>
      <c r="C20" s="33">
        <v>1</v>
      </c>
      <c r="D20" s="103">
        <v>1</v>
      </c>
      <c r="E20" s="33">
        <v>3</v>
      </c>
      <c r="F20" s="250"/>
      <c r="G20" s="34">
        <v>8.93</v>
      </c>
      <c r="H20" s="122">
        <f t="shared" si="0"/>
        <v>8.93</v>
      </c>
      <c r="I20" s="61"/>
      <c r="J20" s="62">
        <f t="shared" si="1"/>
        <v>16</v>
      </c>
      <c r="K20" s="16" t="str">
        <f t="shared" si="2"/>
        <v/>
      </c>
      <c r="L20" s="33">
        <v>85</v>
      </c>
      <c r="M20" s="155">
        <f t="shared" si="3"/>
        <v>93.93</v>
      </c>
    </row>
    <row r="21" spans="1:13" ht="24.95" customHeight="1" thickTop="1" thickBot="1" x14ac:dyDescent="0.3">
      <c r="A21" s="71">
        <v>51</v>
      </c>
      <c r="B21" s="135" t="str">
        <f>IF(ISERROR(VLOOKUP(A21,Teams!$A$2:$B$4911,2)),"",VLOOKUP(A21,Teams!$A$2:$B$4911,2))</f>
        <v>Clay Phillips &amp; David Shaw</v>
      </c>
      <c r="C21" s="33">
        <v>1</v>
      </c>
      <c r="D21" s="104">
        <v>1</v>
      </c>
      <c r="E21" s="33">
        <v>3</v>
      </c>
      <c r="F21" s="160"/>
      <c r="G21" s="34">
        <v>8.57</v>
      </c>
      <c r="H21" s="122">
        <f t="shared" si="0"/>
        <v>8.57</v>
      </c>
      <c r="I21" s="61"/>
      <c r="J21" s="62">
        <f t="shared" si="1"/>
        <v>17</v>
      </c>
      <c r="K21" s="16" t="str">
        <f t="shared" si="2"/>
        <v/>
      </c>
      <c r="L21" s="33">
        <v>84</v>
      </c>
      <c r="M21" s="155">
        <f t="shared" si="3"/>
        <v>92.57</v>
      </c>
    </row>
    <row r="22" spans="1:13" ht="24.95" customHeight="1" thickTop="1" thickBot="1" x14ac:dyDescent="0.3">
      <c r="A22" s="71">
        <v>35</v>
      </c>
      <c r="B22" s="135" t="str">
        <f>IF(ISERROR(VLOOKUP(A22,Teams!$A$2:$B$4911,2)),"",VLOOKUP(A22,Teams!$A$2:$B$4911,2))</f>
        <v>Mark Thompson &amp; Ron Risenhover &amp; Larry Green</v>
      </c>
      <c r="C22" s="33">
        <v>1</v>
      </c>
      <c r="D22" s="104">
        <v>1</v>
      </c>
      <c r="E22" s="33">
        <v>3</v>
      </c>
      <c r="F22" s="160"/>
      <c r="G22" s="34">
        <v>9.35</v>
      </c>
      <c r="H22" s="122">
        <f t="shared" si="0"/>
        <v>8.35</v>
      </c>
      <c r="I22" s="61">
        <v>1</v>
      </c>
      <c r="J22" s="62">
        <f t="shared" si="1"/>
        <v>18</v>
      </c>
      <c r="K22" s="16" t="str">
        <f t="shared" si="2"/>
        <v/>
      </c>
      <c r="L22" s="33">
        <v>83</v>
      </c>
      <c r="M22" s="155">
        <f t="shared" si="3"/>
        <v>91.35</v>
      </c>
    </row>
    <row r="23" spans="1:13" ht="24.95" customHeight="1" thickTop="1" thickBot="1" x14ac:dyDescent="0.3">
      <c r="A23" s="71">
        <v>55</v>
      </c>
      <c r="B23" s="135" t="str">
        <f>IF(ISERROR(VLOOKUP(A23,Teams!$A$2:$B$4911,2)),"",VLOOKUP(A23,Teams!$A$2:$B$4911,2))</f>
        <v>Bubby &amp; Kris &amp; Kevin Sanderson</v>
      </c>
      <c r="C23" s="33">
        <v>1</v>
      </c>
      <c r="D23" s="104">
        <v>1</v>
      </c>
      <c r="E23" s="33">
        <v>3</v>
      </c>
      <c r="F23" s="160"/>
      <c r="G23" s="34">
        <v>8.2799999999999994</v>
      </c>
      <c r="H23" s="122">
        <f t="shared" si="0"/>
        <v>8.2799999999999994</v>
      </c>
      <c r="I23" s="61"/>
      <c r="J23" s="62">
        <f t="shared" si="1"/>
        <v>19</v>
      </c>
      <c r="K23" s="16" t="str">
        <f t="shared" si="2"/>
        <v/>
      </c>
      <c r="L23" s="33">
        <v>82</v>
      </c>
      <c r="M23" s="155">
        <f t="shared" si="3"/>
        <v>90.28</v>
      </c>
    </row>
    <row r="24" spans="1:13" ht="24.95" customHeight="1" thickTop="1" thickBot="1" x14ac:dyDescent="0.3">
      <c r="A24" s="71">
        <v>69</v>
      </c>
      <c r="B24" s="135" t="str">
        <f>IF(ISERROR(VLOOKUP(A24,Teams!$A$2:$B$4911,2)),"",VLOOKUP(A24,Teams!$A$2:$B$4911,2))</f>
        <v>Chris Clemens &amp; Kenny Cole &amp; Branden Clemens</v>
      </c>
      <c r="C24" s="33">
        <v>1</v>
      </c>
      <c r="D24" s="104">
        <v>1</v>
      </c>
      <c r="E24" s="33">
        <v>3</v>
      </c>
      <c r="F24" s="160"/>
      <c r="G24" s="34">
        <v>8.11</v>
      </c>
      <c r="H24" s="122">
        <f t="shared" si="0"/>
        <v>8.11</v>
      </c>
      <c r="I24" s="61"/>
      <c r="J24" s="62">
        <f t="shared" si="1"/>
        <v>20</v>
      </c>
      <c r="K24" s="16" t="str">
        <f t="shared" si="2"/>
        <v/>
      </c>
      <c r="L24" s="33">
        <v>81</v>
      </c>
      <c r="M24" s="155">
        <f t="shared" si="3"/>
        <v>89.11</v>
      </c>
    </row>
    <row r="25" spans="1:13" ht="24.95" customHeight="1" thickTop="1" thickBot="1" x14ac:dyDescent="0.3">
      <c r="A25" s="71">
        <v>97</v>
      </c>
      <c r="B25" s="135" t="str">
        <f>IF(ISERROR(VLOOKUP(A25,Teams!$A$2:$B$4911,2)),"",VLOOKUP(A25,Teams!$A$2:$B$4911,2))</f>
        <v>Tommy Stoval &amp; Walter Land</v>
      </c>
      <c r="C25" s="33">
        <v>1</v>
      </c>
      <c r="D25" s="104">
        <v>1</v>
      </c>
      <c r="E25" s="33">
        <v>3</v>
      </c>
      <c r="F25" s="134"/>
      <c r="G25" s="34">
        <v>7.84</v>
      </c>
      <c r="H25" s="122">
        <f t="shared" si="0"/>
        <v>7.84</v>
      </c>
      <c r="I25" s="61">
        <v>0</v>
      </c>
      <c r="J25" s="62">
        <f t="shared" si="1"/>
        <v>21</v>
      </c>
      <c r="K25" s="16" t="str">
        <f t="shared" si="2"/>
        <v/>
      </c>
      <c r="L25" s="33">
        <v>80</v>
      </c>
      <c r="M25" s="155">
        <f t="shared" si="3"/>
        <v>87.84</v>
      </c>
    </row>
    <row r="26" spans="1:13" ht="24.95" customHeight="1" thickTop="1" thickBot="1" x14ac:dyDescent="0.3">
      <c r="A26" s="71">
        <v>46</v>
      </c>
      <c r="B26" s="135" t="str">
        <f>IF(ISERROR(VLOOKUP(A26,Teams!$A$2:$B$4911,2)),"",VLOOKUP(A26,Teams!$A$2:$B$4911,2))</f>
        <v>Taylor Thompson &amp; Cade Tullos</v>
      </c>
      <c r="C26" s="33">
        <v>1</v>
      </c>
      <c r="D26" s="104">
        <v>1</v>
      </c>
      <c r="E26" s="33">
        <v>3</v>
      </c>
      <c r="F26" s="160"/>
      <c r="G26" s="34">
        <v>7.64</v>
      </c>
      <c r="H26" s="122">
        <f t="shared" si="0"/>
        <v>7.64</v>
      </c>
      <c r="I26" s="61"/>
      <c r="J26" s="62">
        <f t="shared" si="1"/>
        <v>22</v>
      </c>
      <c r="K26" s="16" t="str">
        <f t="shared" si="2"/>
        <v/>
      </c>
      <c r="L26" s="33">
        <v>79</v>
      </c>
      <c r="M26" s="155">
        <f t="shared" si="3"/>
        <v>86.64</v>
      </c>
    </row>
    <row r="27" spans="1:13" ht="24.95" customHeight="1" thickTop="1" thickBot="1" x14ac:dyDescent="0.3">
      <c r="A27" s="71">
        <v>87</v>
      </c>
      <c r="B27" s="135" t="str">
        <f>IF(ISERROR(VLOOKUP(A27,Teams!$A$2:$B$4911,2)),"",VLOOKUP(A27,Teams!$A$2:$B$4911,2))</f>
        <v>Glen Kimble &amp; Bradley Stringer</v>
      </c>
      <c r="C27" s="33">
        <v>1</v>
      </c>
      <c r="D27" s="104">
        <v>1</v>
      </c>
      <c r="E27" s="33">
        <v>3</v>
      </c>
      <c r="F27" s="134"/>
      <c r="G27" s="34">
        <v>7.63</v>
      </c>
      <c r="H27" s="122">
        <f t="shared" si="0"/>
        <v>7.63</v>
      </c>
      <c r="I27" s="61">
        <v>0</v>
      </c>
      <c r="J27" s="62">
        <f t="shared" si="1"/>
        <v>23</v>
      </c>
      <c r="K27" s="16" t="str">
        <f t="shared" si="2"/>
        <v/>
      </c>
      <c r="L27" s="33">
        <v>78</v>
      </c>
      <c r="M27" s="155">
        <f t="shared" si="3"/>
        <v>85.63</v>
      </c>
    </row>
    <row r="28" spans="1:13" ht="24.95" customHeight="1" thickTop="1" thickBot="1" x14ac:dyDescent="0.3">
      <c r="A28" s="71">
        <v>68</v>
      </c>
      <c r="B28" s="135" t="str">
        <f>IF(ISERROR(VLOOKUP(A28,Teams!$A$2:$B$4911,2)),"",VLOOKUP(A28,Teams!$A$2:$B$4911,2))</f>
        <v>Logan Brunkenhoeter &amp; John Jacksen III</v>
      </c>
      <c r="C28" s="33">
        <v>1</v>
      </c>
      <c r="D28" s="104">
        <v>1</v>
      </c>
      <c r="E28" s="33">
        <v>3</v>
      </c>
      <c r="F28" s="160"/>
      <c r="G28" s="34">
        <v>7.46</v>
      </c>
      <c r="H28" s="122">
        <f t="shared" si="0"/>
        <v>7.46</v>
      </c>
      <c r="I28" s="61"/>
      <c r="J28" s="62">
        <f t="shared" si="1"/>
        <v>24</v>
      </c>
      <c r="K28" s="16" t="str">
        <f t="shared" si="2"/>
        <v/>
      </c>
      <c r="L28" s="33">
        <v>77</v>
      </c>
      <c r="M28" s="155">
        <f t="shared" si="3"/>
        <v>84.46</v>
      </c>
    </row>
    <row r="29" spans="1:13" ht="24.95" customHeight="1" thickTop="1" thickBot="1" x14ac:dyDescent="0.3">
      <c r="A29" s="71">
        <v>102</v>
      </c>
      <c r="B29" s="135" t="str">
        <f>IF(ISERROR(VLOOKUP(A29,Teams!$A$2:$B$4911,2)),"",VLOOKUP(A29,Teams!$A$2:$B$4911,2))</f>
        <v>Cody &amp; Helena Barchenger</v>
      </c>
      <c r="C29" s="33">
        <v>1</v>
      </c>
      <c r="D29" s="104">
        <v>1</v>
      </c>
      <c r="E29" s="33">
        <v>3</v>
      </c>
      <c r="F29" s="134"/>
      <c r="G29" s="34">
        <v>7.06</v>
      </c>
      <c r="H29" s="122">
        <f t="shared" si="0"/>
        <v>7.06</v>
      </c>
      <c r="I29" s="61">
        <v>0</v>
      </c>
      <c r="J29" s="62">
        <f t="shared" si="1"/>
        <v>25</v>
      </c>
      <c r="K29" s="16" t="str">
        <f t="shared" si="2"/>
        <v/>
      </c>
      <c r="L29" s="33">
        <v>76</v>
      </c>
      <c r="M29" s="155">
        <f t="shared" si="3"/>
        <v>83.06</v>
      </c>
    </row>
    <row r="30" spans="1:13" ht="24.95" customHeight="1" thickTop="1" thickBot="1" x14ac:dyDescent="0.3">
      <c r="A30" s="71">
        <v>13</v>
      </c>
      <c r="B30" s="135" t="str">
        <f>IF(ISERROR(VLOOKUP(A30,Teams!$A$2:$B$4911,2)),"",VLOOKUP(A30,Teams!$A$2:$B$4911,2))</f>
        <v>Derrick &amp; Wesley Shoffitt &amp; Willie Wooten</v>
      </c>
      <c r="C30" s="33">
        <v>1</v>
      </c>
      <c r="D30" s="104">
        <v>1</v>
      </c>
      <c r="E30" s="33">
        <v>3</v>
      </c>
      <c r="F30" s="134"/>
      <c r="G30" s="35">
        <v>7.02</v>
      </c>
      <c r="H30" s="122">
        <f t="shared" si="0"/>
        <v>7.02</v>
      </c>
      <c r="I30" s="61"/>
      <c r="J30" s="62">
        <f t="shared" si="1"/>
        <v>26</v>
      </c>
      <c r="K30" s="16" t="str">
        <f t="shared" si="2"/>
        <v/>
      </c>
      <c r="L30" s="33">
        <v>75</v>
      </c>
      <c r="M30" s="155">
        <f t="shared" si="3"/>
        <v>82.02</v>
      </c>
    </row>
    <row r="31" spans="1:13" ht="24.95" customHeight="1" thickTop="1" thickBot="1" x14ac:dyDescent="0.3">
      <c r="A31" s="71">
        <v>89</v>
      </c>
      <c r="B31" s="135" t="str">
        <f>IF(ISERROR(VLOOKUP(A31,Teams!$A$2:$B$4911,2)),"",VLOOKUP(A31,Teams!$A$2:$B$4911,2))</f>
        <v>Willie Wooten &amp; Ty Pitts &amp; David Hendry</v>
      </c>
      <c r="C31" s="33">
        <v>1</v>
      </c>
      <c r="D31" s="104">
        <v>1</v>
      </c>
      <c r="E31" s="33">
        <v>3</v>
      </c>
      <c r="F31" s="134"/>
      <c r="G31" s="34">
        <v>7.01</v>
      </c>
      <c r="H31" s="122">
        <f t="shared" si="0"/>
        <v>7.01</v>
      </c>
      <c r="I31" s="61">
        <v>0</v>
      </c>
      <c r="J31" s="62">
        <f t="shared" si="1"/>
        <v>27</v>
      </c>
      <c r="K31" s="16" t="str">
        <f t="shared" si="2"/>
        <v/>
      </c>
      <c r="L31" s="33">
        <v>74</v>
      </c>
      <c r="M31" s="155">
        <f t="shared" si="3"/>
        <v>81.010000000000005</v>
      </c>
    </row>
    <row r="32" spans="1:13" ht="24.95" customHeight="1" thickTop="1" thickBot="1" x14ac:dyDescent="0.3">
      <c r="A32" s="71">
        <v>24</v>
      </c>
      <c r="B32" s="135" t="str">
        <f>IF(ISERROR(VLOOKUP(A32,Teams!$A$2:$B$4911,2)),"",VLOOKUP(A32,Teams!$A$2:$B$4911,2))</f>
        <v>John Wojhan &amp; Dwayne Likens &amp; Kelvin Jones</v>
      </c>
      <c r="C32" s="33">
        <v>1</v>
      </c>
      <c r="D32" s="104">
        <v>1</v>
      </c>
      <c r="E32" s="33">
        <v>3</v>
      </c>
      <c r="F32" s="160"/>
      <c r="G32" s="34">
        <v>6.98</v>
      </c>
      <c r="H32" s="122">
        <f t="shared" si="0"/>
        <v>6.98</v>
      </c>
      <c r="I32" s="61"/>
      <c r="J32" s="62">
        <f t="shared" si="1"/>
        <v>28</v>
      </c>
      <c r="K32" s="16" t="str">
        <f t="shared" si="2"/>
        <v/>
      </c>
      <c r="L32" s="33">
        <v>73</v>
      </c>
      <c r="M32" s="155">
        <f t="shared" si="3"/>
        <v>79.98</v>
      </c>
    </row>
    <row r="33" spans="1:13" ht="24.95" customHeight="1" thickTop="1" thickBot="1" x14ac:dyDescent="0.3">
      <c r="A33" s="71">
        <v>34</v>
      </c>
      <c r="B33" s="135" t="str">
        <f>IF(ISERROR(VLOOKUP(A33,Teams!$A$2:$B$4911,2)),"",VLOOKUP(A33,Teams!$A$2:$B$4911,2))</f>
        <v>Michael &amp; Steve  Bennett &amp; Dustin Smith</v>
      </c>
      <c r="C33" s="33">
        <v>1</v>
      </c>
      <c r="D33" s="104">
        <v>1</v>
      </c>
      <c r="E33" s="33">
        <v>3</v>
      </c>
      <c r="F33" s="134"/>
      <c r="G33" s="34">
        <v>6.57</v>
      </c>
      <c r="H33" s="122">
        <f t="shared" si="0"/>
        <v>6.57</v>
      </c>
      <c r="I33" s="61"/>
      <c r="J33" s="62">
        <f t="shared" si="1"/>
        <v>29</v>
      </c>
      <c r="K33" s="16" t="str">
        <f t="shared" si="2"/>
        <v/>
      </c>
      <c r="L33" s="33">
        <v>72</v>
      </c>
      <c r="M33" s="155">
        <f t="shared" si="3"/>
        <v>78.569999999999993</v>
      </c>
    </row>
    <row r="34" spans="1:13" ht="24.95" customHeight="1" thickTop="1" thickBot="1" x14ac:dyDescent="0.3">
      <c r="A34" s="71">
        <v>65</v>
      </c>
      <c r="B34" s="135" t="str">
        <f>IF(ISERROR(VLOOKUP(A34,Teams!$A$2:$B$4911,2)),"",VLOOKUP(A34,Teams!$A$2:$B$4911,2))</f>
        <v>Blake Steptoe &amp; Haelee Modisette &amp; James Rust</v>
      </c>
      <c r="C34" s="33">
        <v>1</v>
      </c>
      <c r="D34" s="104">
        <v>1</v>
      </c>
      <c r="E34" s="33">
        <v>3</v>
      </c>
      <c r="F34" s="160"/>
      <c r="G34" s="34">
        <v>6.25</v>
      </c>
      <c r="H34" s="122">
        <f t="shared" si="0"/>
        <v>6.25</v>
      </c>
      <c r="I34" s="61"/>
      <c r="J34" s="62">
        <f t="shared" si="1"/>
        <v>30</v>
      </c>
      <c r="K34" s="16" t="str">
        <f t="shared" si="2"/>
        <v/>
      </c>
      <c r="L34" s="33">
        <v>71</v>
      </c>
      <c r="M34" s="155">
        <f t="shared" si="3"/>
        <v>77.25</v>
      </c>
    </row>
    <row r="35" spans="1:13" ht="24.95" customHeight="1" thickTop="1" thickBot="1" x14ac:dyDescent="0.3">
      <c r="A35" s="71">
        <v>44</v>
      </c>
      <c r="B35" s="135" t="str">
        <f>IF(ISERROR(VLOOKUP(A35,Teams!$A$2:$B$4911,2)),"",VLOOKUP(A35,Teams!$A$2:$B$4911,2))</f>
        <v>Charlie Stewart &amp; Charlie Kruithof &amp; Kannon Stewart</v>
      </c>
      <c r="C35" s="33">
        <v>1</v>
      </c>
      <c r="D35" s="104">
        <v>1</v>
      </c>
      <c r="E35" s="33">
        <v>3</v>
      </c>
      <c r="F35" s="160"/>
      <c r="G35" s="34">
        <v>6.21</v>
      </c>
      <c r="H35" s="122">
        <f t="shared" si="0"/>
        <v>6.21</v>
      </c>
      <c r="I35" s="61"/>
      <c r="J35" s="62">
        <f t="shared" si="1"/>
        <v>31</v>
      </c>
      <c r="K35" s="16" t="str">
        <f t="shared" si="2"/>
        <v/>
      </c>
      <c r="L35" s="33">
        <v>70</v>
      </c>
      <c r="M35" s="155">
        <f t="shared" si="3"/>
        <v>76.209999999999994</v>
      </c>
    </row>
    <row r="36" spans="1:13" ht="24.95" customHeight="1" thickTop="1" thickBot="1" x14ac:dyDescent="0.3">
      <c r="A36" s="71">
        <v>52</v>
      </c>
      <c r="B36" s="135" t="str">
        <f>IF(ISERROR(VLOOKUP(A36,Teams!$A$2:$B$4911,2)),"",VLOOKUP(A36,Teams!$A$2:$B$4911,2))</f>
        <v>Sam Watson &amp; Jodee Butler</v>
      </c>
      <c r="C36" s="33">
        <v>1</v>
      </c>
      <c r="D36" s="104">
        <v>1</v>
      </c>
      <c r="E36" s="33">
        <v>3</v>
      </c>
      <c r="F36" s="160"/>
      <c r="G36" s="34">
        <v>5.76</v>
      </c>
      <c r="H36" s="122">
        <f t="shared" si="0"/>
        <v>5.76</v>
      </c>
      <c r="I36" s="61"/>
      <c r="J36" s="62">
        <f t="shared" si="1"/>
        <v>32</v>
      </c>
      <c r="K36" s="16" t="str">
        <f t="shared" si="2"/>
        <v/>
      </c>
      <c r="L36" s="33">
        <v>69</v>
      </c>
      <c r="M36" s="155">
        <f t="shared" si="3"/>
        <v>74.760000000000005</v>
      </c>
    </row>
    <row r="37" spans="1:13" ht="24.95" customHeight="1" thickTop="1" thickBot="1" x14ac:dyDescent="0.3">
      <c r="A37" s="71">
        <v>57</v>
      </c>
      <c r="B37" s="135" t="str">
        <f>IF(ISERROR(VLOOKUP(A37,Teams!$A$2:$B$4911,2)),"",VLOOKUP(A37,Teams!$A$2:$B$4911,2))</f>
        <v>Jason McAdams &amp; Buck Hance &amp; Brandon</v>
      </c>
      <c r="C37" s="33">
        <v>1</v>
      </c>
      <c r="D37" s="104">
        <v>1</v>
      </c>
      <c r="E37" s="33">
        <v>3</v>
      </c>
      <c r="F37" s="160"/>
      <c r="G37" s="34">
        <v>5.33</v>
      </c>
      <c r="H37" s="122">
        <f t="shared" si="0"/>
        <v>5.33</v>
      </c>
      <c r="I37" s="61"/>
      <c r="J37" s="62">
        <f t="shared" si="1"/>
        <v>33</v>
      </c>
      <c r="K37" s="16" t="str">
        <f t="shared" si="2"/>
        <v/>
      </c>
      <c r="L37" s="33">
        <v>68</v>
      </c>
      <c r="M37" s="155">
        <f t="shared" si="3"/>
        <v>73.33</v>
      </c>
    </row>
    <row r="38" spans="1:13" ht="24.95" customHeight="1" thickTop="1" thickBot="1" x14ac:dyDescent="0.3">
      <c r="A38" s="71">
        <v>16</v>
      </c>
      <c r="B38" s="135" t="str">
        <f>IF(ISERROR(VLOOKUP(A38,Teams!$A$2:$B$4911,2)),"",VLOOKUP(A38,Teams!$A$2:$B$4911,2))</f>
        <v>Nick Massey &amp; Ricky Carlton &amp; Conner Hughes</v>
      </c>
      <c r="C38" s="33">
        <v>1</v>
      </c>
      <c r="D38" s="104">
        <v>1</v>
      </c>
      <c r="E38" s="33">
        <v>3</v>
      </c>
      <c r="F38" s="160"/>
      <c r="G38" s="35">
        <v>5.19</v>
      </c>
      <c r="H38" s="122">
        <f t="shared" si="0"/>
        <v>5.19</v>
      </c>
      <c r="I38" s="61"/>
      <c r="J38" s="62">
        <f t="shared" si="1"/>
        <v>34</v>
      </c>
      <c r="K38" s="16" t="str">
        <f t="shared" si="2"/>
        <v/>
      </c>
      <c r="L38" s="33">
        <v>67</v>
      </c>
      <c r="M38" s="155">
        <f t="shared" si="3"/>
        <v>72.19</v>
      </c>
    </row>
    <row r="39" spans="1:13" ht="24.95" customHeight="1" thickTop="1" thickBot="1" x14ac:dyDescent="0.3">
      <c r="A39" s="71">
        <v>26</v>
      </c>
      <c r="B39" s="135" t="str">
        <f>IF(ISERROR(VLOOKUP(A39,Teams!$A$2:$B$4911,2)),"",VLOOKUP(A39,Teams!$A$2:$B$4911,2))</f>
        <v>Bruce Chumley &amp; Gary Foster &amp; Scott Moore</v>
      </c>
      <c r="C39" s="33">
        <v>1</v>
      </c>
      <c r="D39" s="104">
        <v>1</v>
      </c>
      <c r="E39" s="33">
        <v>3</v>
      </c>
      <c r="F39" s="160"/>
      <c r="G39" s="34">
        <v>4.9400000000000004</v>
      </c>
      <c r="H39" s="122">
        <f t="shared" si="0"/>
        <v>4.9400000000000004</v>
      </c>
      <c r="I39" s="61"/>
      <c r="J39" s="62">
        <f t="shared" si="1"/>
        <v>35</v>
      </c>
      <c r="K39" s="16" t="str">
        <f t="shared" si="2"/>
        <v/>
      </c>
      <c r="L39" s="33">
        <v>66</v>
      </c>
      <c r="M39" s="155">
        <f t="shared" si="3"/>
        <v>70.94</v>
      </c>
    </row>
    <row r="40" spans="1:13" ht="24.95" customHeight="1" thickTop="1" thickBot="1" x14ac:dyDescent="0.3">
      <c r="A40" s="71">
        <v>23</v>
      </c>
      <c r="B40" s="135" t="str">
        <f>IF(ISERROR(VLOOKUP(A40,Teams!$A$2:$B$4911,2)),"",VLOOKUP(A40,Teams!$A$2:$B$4911,2))</f>
        <v>Keith &amp; Terry Hickman</v>
      </c>
      <c r="C40" s="33">
        <v>1</v>
      </c>
      <c r="D40" s="104">
        <v>1</v>
      </c>
      <c r="E40" s="33">
        <v>3</v>
      </c>
      <c r="F40" s="134"/>
      <c r="G40" s="34">
        <v>5.48</v>
      </c>
      <c r="H40" s="122">
        <f t="shared" si="0"/>
        <v>4.4800000000000004</v>
      </c>
      <c r="I40" s="61">
        <v>1</v>
      </c>
      <c r="J40" s="62">
        <f t="shared" si="1"/>
        <v>36</v>
      </c>
      <c r="K40" s="16" t="str">
        <f t="shared" si="2"/>
        <v/>
      </c>
      <c r="L40" s="33">
        <v>65</v>
      </c>
      <c r="M40" s="155">
        <f t="shared" si="3"/>
        <v>69.48</v>
      </c>
    </row>
    <row r="41" spans="1:13" ht="24.95" customHeight="1" thickTop="1" thickBot="1" x14ac:dyDescent="0.3">
      <c r="A41" s="71">
        <v>53</v>
      </c>
      <c r="B41" s="135" t="str">
        <f>IF(ISERROR(VLOOKUP(A41,Teams!$A$2:$B$4911,2)),"",VLOOKUP(A41,Teams!$A$2:$B$4911,2))</f>
        <v>Justin Sikes &amp; Gavin Sikes &amp; Chris Shives</v>
      </c>
      <c r="C41" s="33">
        <v>1</v>
      </c>
      <c r="D41" s="104">
        <v>1</v>
      </c>
      <c r="E41" s="33">
        <v>3</v>
      </c>
      <c r="F41" s="160"/>
      <c r="G41" s="34">
        <v>4.2699999999999996</v>
      </c>
      <c r="H41" s="122">
        <f t="shared" si="0"/>
        <v>4.2699999999999996</v>
      </c>
      <c r="I41" s="61"/>
      <c r="J41" s="62">
        <f t="shared" si="1"/>
        <v>37</v>
      </c>
      <c r="K41" s="16" t="str">
        <f t="shared" si="2"/>
        <v/>
      </c>
      <c r="L41" s="33">
        <v>64</v>
      </c>
      <c r="M41" s="155">
        <f t="shared" si="3"/>
        <v>68.27</v>
      </c>
    </row>
    <row r="42" spans="1:13" ht="24.95" customHeight="1" thickTop="1" thickBot="1" x14ac:dyDescent="0.3">
      <c r="A42" s="71">
        <v>48</v>
      </c>
      <c r="B42" s="135" t="str">
        <f>IF(ISERROR(VLOOKUP(A42,Teams!$A$2:$B$4911,2)),"",VLOOKUP(A42,Teams!$A$2:$B$4911,2))</f>
        <v>Jonathon Green &amp; Jeff Green &amp; Triston Donahoe</v>
      </c>
      <c r="C42" s="33">
        <v>1</v>
      </c>
      <c r="D42" s="104">
        <v>1</v>
      </c>
      <c r="E42" s="33">
        <v>1</v>
      </c>
      <c r="F42" s="160"/>
      <c r="G42" s="34">
        <v>1.51</v>
      </c>
      <c r="H42" s="122">
        <f t="shared" si="0"/>
        <v>1.51</v>
      </c>
      <c r="I42" s="61"/>
      <c r="J42" s="62">
        <f t="shared" si="1"/>
        <v>38</v>
      </c>
      <c r="K42" s="16" t="str">
        <f t="shared" si="2"/>
        <v/>
      </c>
      <c r="L42" s="33">
        <v>63</v>
      </c>
      <c r="M42" s="155">
        <f t="shared" si="3"/>
        <v>64.510000000000005</v>
      </c>
    </row>
    <row r="43" spans="1:13" ht="24.95" customHeight="1" thickTop="1" thickBot="1" x14ac:dyDescent="0.3">
      <c r="A43" s="71">
        <v>17</v>
      </c>
      <c r="B43" s="135" t="str">
        <f>IF(ISERROR(VLOOKUP(A43,Teams!$A$2:$B$4911,2)),"",VLOOKUP(A43,Teams!$A$2:$B$4911,2))</f>
        <v>Bryan &amp; Mason McCarty</v>
      </c>
      <c r="C43" s="33">
        <v>1</v>
      </c>
      <c r="D43" s="104">
        <v>1</v>
      </c>
      <c r="E43" s="33">
        <v>0</v>
      </c>
      <c r="F43" s="160"/>
      <c r="G43" s="34">
        <v>0</v>
      </c>
      <c r="H43" s="122">
        <f t="shared" si="0"/>
        <v>0</v>
      </c>
      <c r="I43" s="61"/>
      <c r="J43" s="62">
        <v>39</v>
      </c>
      <c r="K43" s="16" t="str">
        <f t="shared" si="2"/>
        <v/>
      </c>
      <c r="L43" s="33">
        <v>62</v>
      </c>
      <c r="M43" s="155">
        <f t="shared" si="3"/>
        <v>62</v>
      </c>
    </row>
    <row r="44" spans="1:13" ht="24.95" customHeight="1" thickTop="1" thickBot="1" x14ac:dyDescent="0.3">
      <c r="A44" s="71">
        <v>18</v>
      </c>
      <c r="B44" s="135" t="str">
        <f>IF(ISERROR(VLOOKUP(A44,Teams!$A$2:$B$4911,2)),"",VLOOKUP(A44,Teams!$A$2:$B$4911,2))</f>
        <v>Ronald Kingsley &amp; Don Rawls &amp; Billy Penick</v>
      </c>
      <c r="C44" s="33">
        <v>1</v>
      </c>
      <c r="D44" s="104">
        <v>1</v>
      </c>
      <c r="E44" s="33">
        <v>0</v>
      </c>
      <c r="F44" s="160"/>
      <c r="G44" s="34">
        <v>0</v>
      </c>
      <c r="H44" s="122">
        <f t="shared" si="0"/>
        <v>0</v>
      </c>
      <c r="I44" s="61"/>
      <c r="J44" s="62">
        <v>39</v>
      </c>
      <c r="K44" s="16" t="str">
        <f t="shared" si="2"/>
        <v/>
      </c>
      <c r="L44" s="33">
        <v>62</v>
      </c>
      <c r="M44" s="155">
        <f t="shared" si="3"/>
        <v>62</v>
      </c>
    </row>
    <row r="45" spans="1:13" ht="24.95" customHeight="1" thickTop="1" thickBot="1" x14ac:dyDescent="0.3">
      <c r="A45" s="71">
        <v>63</v>
      </c>
      <c r="B45" s="135" t="str">
        <f>IF(ISERROR(VLOOKUP(A45,Teams!$A$2:$B$4911,2)),"",VLOOKUP(A45,Teams!$A$2:$B$4911,2))</f>
        <v>Ryan McWillims &amp; Jesse Harrell</v>
      </c>
      <c r="C45" s="33">
        <v>1</v>
      </c>
      <c r="D45" s="104">
        <v>1</v>
      </c>
      <c r="E45" s="33">
        <v>0</v>
      </c>
      <c r="F45" s="160"/>
      <c r="G45" s="34">
        <v>0</v>
      </c>
      <c r="H45" s="122">
        <f t="shared" si="0"/>
        <v>0</v>
      </c>
      <c r="I45" s="61"/>
      <c r="J45" s="62">
        <v>39</v>
      </c>
      <c r="K45" s="16" t="str">
        <f t="shared" si="2"/>
        <v/>
      </c>
      <c r="L45" s="33">
        <v>62</v>
      </c>
      <c r="M45" s="155">
        <f t="shared" si="3"/>
        <v>62</v>
      </c>
    </row>
    <row r="46" spans="1:13" ht="24.95" customHeight="1" thickTop="1" thickBot="1" x14ac:dyDescent="0.3">
      <c r="A46" s="33"/>
      <c r="B46" s="135"/>
      <c r="C46" s="33">
        <f>SUM(C5:C45)</f>
        <v>41</v>
      </c>
      <c r="D46" s="104">
        <f>SUM(D5:D45)</f>
        <v>41</v>
      </c>
      <c r="E46" s="33">
        <f>SUM(E5:E45)</f>
        <v>110</v>
      </c>
      <c r="F46" s="134"/>
      <c r="G46" s="34">
        <f>SUM(G5:G45)</f>
        <v>325.43999999999994</v>
      </c>
      <c r="H46" s="122">
        <f>SUM(H5:H45)</f>
        <v>323.43999999999994</v>
      </c>
      <c r="I46" s="61"/>
      <c r="J46" s="62"/>
      <c r="K46" s="16"/>
      <c r="L46" s="33"/>
      <c r="M46" s="155"/>
    </row>
  </sheetData>
  <sortState xmlns:xlrd2="http://schemas.microsoft.com/office/spreadsheetml/2017/richdata2" ref="A5:M45">
    <sortCondition descending="1" ref="H5:H45"/>
  </sortState>
  <mergeCells count="2">
    <mergeCell ref="G3:H3"/>
    <mergeCell ref="J3:K3"/>
  </mergeCells>
  <phoneticPr fontId="0" type="noConversion"/>
  <pageMargins left="0" right="0" top="0" bottom="0" header="0" footer="0"/>
  <pageSetup scale="70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F654F-1582-4A95-AD9F-79F3D52BA3F4}">
  <sheetPr>
    <pageSetUpPr fitToPage="1"/>
  </sheetPr>
  <dimension ref="A2:M53"/>
  <sheetViews>
    <sheetView zoomScale="110" zoomScaleNormal="110" zoomScaleSheetLayoutView="105" workbookViewId="0">
      <pane xSplit="2" topLeftCell="C1" activePane="topRight" state="frozen"/>
      <selection pane="topRight" activeCell="E53" sqref="E53"/>
    </sheetView>
  </sheetViews>
  <sheetFormatPr defaultRowHeight="15" customHeight="1" x14ac:dyDescent="0.2"/>
  <cols>
    <col min="1" max="1" width="9.28515625" style="5" bestFit="1" customWidth="1"/>
    <col min="2" max="2" width="59" style="255" customWidth="1"/>
    <col min="3" max="3" width="8.28515625" style="109" customWidth="1"/>
    <col min="4" max="4" width="8.42578125" style="109" customWidth="1"/>
    <col min="5" max="5" width="10.140625" style="109" customWidth="1"/>
    <col min="6" max="6" width="14.42578125" style="109" customWidth="1"/>
    <col min="7" max="7" width="14.5703125" style="110" customWidth="1"/>
    <col min="8" max="8" width="12.42578125" style="110" customWidth="1"/>
    <col min="9" max="9" width="16.85546875" style="5" customWidth="1"/>
    <col min="10" max="10" width="20.28515625" style="111" customWidth="1"/>
    <col min="11" max="11" width="16.85546875" style="5" customWidth="1"/>
    <col min="12" max="12" width="10" style="5" customWidth="1"/>
    <col min="13" max="13" width="15.85546875" style="5" customWidth="1"/>
    <col min="14" max="14" width="18.7109375" style="5" customWidth="1"/>
    <col min="15" max="16384" width="9.140625" style="5"/>
  </cols>
  <sheetData>
    <row r="2" spans="1:13" ht="30" customHeight="1" thickBot="1" x14ac:dyDescent="0.55000000000000004">
      <c r="A2" s="12" t="s">
        <v>52</v>
      </c>
      <c r="B2" s="112"/>
      <c r="C2" s="4"/>
      <c r="D2" s="4"/>
      <c r="E2" s="4"/>
      <c r="F2" s="4"/>
      <c r="G2" s="113"/>
      <c r="H2" s="113"/>
      <c r="I2" s="112"/>
      <c r="J2" s="114"/>
      <c r="K2" s="112"/>
      <c r="L2" s="112"/>
      <c r="M2" s="112"/>
    </row>
    <row r="3" spans="1:13" ht="24.95" customHeight="1" thickBot="1" x14ac:dyDescent="0.3">
      <c r="A3" s="23" t="s">
        <v>0</v>
      </c>
      <c r="B3" s="23" t="s">
        <v>1</v>
      </c>
      <c r="C3" s="24" t="s">
        <v>2</v>
      </c>
      <c r="D3" s="24" t="s">
        <v>2</v>
      </c>
      <c r="E3" s="24" t="s">
        <v>8</v>
      </c>
      <c r="F3" s="24" t="s">
        <v>9</v>
      </c>
      <c r="G3" s="265" t="s">
        <v>5</v>
      </c>
      <c r="H3" s="266"/>
      <c r="I3" s="24" t="s">
        <v>22</v>
      </c>
      <c r="J3" s="267" t="s">
        <v>21</v>
      </c>
      <c r="K3" s="268"/>
      <c r="L3" s="24" t="s">
        <v>10</v>
      </c>
      <c r="M3" s="153" t="s">
        <v>10</v>
      </c>
    </row>
    <row r="4" spans="1:13" ht="41.25" customHeight="1" thickBot="1" x14ac:dyDescent="0.3">
      <c r="A4" s="23"/>
      <c r="B4" s="23">
        <f>COUNT($A$5:$A$52)</f>
        <v>46</v>
      </c>
      <c r="C4" s="24"/>
      <c r="D4" s="25" t="s">
        <v>6</v>
      </c>
      <c r="E4" s="25" t="s">
        <v>3</v>
      </c>
      <c r="F4" s="25" t="s">
        <v>4</v>
      </c>
      <c r="G4" s="57" t="s">
        <v>26</v>
      </c>
      <c r="H4" s="57" t="s">
        <v>27</v>
      </c>
      <c r="I4" s="59" t="s">
        <v>41</v>
      </c>
      <c r="J4" s="54" t="s">
        <v>15</v>
      </c>
      <c r="K4" s="25" t="s">
        <v>16</v>
      </c>
      <c r="L4" s="28"/>
      <c r="M4" s="154" t="s">
        <v>7</v>
      </c>
    </row>
    <row r="5" spans="1:13" ht="27" customHeight="1" thickTop="1" thickBot="1" x14ac:dyDescent="0.3">
      <c r="A5" s="71">
        <v>55</v>
      </c>
      <c r="B5" s="254" t="str">
        <f>IF(ISERROR(VLOOKUP(A5,Teams!$A$2:$B$4911,2)),"",VLOOKUP(A5,Teams!$A$2:$B$4911,2))</f>
        <v>Bubby &amp; Kris &amp; Kevin Sanderson</v>
      </c>
      <c r="C5" s="116">
        <v>1</v>
      </c>
      <c r="D5" s="103">
        <v>1</v>
      </c>
      <c r="E5" s="33">
        <v>3</v>
      </c>
      <c r="F5" s="160">
        <v>7.79</v>
      </c>
      <c r="G5" s="34">
        <v>16.32</v>
      </c>
      <c r="H5" s="60">
        <f t="shared" ref="H5:H49" si="0">G5-I5</f>
        <v>16.32</v>
      </c>
      <c r="I5" s="61"/>
      <c r="J5" s="62">
        <f t="shared" ref="J5:J49" si="1">IF(H5=0,0,IF(ISERROR(RANK(H5,$H$5:$H$52)),"",RANK(H5,$H$5:$H$52)))</f>
        <v>1</v>
      </c>
      <c r="K5" s="16">
        <f t="shared" ref="K5:K49" si="2">IF(ISERROR(RANK(F5,$F$5:$F$52)),"",(RANK(F5,$F$5:$F$52)))</f>
        <v>2</v>
      </c>
      <c r="L5" s="33">
        <v>100</v>
      </c>
      <c r="M5" s="155">
        <f t="shared" ref="M5:M50" si="3">SUM(H5+L5)</f>
        <v>116.32</v>
      </c>
    </row>
    <row r="6" spans="1:13" ht="24.95" customHeight="1" thickTop="1" thickBot="1" x14ac:dyDescent="0.3">
      <c r="A6" s="71">
        <v>14</v>
      </c>
      <c r="B6" s="254" t="str">
        <f>IF(ISERROR(VLOOKUP(A6,Teams!$A$2:$B$4911,2)),"",VLOOKUP(A6,Teams!$A$2:$B$4911,2))</f>
        <v>Paul Howard &amp; Steve Farr &amp; Emmy Howard</v>
      </c>
      <c r="C6" s="33">
        <v>1</v>
      </c>
      <c r="D6" s="104">
        <v>1</v>
      </c>
      <c r="E6" s="33">
        <v>3</v>
      </c>
      <c r="F6" s="160">
        <v>7.39</v>
      </c>
      <c r="G6" s="34">
        <v>14.55</v>
      </c>
      <c r="H6" s="60">
        <f t="shared" si="0"/>
        <v>14.55</v>
      </c>
      <c r="I6" s="61"/>
      <c r="J6" s="62">
        <f t="shared" si="1"/>
        <v>2</v>
      </c>
      <c r="K6" s="16">
        <f t="shared" si="2"/>
        <v>3</v>
      </c>
      <c r="L6" s="33">
        <v>99</v>
      </c>
      <c r="M6" s="155">
        <f t="shared" si="3"/>
        <v>113.55</v>
      </c>
    </row>
    <row r="7" spans="1:13" ht="24.95" customHeight="1" thickTop="1" thickBot="1" x14ac:dyDescent="0.3">
      <c r="A7" s="71">
        <v>15</v>
      </c>
      <c r="B7" s="254" t="str">
        <f>IF(ISERROR(VLOOKUP(A7,Teams!$A$2:$B$4911,2)),"",VLOOKUP(A7,Teams!$A$2:$B$4911,2))</f>
        <v>Johnny Due &amp; William Flournoy Dennis Oats</v>
      </c>
      <c r="C7" s="33">
        <v>1</v>
      </c>
      <c r="D7" s="104">
        <v>1</v>
      </c>
      <c r="E7" s="33">
        <v>3</v>
      </c>
      <c r="F7" s="160">
        <v>7.87</v>
      </c>
      <c r="G7" s="34">
        <v>13.51</v>
      </c>
      <c r="H7" s="60">
        <f t="shared" si="0"/>
        <v>13.51</v>
      </c>
      <c r="I7" s="61"/>
      <c r="J7" s="62">
        <f t="shared" si="1"/>
        <v>3</v>
      </c>
      <c r="K7" s="16">
        <f t="shared" si="2"/>
        <v>1</v>
      </c>
      <c r="L7" s="33">
        <v>98</v>
      </c>
      <c r="M7" s="155">
        <f t="shared" si="3"/>
        <v>111.51</v>
      </c>
    </row>
    <row r="8" spans="1:13" ht="24.95" customHeight="1" thickTop="1" thickBot="1" x14ac:dyDescent="0.3">
      <c r="A8" s="71">
        <v>64</v>
      </c>
      <c r="B8" s="254" t="str">
        <f>IF(ISERROR(VLOOKUP(A8,Teams!$A$2:$B$4911,2)),"",VLOOKUP(A8,Teams!$A$2:$B$4911,2))</f>
        <v>Jay Bennett &amp; Ryan Renolds</v>
      </c>
      <c r="C8" s="116">
        <v>1</v>
      </c>
      <c r="D8" s="104">
        <v>1</v>
      </c>
      <c r="E8" s="116">
        <v>3</v>
      </c>
      <c r="F8" s="251"/>
      <c r="G8" s="34">
        <v>13.08</v>
      </c>
      <c r="H8" s="117">
        <f t="shared" si="0"/>
        <v>13.08</v>
      </c>
      <c r="I8" s="118"/>
      <c r="J8" s="119">
        <f t="shared" si="1"/>
        <v>4</v>
      </c>
      <c r="K8" s="115" t="str">
        <f t="shared" si="2"/>
        <v/>
      </c>
      <c r="L8" s="33">
        <v>97</v>
      </c>
      <c r="M8" s="155">
        <f t="shared" si="3"/>
        <v>110.08</v>
      </c>
    </row>
    <row r="9" spans="1:13" ht="24.95" customHeight="1" thickTop="1" thickBot="1" x14ac:dyDescent="0.3">
      <c r="A9" s="71">
        <v>46</v>
      </c>
      <c r="B9" s="254" t="str">
        <f>IF(ISERROR(VLOOKUP(A9,Teams!$A$2:$B$4911,2)),"",VLOOKUP(A9,Teams!$A$2:$B$4911,2))</f>
        <v>Taylor Thompson &amp; Cade Tullos</v>
      </c>
      <c r="C9" s="116">
        <v>1</v>
      </c>
      <c r="D9" s="104">
        <v>1</v>
      </c>
      <c r="E9" s="33">
        <v>3</v>
      </c>
      <c r="F9" s="160"/>
      <c r="G9" s="34">
        <v>11.88</v>
      </c>
      <c r="H9" s="60">
        <f t="shared" si="0"/>
        <v>11.88</v>
      </c>
      <c r="I9" s="61"/>
      <c r="J9" s="62">
        <f t="shared" si="1"/>
        <v>5</v>
      </c>
      <c r="K9" s="16" t="str">
        <f t="shared" si="2"/>
        <v/>
      </c>
      <c r="L9" s="33">
        <v>96</v>
      </c>
      <c r="M9" s="155">
        <f t="shared" si="3"/>
        <v>107.88</v>
      </c>
    </row>
    <row r="10" spans="1:13" ht="24.95" customHeight="1" thickTop="1" thickBot="1" x14ac:dyDescent="0.3">
      <c r="A10" s="71">
        <v>97</v>
      </c>
      <c r="B10" s="254" t="str">
        <f>IF(ISERROR(VLOOKUP(A10,Teams!$A$2:$B$4911,2)),"",VLOOKUP(A10,Teams!$A$2:$B$4911,2))</f>
        <v>Tommy Stoval &amp; Walter Land</v>
      </c>
      <c r="C10" s="116">
        <v>1</v>
      </c>
      <c r="D10" s="104">
        <v>1</v>
      </c>
      <c r="E10" s="116">
        <v>3</v>
      </c>
      <c r="F10" s="252"/>
      <c r="G10" s="34">
        <v>11.43</v>
      </c>
      <c r="H10" s="117">
        <f t="shared" si="0"/>
        <v>11.43</v>
      </c>
      <c r="I10" s="118">
        <v>0</v>
      </c>
      <c r="J10" s="119">
        <f t="shared" si="1"/>
        <v>6</v>
      </c>
      <c r="K10" s="115" t="str">
        <f t="shared" si="2"/>
        <v/>
      </c>
      <c r="L10" s="33">
        <v>95</v>
      </c>
      <c r="M10" s="155">
        <f t="shared" si="3"/>
        <v>106.43</v>
      </c>
    </row>
    <row r="11" spans="1:13" ht="24.95" customHeight="1" thickTop="1" thickBot="1" x14ac:dyDescent="0.3">
      <c r="A11" s="71">
        <v>27</v>
      </c>
      <c r="B11" s="254" t="str">
        <f>IF(ISERROR(VLOOKUP(A11,Teams!$A$2:$B$4911,2)),"",VLOOKUP(A11,Teams!$A$2:$B$4911,2))</f>
        <v>Bud Armstrong &amp; Nathan Armstrong</v>
      </c>
      <c r="C11" s="33">
        <v>1</v>
      </c>
      <c r="D11" s="104">
        <v>1</v>
      </c>
      <c r="E11" s="33">
        <v>3</v>
      </c>
      <c r="F11" s="160"/>
      <c r="G11" s="34">
        <v>11.33</v>
      </c>
      <c r="H11" s="60">
        <f t="shared" si="0"/>
        <v>11.33</v>
      </c>
      <c r="I11" s="61"/>
      <c r="J11" s="62">
        <f t="shared" si="1"/>
        <v>7</v>
      </c>
      <c r="K11" s="16" t="str">
        <f t="shared" si="2"/>
        <v/>
      </c>
      <c r="L11" s="33">
        <v>94</v>
      </c>
      <c r="M11" s="155">
        <f t="shared" si="3"/>
        <v>105.33</v>
      </c>
    </row>
    <row r="12" spans="1:13" ht="24.95" customHeight="1" thickTop="1" thickBot="1" x14ac:dyDescent="0.3">
      <c r="A12" s="71">
        <v>69</v>
      </c>
      <c r="B12" s="254" t="str">
        <f>IF(ISERROR(VLOOKUP(A12,Teams!$A$2:$B$4911,2)),"",VLOOKUP(A12,Teams!$A$2:$B$4911,2))</f>
        <v>Chris Clemens &amp; Kenny Cole &amp; Branden Clemens</v>
      </c>
      <c r="C12" s="116">
        <v>1</v>
      </c>
      <c r="D12" s="104">
        <v>1</v>
      </c>
      <c r="E12" s="116">
        <v>3</v>
      </c>
      <c r="F12" s="251"/>
      <c r="G12" s="34">
        <v>11.02</v>
      </c>
      <c r="H12" s="117">
        <f t="shared" si="0"/>
        <v>11.02</v>
      </c>
      <c r="I12" s="118"/>
      <c r="J12" s="119">
        <f t="shared" si="1"/>
        <v>8</v>
      </c>
      <c r="K12" s="115" t="str">
        <f t="shared" si="2"/>
        <v/>
      </c>
      <c r="L12" s="33">
        <v>93</v>
      </c>
      <c r="M12" s="155">
        <f t="shared" si="3"/>
        <v>104.02</v>
      </c>
    </row>
    <row r="13" spans="1:13" ht="24.95" customHeight="1" thickTop="1" thickBot="1" x14ac:dyDescent="0.3">
      <c r="A13" s="71">
        <v>65</v>
      </c>
      <c r="B13" s="254" t="str">
        <f>IF(ISERROR(VLOOKUP(A13,Teams!$A$2:$B$4911,2)),"",VLOOKUP(A13,Teams!$A$2:$B$4911,2))</f>
        <v>Blake Steptoe &amp; Haelee Modisette &amp; James Rust</v>
      </c>
      <c r="C13" s="116">
        <v>1</v>
      </c>
      <c r="D13" s="104">
        <v>1</v>
      </c>
      <c r="E13" s="116">
        <v>3</v>
      </c>
      <c r="F13" s="251"/>
      <c r="G13" s="34">
        <v>10.67</v>
      </c>
      <c r="H13" s="117">
        <f t="shared" si="0"/>
        <v>10.67</v>
      </c>
      <c r="I13" s="118"/>
      <c r="J13" s="119">
        <f t="shared" si="1"/>
        <v>9</v>
      </c>
      <c r="K13" s="115" t="str">
        <f t="shared" si="2"/>
        <v/>
      </c>
      <c r="L13" s="33">
        <v>92</v>
      </c>
      <c r="M13" s="155">
        <f t="shared" si="3"/>
        <v>102.67</v>
      </c>
    </row>
    <row r="14" spans="1:13" ht="24.95" customHeight="1" thickTop="1" thickBot="1" x14ac:dyDescent="0.3">
      <c r="A14" s="71">
        <v>57</v>
      </c>
      <c r="B14" s="254" t="str">
        <f>IF(ISERROR(VLOOKUP(A14,Teams!$A$2:$B$4911,2)),"",VLOOKUP(A14,Teams!$A$2:$B$4911,2))</f>
        <v>Jason McAdams &amp; Buck Hance &amp; Brandon</v>
      </c>
      <c r="C14" s="116">
        <v>1</v>
      </c>
      <c r="D14" s="104">
        <v>1</v>
      </c>
      <c r="E14" s="116">
        <v>3</v>
      </c>
      <c r="F14" s="251"/>
      <c r="G14" s="34">
        <v>10.4</v>
      </c>
      <c r="H14" s="117">
        <f t="shared" si="0"/>
        <v>10.4</v>
      </c>
      <c r="I14" s="118"/>
      <c r="J14" s="119">
        <f t="shared" si="1"/>
        <v>10</v>
      </c>
      <c r="K14" s="115" t="str">
        <f t="shared" si="2"/>
        <v/>
      </c>
      <c r="L14" s="33">
        <v>91</v>
      </c>
      <c r="M14" s="155">
        <f t="shared" si="3"/>
        <v>101.4</v>
      </c>
    </row>
    <row r="15" spans="1:13" ht="24.95" customHeight="1" thickTop="1" thickBot="1" x14ac:dyDescent="0.3">
      <c r="A15" s="71">
        <v>18</v>
      </c>
      <c r="B15" s="254" t="str">
        <f>IF(ISERROR(VLOOKUP(A15,Teams!$A$2:$B$4911,2)),"",VLOOKUP(A15,Teams!$A$2:$B$4911,2))</f>
        <v>Ronald Kingsley &amp; Don Rawls &amp; Billy Penick</v>
      </c>
      <c r="C15" s="33">
        <v>1</v>
      </c>
      <c r="D15" s="104">
        <v>1</v>
      </c>
      <c r="E15" s="33">
        <v>3</v>
      </c>
      <c r="F15" s="160"/>
      <c r="G15" s="34">
        <v>9.9499999999999993</v>
      </c>
      <c r="H15" s="60">
        <f t="shared" si="0"/>
        <v>9.9499999999999993</v>
      </c>
      <c r="I15" s="61"/>
      <c r="J15" s="62">
        <f t="shared" si="1"/>
        <v>11</v>
      </c>
      <c r="K15" s="16" t="str">
        <f t="shared" si="2"/>
        <v/>
      </c>
      <c r="L15" s="33">
        <v>90</v>
      </c>
      <c r="M15" s="155">
        <f t="shared" si="3"/>
        <v>99.95</v>
      </c>
    </row>
    <row r="16" spans="1:13" ht="24.95" customHeight="1" thickTop="1" thickBot="1" x14ac:dyDescent="0.3">
      <c r="A16" s="71">
        <v>51</v>
      </c>
      <c r="B16" s="254" t="str">
        <f>IF(ISERROR(VLOOKUP(A16,Teams!$A$2:$B$4911,2)),"",VLOOKUP(A16,Teams!$A$2:$B$4911,2))</f>
        <v>Clay Phillips &amp; David Shaw</v>
      </c>
      <c r="C16" s="116">
        <v>1</v>
      </c>
      <c r="D16" s="104">
        <v>1</v>
      </c>
      <c r="E16" s="33">
        <v>3</v>
      </c>
      <c r="F16" s="160"/>
      <c r="G16" s="34">
        <v>9.43</v>
      </c>
      <c r="H16" s="60">
        <f t="shared" si="0"/>
        <v>9.43</v>
      </c>
      <c r="I16" s="61"/>
      <c r="J16" s="62">
        <f t="shared" si="1"/>
        <v>12</v>
      </c>
      <c r="K16" s="16" t="str">
        <f t="shared" si="2"/>
        <v/>
      </c>
      <c r="L16" s="33">
        <v>89</v>
      </c>
      <c r="M16" s="155">
        <f t="shared" si="3"/>
        <v>98.43</v>
      </c>
    </row>
    <row r="17" spans="1:13" ht="24.95" customHeight="1" thickTop="1" thickBot="1" x14ac:dyDescent="0.3">
      <c r="A17" s="71">
        <v>11</v>
      </c>
      <c r="B17" s="254" t="s">
        <v>141</v>
      </c>
      <c r="C17" s="33">
        <v>1</v>
      </c>
      <c r="D17" s="104">
        <v>1</v>
      </c>
      <c r="E17" s="33">
        <v>3</v>
      </c>
      <c r="F17" s="160"/>
      <c r="G17" s="34">
        <v>9.14</v>
      </c>
      <c r="H17" s="60">
        <f t="shared" si="0"/>
        <v>9.14</v>
      </c>
      <c r="I17" s="61"/>
      <c r="J17" s="62">
        <f t="shared" si="1"/>
        <v>13</v>
      </c>
      <c r="K17" s="16" t="str">
        <f t="shared" si="2"/>
        <v/>
      </c>
      <c r="L17" s="33">
        <v>88</v>
      </c>
      <c r="M17" s="155">
        <f t="shared" si="3"/>
        <v>97.14</v>
      </c>
    </row>
    <row r="18" spans="1:13" ht="24.95" customHeight="1" thickTop="1" thickBot="1" x14ac:dyDescent="0.3">
      <c r="A18" s="71">
        <v>63</v>
      </c>
      <c r="B18" s="254" t="str">
        <f>IF(ISERROR(VLOOKUP(A18,Teams!$A$2:$B$4911,2)),"",VLOOKUP(A18,Teams!$A$2:$B$4911,2))</f>
        <v>Ryan McWillims &amp; Jesse Harrell</v>
      </c>
      <c r="C18" s="116">
        <v>1</v>
      </c>
      <c r="D18" s="104">
        <v>1</v>
      </c>
      <c r="E18" s="116">
        <v>3</v>
      </c>
      <c r="F18" s="251"/>
      <c r="G18" s="34">
        <v>8.98</v>
      </c>
      <c r="H18" s="117">
        <f t="shared" si="0"/>
        <v>8.98</v>
      </c>
      <c r="I18" s="118"/>
      <c r="J18" s="119">
        <f t="shared" si="1"/>
        <v>14</v>
      </c>
      <c r="K18" s="115" t="str">
        <f t="shared" si="2"/>
        <v/>
      </c>
      <c r="L18" s="33">
        <v>87</v>
      </c>
      <c r="M18" s="155">
        <f t="shared" si="3"/>
        <v>95.98</v>
      </c>
    </row>
    <row r="19" spans="1:13" ht="24.95" customHeight="1" thickTop="1" thickBot="1" x14ac:dyDescent="0.3">
      <c r="A19" s="71">
        <v>89</v>
      </c>
      <c r="B19" s="254" t="str">
        <f>IF(ISERROR(VLOOKUP(A19,Teams!$A$2:$B$4911,2)),"",VLOOKUP(A19,Teams!$A$2:$B$4911,2))</f>
        <v>Willie Wooten &amp; Ty Pitts &amp; David Hendry</v>
      </c>
      <c r="C19" s="116">
        <v>1</v>
      </c>
      <c r="D19" s="104">
        <v>1</v>
      </c>
      <c r="E19" s="116">
        <v>3</v>
      </c>
      <c r="F19" s="252"/>
      <c r="G19" s="34">
        <v>8.58</v>
      </c>
      <c r="H19" s="117">
        <f t="shared" si="0"/>
        <v>8.58</v>
      </c>
      <c r="I19" s="118">
        <v>0</v>
      </c>
      <c r="J19" s="119">
        <f t="shared" si="1"/>
        <v>15</v>
      </c>
      <c r="K19" s="115" t="str">
        <f t="shared" si="2"/>
        <v/>
      </c>
      <c r="L19" s="33">
        <v>86</v>
      </c>
      <c r="M19" s="155">
        <f t="shared" si="3"/>
        <v>94.58</v>
      </c>
    </row>
    <row r="20" spans="1:13" ht="24.95" customHeight="1" thickTop="1" thickBot="1" x14ac:dyDescent="0.3">
      <c r="A20" s="71">
        <v>35</v>
      </c>
      <c r="B20" s="254" t="str">
        <f>IF(ISERROR(VLOOKUP(A20,Teams!$A$2:$B$4911,2)),"",VLOOKUP(A20,Teams!$A$2:$B$4911,2))</f>
        <v>Mark Thompson &amp; Ron Risenhover &amp; Larry Green</v>
      </c>
      <c r="C20" s="33">
        <v>1</v>
      </c>
      <c r="D20" s="104">
        <v>1</v>
      </c>
      <c r="E20" s="33">
        <v>3</v>
      </c>
      <c r="F20" s="160"/>
      <c r="G20" s="34">
        <v>8.39</v>
      </c>
      <c r="H20" s="60">
        <f t="shared" si="0"/>
        <v>8.39</v>
      </c>
      <c r="I20" s="61"/>
      <c r="J20" s="62">
        <f t="shared" si="1"/>
        <v>16</v>
      </c>
      <c r="K20" s="16" t="str">
        <f t="shared" si="2"/>
        <v/>
      </c>
      <c r="L20" s="33">
        <v>85</v>
      </c>
      <c r="M20" s="155">
        <f t="shared" si="3"/>
        <v>93.39</v>
      </c>
    </row>
    <row r="21" spans="1:13" ht="24.95" customHeight="1" thickTop="1" thickBot="1" x14ac:dyDescent="0.3">
      <c r="A21" s="71">
        <v>33</v>
      </c>
      <c r="B21" s="254" t="str">
        <f>IF(ISERROR(VLOOKUP(A21,Teams!$A$2:$B$4911,2)),"",VLOOKUP(A21,Teams!$A$2:$B$4911,2))</f>
        <v>Justin Morton &amp; David Randy Turner</v>
      </c>
      <c r="C21" s="33">
        <v>1</v>
      </c>
      <c r="D21" s="104">
        <v>1</v>
      </c>
      <c r="E21" s="33">
        <v>3</v>
      </c>
      <c r="F21" s="160"/>
      <c r="G21" s="34">
        <v>8.36</v>
      </c>
      <c r="H21" s="60">
        <f t="shared" si="0"/>
        <v>8.36</v>
      </c>
      <c r="I21" s="61"/>
      <c r="J21" s="62">
        <f t="shared" si="1"/>
        <v>17</v>
      </c>
      <c r="K21" s="16" t="str">
        <f t="shared" si="2"/>
        <v/>
      </c>
      <c r="L21" s="33">
        <v>84</v>
      </c>
      <c r="M21" s="155">
        <f t="shared" si="3"/>
        <v>92.36</v>
      </c>
    </row>
    <row r="22" spans="1:13" ht="24.95" customHeight="1" thickTop="1" thickBot="1" x14ac:dyDescent="0.3">
      <c r="A22" s="71">
        <v>34</v>
      </c>
      <c r="B22" s="254" t="str">
        <f>IF(ISERROR(VLOOKUP(A22,Teams!$A$2:$B$4911,2)),"",VLOOKUP(A22,Teams!$A$2:$B$4911,2))</f>
        <v>Michael &amp; Steve  Bennett &amp; Dustin Smith</v>
      </c>
      <c r="C22" s="33">
        <v>1</v>
      </c>
      <c r="D22" s="104">
        <v>1</v>
      </c>
      <c r="E22" s="33">
        <v>3</v>
      </c>
      <c r="F22" s="160"/>
      <c r="G22" s="34">
        <v>8.34</v>
      </c>
      <c r="H22" s="60">
        <f t="shared" si="0"/>
        <v>8.34</v>
      </c>
      <c r="I22" s="61"/>
      <c r="J22" s="62">
        <f t="shared" si="1"/>
        <v>18</v>
      </c>
      <c r="K22" s="16" t="str">
        <f t="shared" si="2"/>
        <v/>
      </c>
      <c r="L22" s="33">
        <v>83</v>
      </c>
      <c r="M22" s="155">
        <f t="shared" si="3"/>
        <v>91.34</v>
      </c>
    </row>
    <row r="23" spans="1:13" ht="24.95" customHeight="1" thickTop="1" thickBot="1" x14ac:dyDescent="0.3">
      <c r="A23" s="71">
        <v>83</v>
      </c>
      <c r="B23" s="254" t="str">
        <f>IF(ISERROR(VLOOKUP(A23,Teams!$A$2:$B$4911,2)),"",VLOOKUP(A23,Teams!$A$2:$B$4911,2))</f>
        <v>Gary Warpole &amp; Bobby Addison</v>
      </c>
      <c r="C23" s="116">
        <v>1</v>
      </c>
      <c r="D23" s="104">
        <v>1</v>
      </c>
      <c r="E23" s="116">
        <v>3</v>
      </c>
      <c r="F23" s="252"/>
      <c r="G23" s="34">
        <v>8.32</v>
      </c>
      <c r="H23" s="117">
        <f t="shared" si="0"/>
        <v>8.32</v>
      </c>
      <c r="I23" s="118">
        <v>0</v>
      </c>
      <c r="J23" s="119">
        <f t="shared" si="1"/>
        <v>19</v>
      </c>
      <c r="K23" s="115" t="str">
        <f t="shared" si="2"/>
        <v/>
      </c>
      <c r="L23" s="33">
        <v>82</v>
      </c>
      <c r="M23" s="155">
        <f t="shared" si="3"/>
        <v>90.32</v>
      </c>
    </row>
    <row r="24" spans="1:13" ht="24.95" customHeight="1" thickTop="1" thickBot="1" x14ac:dyDescent="0.3">
      <c r="A24" s="71">
        <v>13</v>
      </c>
      <c r="B24" s="254" t="str">
        <f>IF(ISERROR(VLOOKUP(A24,Teams!$A$2:$B$4911,2)),"",VLOOKUP(A24,Teams!$A$2:$B$4911,2))</f>
        <v>Derrick &amp; Wesley Shoffitt &amp; Willie Wooten</v>
      </c>
      <c r="C24" s="33">
        <v>1</v>
      </c>
      <c r="D24" s="104">
        <v>1</v>
      </c>
      <c r="E24" s="33">
        <v>3</v>
      </c>
      <c r="F24" s="160"/>
      <c r="G24" s="34">
        <v>8.3000000000000007</v>
      </c>
      <c r="H24" s="60">
        <f t="shared" si="0"/>
        <v>8.3000000000000007</v>
      </c>
      <c r="I24" s="61"/>
      <c r="J24" s="62">
        <f t="shared" si="1"/>
        <v>20</v>
      </c>
      <c r="K24" s="16" t="str">
        <f t="shared" si="2"/>
        <v/>
      </c>
      <c r="L24" s="33">
        <v>81</v>
      </c>
      <c r="M24" s="155">
        <f t="shared" si="3"/>
        <v>89.3</v>
      </c>
    </row>
    <row r="25" spans="1:13" ht="24.95" customHeight="1" thickTop="1" thickBot="1" x14ac:dyDescent="0.3">
      <c r="A25" s="71">
        <v>53</v>
      </c>
      <c r="B25" s="254" t="str">
        <f>IF(ISERROR(VLOOKUP(A25,Teams!$A$2:$B$4911,2)),"",VLOOKUP(A25,Teams!$A$2:$B$4911,2))</f>
        <v>Justin Sikes &amp; Gavin Sikes &amp; Chris Shives</v>
      </c>
      <c r="C25" s="116">
        <v>1</v>
      </c>
      <c r="D25" s="104">
        <v>1</v>
      </c>
      <c r="E25" s="33">
        <v>3</v>
      </c>
      <c r="F25" s="160"/>
      <c r="G25" s="34">
        <v>8.27</v>
      </c>
      <c r="H25" s="60">
        <f t="shared" si="0"/>
        <v>8.27</v>
      </c>
      <c r="I25" s="61"/>
      <c r="J25" s="62">
        <f t="shared" si="1"/>
        <v>21</v>
      </c>
      <c r="K25" s="16" t="str">
        <f t="shared" si="2"/>
        <v/>
      </c>
      <c r="L25" s="33">
        <v>80</v>
      </c>
      <c r="M25" s="155">
        <f t="shared" si="3"/>
        <v>88.27</v>
      </c>
    </row>
    <row r="26" spans="1:13" ht="24.95" customHeight="1" thickTop="1" thickBot="1" x14ac:dyDescent="0.3">
      <c r="A26" s="71">
        <v>37</v>
      </c>
      <c r="B26" s="254" t="str">
        <f>IF(ISERROR(VLOOKUP(A26,Teams!$A$2:$B$4911,2)),"",VLOOKUP(A26,Teams!$A$2:$B$4911,2))</f>
        <v>Cody &amp; Cash Platt &amp; Jacklyn Hughes</v>
      </c>
      <c r="C26" s="116">
        <v>1</v>
      </c>
      <c r="D26" s="104">
        <v>1</v>
      </c>
      <c r="E26" s="33">
        <v>3</v>
      </c>
      <c r="F26" s="160"/>
      <c r="G26" s="34">
        <v>8.16</v>
      </c>
      <c r="H26" s="60">
        <f t="shared" si="0"/>
        <v>8.16</v>
      </c>
      <c r="I26" s="61"/>
      <c r="J26" s="62">
        <f t="shared" si="1"/>
        <v>22</v>
      </c>
      <c r="K26" s="16" t="str">
        <f t="shared" si="2"/>
        <v/>
      </c>
      <c r="L26" s="33">
        <v>79</v>
      </c>
      <c r="M26" s="155">
        <f t="shared" si="3"/>
        <v>87.16</v>
      </c>
    </row>
    <row r="27" spans="1:13" ht="24.95" customHeight="1" thickTop="1" thickBot="1" x14ac:dyDescent="0.3">
      <c r="A27" s="71">
        <v>12</v>
      </c>
      <c r="B27" s="254" t="str">
        <f>IF(ISERROR(VLOOKUP(A27,Teams!$A$2:$B$4911,2)),"",VLOOKUP(A27,Teams!$A$2:$B$4911,2))</f>
        <v>Randy &amp; Casey Hanna</v>
      </c>
      <c r="C27" s="33">
        <v>1</v>
      </c>
      <c r="D27" s="104">
        <v>1</v>
      </c>
      <c r="E27" s="33">
        <v>3</v>
      </c>
      <c r="F27" s="160"/>
      <c r="G27" s="34">
        <v>8.14</v>
      </c>
      <c r="H27" s="60">
        <f t="shared" si="0"/>
        <v>8.14</v>
      </c>
      <c r="I27" s="61"/>
      <c r="J27" s="62">
        <f t="shared" si="1"/>
        <v>23</v>
      </c>
      <c r="K27" s="16" t="str">
        <f t="shared" si="2"/>
        <v/>
      </c>
      <c r="L27" s="33">
        <v>78</v>
      </c>
      <c r="M27" s="155">
        <f t="shared" si="3"/>
        <v>86.14</v>
      </c>
    </row>
    <row r="28" spans="1:13" ht="24.95" customHeight="1" thickTop="1" thickBot="1" x14ac:dyDescent="0.3">
      <c r="A28" s="71">
        <v>41</v>
      </c>
      <c r="B28" s="254" t="str">
        <f>IF(ISERROR(VLOOKUP(A28,Teams!$A$2:$B$4911,2)),"",VLOOKUP(A28,Teams!$A$2:$B$4911,2))</f>
        <v>Ryan Williams &amp; Bronson Cole &amp; John Bradenburg</v>
      </c>
      <c r="C28" s="116">
        <v>1</v>
      </c>
      <c r="D28" s="104">
        <v>1</v>
      </c>
      <c r="E28" s="33">
        <v>3</v>
      </c>
      <c r="F28" s="160"/>
      <c r="G28" s="34">
        <v>8.0299999999999994</v>
      </c>
      <c r="H28" s="60">
        <f t="shared" si="0"/>
        <v>8.0299999999999994</v>
      </c>
      <c r="I28" s="61"/>
      <c r="J28" s="62">
        <f t="shared" si="1"/>
        <v>24</v>
      </c>
      <c r="K28" s="16" t="str">
        <f t="shared" si="2"/>
        <v/>
      </c>
      <c r="L28" s="33">
        <v>77</v>
      </c>
      <c r="M28" s="155">
        <f t="shared" si="3"/>
        <v>85.03</v>
      </c>
    </row>
    <row r="29" spans="1:13" ht="24.95" customHeight="1" thickTop="1" thickBot="1" x14ac:dyDescent="0.3">
      <c r="A29" s="71">
        <v>36</v>
      </c>
      <c r="B29" s="254" t="str">
        <f>IF(ISERROR(VLOOKUP(A29,Teams!$A$2:$B$4911,2)),"",VLOOKUP(A29,Teams!$A$2:$B$4911,2))</f>
        <v>Jason Oliver &amp; Curtis Evans</v>
      </c>
      <c r="C29" s="116">
        <v>1</v>
      </c>
      <c r="D29" s="104">
        <v>1</v>
      </c>
      <c r="E29" s="33">
        <v>3</v>
      </c>
      <c r="F29" s="160"/>
      <c r="G29" s="34">
        <v>7.72</v>
      </c>
      <c r="H29" s="60">
        <f t="shared" si="0"/>
        <v>7.72</v>
      </c>
      <c r="I29" s="61"/>
      <c r="J29" s="62">
        <f t="shared" si="1"/>
        <v>25</v>
      </c>
      <c r="K29" s="16" t="str">
        <f t="shared" si="2"/>
        <v/>
      </c>
      <c r="L29" s="33">
        <v>76</v>
      </c>
      <c r="M29" s="155">
        <f t="shared" si="3"/>
        <v>83.72</v>
      </c>
    </row>
    <row r="30" spans="1:13" ht="24.95" customHeight="1" thickTop="1" thickBot="1" x14ac:dyDescent="0.3">
      <c r="A30" s="71">
        <v>48</v>
      </c>
      <c r="B30" s="254" t="str">
        <f>IF(ISERROR(VLOOKUP(A30,Teams!$A$2:$B$4911,2)),"",VLOOKUP(A30,Teams!$A$2:$B$4911,2))</f>
        <v>Jonathon Green &amp; Jeff Green &amp; Triston Donahoe</v>
      </c>
      <c r="C30" s="116">
        <v>1</v>
      </c>
      <c r="D30" s="104">
        <v>1</v>
      </c>
      <c r="E30" s="33">
        <v>3</v>
      </c>
      <c r="F30" s="160"/>
      <c r="G30" s="34">
        <v>7.43</v>
      </c>
      <c r="H30" s="60">
        <f t="shared" si="0"/>
        <v>7.43</v>
      </c>
      <c r="I30" s="61"/>
      <c r="J30" s="62">
        <f t="shared" si="1"/>
        <v>26</v>
      </c>
      <c r="K30" s="16" t="str">
        <f t="shared" si="2"/>
        <v/>
      </c>
      <c r="L30" s="33">
        <v>75</v>
      </c>
      <c r="M30" s="155">
        <f t="shared" si="3"/>
        <v>82.43</v>
      </c>
    </row>
    <row r="31" spans="1:13" ht="24.95" customHeight="1" thickTop="1" thickBot="1" x14ac:dyDescent="0.3">
      <c r="A31" s="71">
        <v>30</v>
      </c>
      <c r="B31" s="254" t="str">
        <f>IF(ISERROR(VLOOKUP(A31,Teams!$A$2:$B$4911,2)),"",VLOOKUP(A31,Teams!$A$2:$B$4911,2))</f>
        <v>Clint Teutsch &amp; Jeff Horn</v>
      </c>
      <c r="C31" s="33">
        <v>1</v>
      </c>
      <c r="D31" s="104">
        <v>1</v>
      </c>
      <c r="E31" s="33">
        <v>3</v>
      </c>
      <c r="F31" s="160"/>
      <c r="G31" s="34">
        <v>7.42</v>
      </c>
      <c r="H31" s="60">
        <f t="shared" si="0"/>
        <v>7.42</v>
      </c>
      <c r="I31" s="61"/>
      <c r="J31" s="62">
        <f t="shared" si="1"/>
        <v>27</v>
      </c>
      <c r="K31" s="16" t="str">
        <f t="shared" si="2"/>
        <v/>
      </c>
      <c r="L31" s="33">
        <v>74</v>
      </c>
      <c r="M31" s="155">
        <f t="shared" si="3"/>
        <v>81.42</v>
      </c>
    </row>
    <row r="32" spans="1:13" ht="24.95" customHeight="1" thickTop="1" thickBot="1" x14ac:dyDescent="0.3">
      <c r="A32" s="71">
        <v>16</v>
      </c>
      <c r="B32" s="254" t="str">
        <f>IF(ISERROR(VLOOKUP(A32,Teams!$A$2:$B$4911,2)),"",VLOOKUP(A32,Teams!$A$2:$B$4911,2))</f>
        <v>Nick Massey &amp; Ricky Carlton &amp; Conner Hughes</v>
      </c>
      <c r="C32" s="33">
        <v>1</v>
      </c>
      <c r="D32" s="104">
        <v>1</v>
      </c>
      <c r="E32" s="33">
        <v>3</v>
      </c>
      <c r="F32" s="160"/>
      <c r="G32" s="34">
        <v>7.33</v>
      </c>
      <c r="H32" s="60">
        <f t="shared" si="0"/>
        <v>7.33</v>
      </c>
      <c r="I32" s="61"/>
      <c r="J32" s="62">
        <f t="shared" si="1"/>
        <v>28</v>
      </c>
      <c r="K32" s="16" t="str">
        <f t="shared" si="2"/>
        <v/>
      </c>
      <c r="L32" s="33">
        <v>73</v>
      </c>
      <c r="M32" s="155">
        <f t="shared" si="3"/>
        <v>80.33</v>
      </c>
    </row>
    <row r="33" spans="1:13" ht="24.95" customHeight="1" thickTop="1" thickBot="1" x14ac:dyDescent="0.3">
      <c r="A33" s="71">
        <v>26</v>
      </c>
      <c r="B33" s="254" t="str">
        <f>IF(ISERROR(VLOOKUP(A33,Teams!$A$2:$B$4911,2)),"",VLOOKUP(A33,Teams!$A$2:$B$4911,2))</f>
        <v>Bruce Chumley &amp; Gary Foster &amp; Scott Moore</v>
      </c>
      <c r="C33" s="33">
        <v>1</v>
      </c>
      <c r="D33" s="104">
        <v>1</v>
      </c>
      <c r="E33" s="33">
        <v>3</v>
      </c>
      <c r="F33" s="160"/>
      <c r="G33" s="34">
        <v>7.07</v>
      </c>
      <c r="H33" s="60">
        <f t="shared" si="0"/>
        <v>7.07</v>
      </c>
      <c r="I33" s="61"/>
      <c r="J33" s="62">
        <f t="shared" si="1"/>
        <v>29</v>
      </c>
      <c r="K33" s="16" t="str">
        <f t="shared" si="2"/>
        <v/>
      </c>
      <c r="L33" s="33">
        <v>72</v>
      </c>
      <c r="M33" s="155">
        <f t="shared" si="3"/>
        <v>79.069999999999993</v>
      </c>
    </row>
    <row r="34" spans="1:13" ht="24.95" customHeight="1" thickTop="1" thickBot="1" x14ac:dyDescent="0.3">
      <c r="A34" s="71">
        <v>31</v>
      </c>
      <c r="B34" s="254" t="str">
        <f>IF(ISERROR(VLOOKUP(A34,Teams!$A$2:$B$4911,2)),"",VLOOKUP(A34,Teams!$A$2:$B$4911,2))</f>
        <v>Robert Ratliff &amp; Troy Pyle</v>
      </c>
      <c r="C34" s="33">
        <v>1</v>
      </c>
      <c r="D34" s="104">
        <v>1</v>
      </c>
      <c r="E34" s="33">
        <v>3</v>
      </c>
      <c r="F34" s="160"/>
      <c r="G34" s="34">
        <v>6.76</v>
      </c>
      <c r="H34" s="60">
        <f t="shared" si="0"/>
        <v>6.76</v>
      </c>
      <c r="I34" s="61"/>
      <c r="J34" s="62">
        <f t="shared" si="1"/>
        <v>30</v>
      </c>
      <c r="K34" s="16" t="str">
        <f t="shared" si="2"/>
        <v/>
      </c>
      <c r="L34" s="33">
        <v>71</v>
      </c>
      <c r="M34" s="155">
        <f t="shared" si="3"/>
        <v>77.760000000000005</v>
      </c>
    </row>
    <row r="35" spans="1:13" ht="24.95" customHeight="1" thickTop="1" thickBot="1" x14ac:dyDescent="0.3">
      <c r="A35" s="71">
        <v>42</v>
      </c>
      <c r="B35" s="254" t="str">
        <f>IF(ISERROR(VLOOKUP(A35,Teams!$A$2:$B$4911,2)),"",VLOOKUP(A35,Teams!$A$2:$B$4911,2))</f>
        <v>David Bowley &amp; Jason Lee</v>
      </c>
      <c r="C35" s="116">
        <v>1</v>
      </c>
      <c r="D35" s="104">
        <v>1</v>
      </c>
      <c r="E35" s="33">
        <v>3</v>
      </c>
      <c r="F35" s="160"/>
      <c r="G35" s="34">
        <v>6.19</v>
      </c>
      <c r="H35" s="60">
        <f t="shared" si="0"/>
        <v>6.19</v>
      </c>
      <c r="I35" s="61"/>
      <c r="J35" s="62">
        <f t="shared" si="1"/>
        <v>31</v>
      </c>
      <c r="K35" s="16" t="str">
        <f t="shared" si="2"/>
        <v/>
      </c>
      <c r="L35" s="33">
        <v>70</v>
      </c>
      <c r="M35" s="155">
        <f t="shared" si="3"/>
        <v>76.19</v>
      </c>
    </row>
    <row r="36" spans="1:13" ht="24.95" customHeight="1" thickTop="1" thickBot="1" x14ac:dyDescent="0.3">
      <c r="A36" s="71">
        <v>22</v>
      </c>
      <c r="B36" s="254" t="str">
        <f>IF(ISERROR(VLOOKUP(A36,Teams!$A$2:$B$4911,2)),"",VLOOKUP(A36,Teams!$A$2:$B$4911,2))</f>
        <v>Russell Sparks &amp; Lanton &amp; Mandy Chumley</v>
      </c>
      <c r="C36" s="33">
        <v>1</v>
      </c>
      <c r="D36" s="104">
        <v>1</v>
      </c>
      <c r="E36" s="33">
        <v>3</v>
      </c>
      <c r="F36" s="160"/>
      <c r="G36" s="34">
        <v>6.14</v>
      </c>
      <c r="H36" s="60">
        <f t="shared" si="0"/>
        <v>6.14</v>
      </c>
      <c r="I36" s="61"/>
      <c r="J36" s="62">
        <f t="shared" si="1"/>
        <v>32</v>
      </c>
      <c r="K36" s="16" t="str">
        <f t="shared" si="2"/>
        <v/>
      </c>
      <c r="L36" s="33">
        <v>69</v>
      </c>
      <c r="M36" s="155">
        <f t="shared" si="3"/>
        <v>75.14</v>
      </c>
    </row>
    <row r="37" spans="1:13" ht="24.95" customHeight="1" thickTop="1" thickBot="1" x14ac:dyDescent="0.3">
      <c r="A37" s="71">
        <v>20</v>
      </c>
      <c r="B37" s="254" t="str">
        <f>IF(ISERROR(VLOOKUP(A37,Teams!$A$2:$B$4911,2)),"",VLOOKUP(A37,Teams!$A$2:$B$4911,2))</f>
        <v>Markus Mosley &amp; William &amp; Keith Payne</v>
      </c>
      <c r="C37" s="33">
        <v>1</v>
      </c>
      <c r="D37" s="104">
        <v>1</v>
      </c>
      <c r="E37" s="33">
        <v>3</v>
      </c>
      <c r="F37" s="160"/>
      <c r="G37" s="34">
        <v>5.93</v>
      </c>
      <c r="H37" s="60">
        <f t="shared" si="0"/>
        <v>5.93</v>
      </c>
      <c r="I37" s="61"/>
      <c r="J37" s="62">
        <f t="shared" si="1"/>
        <v>33</v>
      </c>
      <c r="K37" s="16" t="str">
        <f t="shared" si="2"/>
        <v/>
      </c>
      <c r="L37" s="33">
        <v>68</v>
      </c>
      <c r="M37" s="155">
        <f t="shared" si="3"/>
        <v>73.930000000000007</v>
      </c>
    </row>
    <row r="38" spans="1:13" ht="24.95" customHeight="1" thickTop="1" thickBot="1" x14ac:dyDescent="0.3">
      <c r="A38" s="71">
        <v>44</v>
      </c>
      <c r="B38" s="254" t="str">
        <f>IF(ISERROR(VLOOKUP(A38,Teams!$A$2:$B$4911,2)),"",VLOOKUP(A38,Teams!$A$2:$B$4911,2))</f>
        <v>Charlie Stewart &amp; Charlie Kruithof &amp; Kannon Stewart</v>
      </c>
      <c r="C38" s="116">
        <v>1</v>
      </c>
      <c r="D38" s="104">
        <v>1</v>
      </c>
      <c r="E38" s="33">
        <v>3</v>
      </c>
      <c r="F38" s="160"/>
      <c r="G38" s="34">
        <v>5.73</v>
      </c>
      <c r="H38" s="60">
        <f t="shared" si="0"/>
        <v>5.73</v>
      </c>
      <c r="I38" s="61"/>
      <c r="J38" s="62">
        <f t="shared" si="1"/>
        <v>34</v>
      </c>
      <c r="K38" s="16" t="str">
        <f t="shared" si="2"/>
        <v/>
      </c>
      <c r="L38" s="33">
        <v>67</v>
      </c>
      <c r="M38" s="155">
        <f t="shared" si="3"/>
        <v>72.73</v>
      </c>
    </row>
    <row r="39" spans="1:13" ht="24.95" customHeight="1" thickTop="1" thickBot="1" x14ac:dyDescent="0.3">
      <c r="A39" s="71">
        <v>24</v>
      </c>
      <c r="B39" s="254" t="str">
        <f>IF(ISERROR(VLOOKUP(A39,Teams!$A$2:$B$4911,2)),"",VLOOKUP(A39,Teams!$A$2:$B$4911,2))</f>
        <v>John Wojhan &amp; Dwayne Likens &amp; Kelvin Jones</v>
      </c>
      <c r="C39" s="33">
        <v>1</v>
      </c>
      <c r="D39" s="104">
        <v>1</v>
      </c>
      <c r="E39" s="33">
        <v>3</v>
      </c>
      <c r="F39" s="160"/>
      <c r="G39" s="34">
        <v>5.41</v>
      </c>
      <c r="H39" s="60">
        <f t="shared" si="0"/>
        <v>5.41</v>
      </c>
      <c r="I39" s="61"/>
      <c r="J39" s="62">
        <f t="shared" si="1"/>
        <v>35</v>
      </c>
      <c r="K39" s="16" t="str">
        <f t="shared" si="2"/>
        <v/>
      </c>
      <c r="L39" s="33">
        <v>66</v>
      </c>
      <c r="M39" s="155">
        <f t="shared" si="3"/>
        <v>71.41</v>
      </c>
    </row>
    <row r="40" spans="1:13" ht="24.95" customHeight="1" thickTop="1" thickBot="1" x14ac:dyDescent="0.3">
      <c r="A40" s="71">
        <v>29</v>
      </c>
      <c r="B40" s="254" t="str">
        <f>IF(ISERROR(VLOOKUP(A40,Teams!$A$2:$B$4911,2)),"",VLOOKUP(A40,Teams!$A$2:$B$4911,2))</f>
        <v>Ryan Carson &amp; Mark Gorman &amp; Bobby Blanton</v>
      </c>
      <c r="C40" s="33">
        <v>1</v>
      </c>
      <c r="D40" s="104">
        <v>1</v>
      </c>
      <c r="E40" s="33">
        <v>3</v>
      </c>
      <c r="F40" s="160"/>
      <c r="G40" s="34">
        <v>5.25</v>
      </c>
      <c r="H40" s="60">
        <f t="shared" si="0"/>
        <v>5.25</v>
      </c>
      <c r="I40" s="61"/>
      <c r="J40" s="62">
        <f t="shared" si="1"/>
        <v>36</v>
      </c>
      <c r="K40" s="16" t="str">
        <f t="shared" si="2"/>
        <v/>
      </c>
      <c r="L40" s="33">
        <v>65</v>
      </c>
      <c r="M40" s="155">
        <f t="shared" si="3"/>
        <v>70.25</v>
      </c>
    </row>
    <row r="41" spans="1:13" ht="24.95" customHeight="1" thickTop="1" thickBot="1" x14ac:dyDescent="0.3">
      <c r="A41" s="71">
        <v>19</v>
      </c>
      <c r="B41" s="254" t="str">
        <f>IF(ISERROR(VLOOKUP(A41,Teams!$A$2:$B$4911,2)),"",VLOOKUP(A41,Teams!$A$2:$B$4911,2))</f>
        <v>Keven Ellis &amp; Forrest Griffin &amp; Keith Payne</v>
      </c>
      <c r="C41" s="33">
        <v>1</v>
      </c>
      <c r="D41" s="104">
        <v>1</v>
      </c>
      <c r="E41" s="33">
        <v>3</v>
      </c>
      <c r="F41" s="160"/>
      <c r="G41" s="34">
        <v>5.0999999999999996</v>
      </c>
      <c r="H41" s="60">
        <f t="shared" si="0"/>
        <v>5.0999999999999996</v>
      </c>
      <c r="I41" s="61"/>
      <c r="J41" s="62">
        <f t="shared" si="1"/>
        <v>37</v>
      </c>
      <c r="K41" s="16" t="str">
        <f t="shared" si="2"/>
        <v/>
      </c>
      <c r="L41" s="33">
        <v>64</v>
      </c>
      <c r="M41" s="155">
        <f t="shared" si="3"/>
        <v>69.099999999999994</v>
      </c>
    </row>
    <row r="42" spans="1:13" ht="24.95" customHeight="1" thickTop="1" thickBot="1" x14ac:dyDescent="0.3">
      <c r="A42" s="71">
        <v>23</v>
      </c>
      <c r="B42" s="254" t="str">
        <f>IF(ISERROR(VLOOKUP(A42,Teams!$A$2:$B$4911,2)),"",VLOOKUP(A42,Teams!$A$2:$B$4911,2))</f>
        <v>Keith &amp; Terry Hickman</v>
      </c>
      <c r="C42" s="33">
        <v>1</v>
      </c>
      <c r="D42" s="104">
        <v>1</v>
      </c>
      <c r="E42" s="33">
        <v>2</v>
      </c>
      <c r="F42" s="160"/>
      <c r="G42" s="34">
        <v>4.93</v>
      </c>
      <c r="H42" s="60">
        <f t="shared" si="0"/>
        <v>4.93</v>
      </c>
      <c r="I42" s="61"/>
      <c r="J42" s="62">
        <f t="shared" si="1"/>
        <v>38</v>
      </c>
      <c r="K42" s="16" t="str">
        <f t="shared" si="2"/>
        <v/>
      </c>
      <c r="L42" s="33">
        <v>63</v>
      </c>
      <c r="M42" s="155">
        <f t="shared" si="3"/>
        <v>67.930000000000007</v>
      </c>
    </row>
    <row r="43" spans="1:13" ht="24.95" customHeight="1" thickTop="1" thickBot="1" x14ac:dyDescent="0.3">
      <c r="A43" s="71">
        <v>32</v>
      </c>
      <c r="B43" s="254" t="str">
        <f>IF(ISERROR(VLOOKUP(A43,Teams!$A$2:$B$4911,2)),"",VLOOKUP(A43,Teams!$A$2:$B$4911,2))</f>
        <v>James Pyle &amp; Bryan Pyle Mikey Pyle</v>
      </c>
      <c r="C43" s="33">
        <v>1</v>
      </c>
      <c r="D43" s="104">
        <v>1</v>
      </c>
      <c r="E43" s="33">
        <v>2</v>
      </c>
      <c r="F43" s="160"/>
      <c r="G43" s="34">
        <v>4.0599999999999996</v>
      </c>
      <c r="H43" s="60">
        <f t="shared" si="0"/>
        <v>4.0599999999999996</v>
      </c>
      <c r="I43" s="61"/>
      <c r="J43" s="62">
        <f t="shared" si="1"/>
        <v>39</v>
      </c>
      <c r="K43" s="16" t="str">
        <f t="shared" si="2"/>
        <v/>
      </c>
      <c r="L43" s="33">
        <v>62</v>
      </c>
      <c r="M43" s="155">
        <f t="shared" si="3"/>
        <v>66.06</v>
      </c>
    </row>
    <row r="44" spans="1:13" ht="24.95" customHeight="1" thickTop="1" thickBot="1" x14ac:dyDescent="0.3">
      <c r="A44" s="71">
        <v>68</v>
      </c>
      <c r="B44" s="254" t="str">
        <f>IF(ISERROR(VLOOKUP(A44,Teams!$A$2:$B$4911,2)),"",VLOOKUP(A44,Teams!$A$2:$B$4911,2))</f>
        <v>Logan Brunkenhoeter &amp; John Jacksen III</v>
      </c>
      <c r="C44" s="116">
        <v>1</v>
      </c>
      <c r="D44" s="104">
        <v>1</v>
      </c>
      <c r="E44" s="116">
        <v>1</v>
      </c>
      <c r="F44" s="251"/>
      <c r="G44" s="34">
        <v>1.31</v>
      </c>
      <c r="H44" s="117">
        <f t="shared" si="0"/>
        <v>1.31</v>
      </c>
      <c r="I44" s="118"/>
      <c r="J44" s="119">
        <f t="shared" si="1"/>
        <v>40</v>
      </c>
      <c r="K44" s="115" t="str">
        <f t="shared" si="2"/>
        <v/>
      </c>
      <c r="L44" s="33">
        <v>61</v>
      </c>
      <c r="M44" s="155">
        <f t="shared" si="3"/>
        <v>62.31</v>
      </c>
    </row>
    <row r="45" spans="1:13" ht="24.95" customHeight="1" thickTop="1" thickBot="1" x14ac:dyDescent="0.3">
      <c r="A45" s="71">
        <v>17</v>
      </c>
      <c r="B45" s="254" t="str">
        <f>IF(ISERROR(VLOOKUP(A45,Teams!$A$2:$B$4911,2)),"",VLOOKUP(A45,Teams!$A$2:$B$4911,2))</f>
        <v>Bryan &amp; Mason McCarty</v>
      </c>
      <c r="C45" s="33">
        <v>1</v>
      </c>
      <c r="D45" s="104">
        <v>1</v>
      </c>
      <c r="E45" s="33">
        <v>0</v>
      </c>
      <c r="F45" s="160"/>
      <c r="G45" s="34">
        <v>0</v>
      </c>
      <c r="H45" s="60">
        <f t="shared" si="0"/>
        <v>0</v>
      </c>
      <c r="I45" s="61"/>
      <c r="J45" s="62">
        <f t="shared" si="1"/>
        <v>0</v>
      </c>
      <c r="K45" s="16" t="str">
        <f t="shared" si="2"/>
        <v/>
      </c>
      <c r="L45" s="33">
        <f>+L44-1</f>
        <v>60</v>
      </c>
      <c r="M45" s="155">
        <f t="shared" si="3"/>
        <v>60</v>
      </c>
    </row>
    <row r="46" spans="1:13" ht="24.95" customHeight="1" thickTop="1" thickBot="1" x14ac:dyDescent="0.3">
      <c r="A46" s="71">
        <v>52</v>
      </c>
      <c r="B46" s="254" t="str">
        <f>IF(ISERROR(VLOOKUP(A46,Teams!$A$2:$B$4911,2)),"",VLOOKUP(A46,Teams!$A$2:$B$4911,2))</f>
        <v>Sam Watson &amp; Jodee Butler</v>
      </c>
      <c r="C46" s="116">
        <v>1</v>
      </c>
      <c r="D46" s="104">
        <v>1</v>
      </c>
      <c r="E46" s="33">
        <v>0</v>
      </c>
      <c r="F46" s="160"/>
      <c r="G46" s="34">
        <v>0</v>
      </c>
      <c r="H46" s="60">
        <f t="shared" si="0"/>
        <v>0</v>
      </c>
      <c r="I46" s="61"/>
      <c r="J46" s="62">
        <f t="shared" si="1"/>
        <v>0</v>
      </c>
      <c r="K46" s="16" t="str">
        <f t="shared" si="2"/>
        <v/>
      </c>
      <c r="L46" s="33">
        <v>60</v>
      </c>
      <c r="M46" s="155">
        <f t="shared" si="3"/>
        <v>60</v>
      </c>
    </row>
    <row r="47" spans="1:13" ht="24.95" customHeight="1" thickTop="1" thickBot="1" x14ac:dyDescent="0.3">
      <c r="A47" s="71">
        <v>54</v>
      </c>
      <c r="B47" s="254" t="str">
        <f>IF(ISERROR(VLOOKUP(A47,Teams!$A$2:$B$4911,2)),"",VLOOKUP(A47,Teams!$A$2:$B$4911,2))</f>
        <v>Kevin Sanderson &amp; Kelton Sanderson</v>
      </c>
      <c r="C47" s="116">
        <v>1</v>
      </c>
      <c r="D47" s="104">
        <v>1</v>
      </c>
      <c r="E47" s="33">
        <v>0</v>
      </c>
      <c r="F47" s="160"/>
      <c r="G47" s="34">
        <v>0</v>
      </c>
      <c r="H47" s="60">
        <f t="shared" si="0"/>
        <v>0</v>
      </c>
      <c r="I47" s="61"/>
      <c r="J47" s="62">
        <f t="shared" si="1"/>
        <v>0</v>
      </c>
      <c r="K47" s="16" t="str">
        <f t="shared" si="2"/>
        <v/>
      </c>
      <c r="L47" s="33">
        <v>60</v>
      </c>
      <c r="M47" s="155">
        <f t="shared" si="3"/>
        <v>60</v>
      </c>
    </row>
    <row r="48" spans="1:13" ht="24.95" customHeight="1" thickTop="1" thickBot="1" x14ac:dyDescent="0.3">
      <c r="A48" s="71">
        <v>78</v>
      </c>
      <c r="B48" s="254" t="str">
        <f>IF(ISERROR(VLOOKUP(A48,Teams!$A$2:$B$4911,2)),"",VLOOKUP(A48,Teams!$A$2:$B$4911,2))</f>
        <v>Barrett Bennefield &amp; Nick Carrell &amp; Bree Pruitt</v>
      </c>
      <c r="C48" s="120">
        <v>1</v>
      </c>
      <c r="D48" s="104">
        <v>1</v>
      </c>
      <c r="E48" s="120">
        <v>0</v>
      </c>
      <c r="F48" s="253"/>
      <c r="G48" s="34">
        <v>0</v>
      </c>
      <c r="H48" s="117">
        <f t="shared" si="0"/>
        <v>0</v>
      </c>
      <c r="I48" s="118">
        <v>0</v>
      </c>
      <c r="J48" s="119">
        <f t="shared" si="1"/>
        <v>0</v>
      </c>
      <c r="K48" s="115" t="str">
        <f t="shared" si="2"/>
        <v/>
      </c>
      <c r="L48" s="33">
        <v>60</v>
      </c>
      <c r="M48" s="155">
        <f t="shared" si="3"/>
        <v>60</v>
      </c>
    </row>
    <row r="49" spans="1:13" ht="24.95" customHeight="1" thickTop="1" thickBot="1" x14ac:dyDescent="0.3">
      <c r="A49" s="71">
        <v>103</v>
      </c>
      <c r="B49" s="254" t="str">
        <f>IF(ISERROR(VLOOKUP(A49,Teams!$A$2:$B$4911,2)),"",VLOOKUP(A49,Teams!$A$2:$B$4911,2))</f>
        <v xml:space="preserve">Conner Canada </v>
      </c>
      <c r="C49" s="116">
        <v>1</v>
      </c>
      <c r="D49" s="104">
        <v>1</v>
      </c>
      <c r="E49" s="116">
        <v>0</v>
      </c>
      <c r="F49" s="252"/>
      <c r="G49" s="116">
        <v>0</v>
      </c>
      <c r="H49" s="117">
        <f t="shared" si="0"/>
        <v>0</v>
      </c>
      <c r="I49" s="118">
        <v>0</v>
      </c>
      <c r="J49" s="119">
        <f t="shared" si="1"/>
        <v>0</v>
      </c>
      <c r="K49" s="115" t="str">
        <f t="shared" si="2"/>
        <v/>
      </c>
      <c r="L49" s="33">
        <v>60</v>
      </c>
      <c r="M49" s="155">
        <f t="shared" si="3"/>
        <v>60</v>
      </c>
    </row>
    <row r="50" spans="1:13" ht="24.95" customHeight="1" thickTop="1" thickBot="1" x14ac:dyDescent="0.3">
      <c r="A50" s="71">
        <v>104</v>
      </c>
      <c r="B50" s="254" t="str">
        <f>IF(ISERROR(VLOOKUP(A50,Teams!$A$2:$B$4911,2)),"",VLOOKUP(A50,Teams!$A$2:$B$4911,2))</f>
        <v>Clint &amp; Cade Lipham</v>
      </c>
      <c r="C50" s="116">
        <v>1</v>
      </c>
      <c r="D50" s="104">
        <v>1</v>
      </c>
      <c r="E50" s="116">
        <v>0</v>
      </c>
      <c r="F50" s="252"/>
      <c r="G50" s="116">
        <v>0</v>
      </c>
      <c r="H50" s="117"/>
      <c r="I50" s="118"/>
      <c r="J50" s="119"/>
      <c r="K50" s="115"/>
      <c r="L50" s="33">
        <v>60</v>
      </c>
      <c r="M50" s="155">
        <f t="shared" si="3"/>
        <v>60</v>
      </c>
    </row>
    <row r="51" spans="1:13" ht="24.95" customHeight="1" thickTop="1" thickBot="1" x14ac:dyDescent="0.3">
      <c r="A51" s="71"/>
      <c r="B51" s="254"/>
      <c r="C51" s="116"/>
      <c r="D51" s="104"/>
      <c r="E51" s="116"/>
      <c r="F51" s="252"/>
      <c r="G51" s="116"/>
      <c r="H51" s="117"/>
      <c r="I51" s="118"/>
      <c r="J51" s="119"/>
      <c r="K51" s="115"/>
      <c r="L51" s="116"/>
      <c r="M51" s="155"/>
    </row>
    <row r="52" spans="1:13" ht="24.95" customHeight="1" thickTop="1" thickBot="1" x14ac:dyDescent="0.3">
      <c r="A52" s="71"/>
      <c r="B52" s="254" t="str">
        <f>IF(ISERROR(VLOOKUP(A52,Teams!$A$2:$B$4911,2)),"",VLOOKUP(A52,Teams!$A$2:$B$4911,2))</f>
        <v/>
      </c>
      <c r="C52" s="116"/>
      <c r="D52" s="104"/>
      <c r="E52" s="116">
        <f>SUM(E5:E51)</f>
        <v>116</v>
      </c>
      <c r="F52" s="252"/>
      <c r="G52" s="116"/>
      <c r="H52" s="117">
        <f t="shared" ref="H52" si="4">G52-I52</f>
        <v>0</v>
      </c>
      <c r="I52" s="118">
        <v>0</v>
      </c>
      <c r="J52" s="119">
        <f>IF(H52=0,0,IF(ISERROR(RANK(H52,$H$5:$H$52)),"",RANK(H52,$H$5:$H$52)))</f>
        <v>0</v>
      </c>
      <c r="K52" s="115" t="str">
        <f>IF(ISERROR(RANK(F52,$F$5:$F$52)),"",(RANK(F52,$F$5:$F$52)))</f>
        <v/>
      </c>
      <c r="L52" s="116"/>
      <c r="M52" s="155">
        <f t="shared" ref="M52" si="5">SUM(H52+L52)</f>
        <v>0</v>
      </c>
    </row>
    <row r="53" spans="1:13" ht="15" customHeight="1" thickTop="1" x14ac:dyDescent="0.2"/>
  </sheetData>
  <sortState xmlns:xlrd2="http://schemas.microsoft.com/office/spreadsheetml/2017/richdata2" ref="A5:M50">
    <sortCondition descending="1" ref="H5:H50"/>
  </sortState>
  <mergeCells count="2">
    <mergeCell ref="G3:H3"/>
    <mergeCell ref="J3:K3"/>
  </mergeCells>
  <phoneticPr fontId="0" type="noConversion"/>
  <pageMargins left="0" right="0" top="0" bottom="0" header="0" footer="0"/>
  <pageSetup scale="64" fitToHeight="0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2D9BF-679E-438D-B69B-65FF7D8F5B23}">
  <dimension ref="A1:Q55"/>
  <sheetViews>
    <sheetView tabSelected="1" zoomScale="120" zoomScaleNormal="120" zoomScaleSheetLayoutView="105" workbookViewId="0">
      <pane xSplit="2" topLeftCell="C1" activePane="topRight" state="frozen"/>
      <selection pane="topRight" activeCell="B5" sqref="B5"/>
    </sheetView>
  </sheetViews>
  <sheetFormatPr defaultRowHeight="15" customHeight="1" x14ac:dyDescent="0.2"/>
  <cols>
    <col min="1" max="1" width="9.28515625" style="5" bestFit="1" customWidth="1"/>
    <col min="2" max="2" width="58.28515625" style="255" customWidth="1"/>
    <col min="3" max="3" width="6" style="109" customWidth="1"/>
    <col min="4" max="4" width="8" style="109" customWidth="1"/>
    <col min="5" max="5" width="7.7109375" style="109" customWidth="1"/>
    <col min="6" max="6" width="9.5703125" style="109" customWidth="1"/>
    <col min="7" max="7" width="16" style="110" customWidth="1"/>
    <col min="8" max="8" width="12.42578125" style="110" customWidth="1"/>
    <col min="9" max="9" width="15" style="5" customWidth="1"/>
    <col min="10" max="10" width="15.140625" style="111" customWidth="1"/>
    <col min="11" max="11" width="12.140625" style="5" customWidth="1"/>
    <col min="12" max="12" width="9.140625" style="5" customWidth="1"/>
    <col min="13" max="13" width="10.7109375" style="5" customWidth="1"/>
    <col min="14" max="16384" width="9.140625" style="5"/>
  </cols>
  <sheetData>
    <row r="1" spans="1:17" ht="15" customHeight="1" x14ac:dyDescent="0.2">
      <c r="A1" s="4"/>
      <c r="B1" s="112"/>
      <c r="C1" s="7"/>
    </row>
    <row r="2" spans="1:17" ht="30" customHeight="1" thickBot="1" x14ac:dyDescent="0.55000000000000004">
      <c r="A2" s="12" t="s">
        <v>51</v>
      </c>
      <c r="B2" s="112"/>
      <c r="C2" s="4"/>
      <c r="D2" s="4"/>
      <c r="E2" s="4"/>
      <c r="F2" s="4"/>
      <c r="G2" s="113"/>
      <c r="H2" s="113"/>
      <c r="I2" s="112"/>
      <c r="J2" s="114"/>
      <c r="K2" s="112"/>
      <c r="L2" s="112"/>
      <c r="M2" s="112"/>
    </row>
    <row r="3" spans="1:17" ht="24.95" customHeight="1" thickBot="1" x14ac:dyDescent="0.3">
      <c r="A3" s="23" t="s">
        <v>0</v>
      </c>
      <c r="B3" s="23" t="s">
        <v>1</v>
      </c>
      <c r="C3" s="24" t="s">
        <v>2</v>
      </c>
      <c r="D3" s="24" t="s">
        <v>2</v>
      </c>
      <c r="E3" s="24" t="s">
        <v>8</v>
      </c>
      <c r="F3" s="24" t="s">
        <v>9</v>
      </c>
      <c r="G3" s="265" t="s">
        <v>5</v>
      </c>
      <c r="H3" s="266"/>
      <c r="I3" s="24" t="s">
        <v>22</v>
      </c>
      <c r="J3" s="267" t="s">
        <v>21</v>
      </c>
      <c r="K3" s="268"/>
      <c r="L3" s="24" t="s">
        <v>10</v>
      </c>
      <c r="M3" s="153" t="s">
        <v>10</v>
      </c>
      <c r="N3" s="2"/>
      <c r="O3" s="7"/>
      <c r="P3" s="8"/>
      <c r="Q3" s="2"/>
    </row>
    <row r="4" spans="1:17" ht="41.25" customHeight="1" thickBot="1" x14ac:dyDescent="0.3">
      <c r="A4" s="23"/>
      <c r="B4" s="23">
        <f>COUNT($A$5:$A$512)</f>
        <v>48</v>
      </c>
      <c r="C4" s="24"/>
      <c r="D4" s="64" t="s">
        <v>6</v>
      </c>
      <c r="E4" s="25" t="s">
        <v>3</v>
      </c>
      <c r="F4" s="25" t="s">
        <v>4</v>
      </c>
      <c r="G4" s="57" t="s">
        <v>26</v>
      </c>
      <c r="H4" s="57" t="s">
        <v>27</v>
      </c>
      <c r="I4" s="59" t="s">
        <v>43</v>
      </c>
      <c r="J4" s="54" t="s">
        <v>15</v>
      </c>
      <c r="K4" s="25" t="s">
        <v>16</v>
      </c>
      <c r="L4" s="28"/>
      <c r="M4" s="154" t="s">
        <v>7</v>
      </c>
      <c r="N4" s="2"/>
      <c r="O4" s="7"/>
      <c r="P4" s="9"/>
      <c r="Q4" s="2"/>
    </row>
    <row r="5" spans="1:17" ht="27" customHeight="1" thickTop="1" thickBot="1" x14ac:dyDescent="0.3">
      <c r="A5" s="71">
        <v>51</v>
      </c>
      <c r="B5" s="254" t="str">
        <f>IF(ISERROR(VLOOKUP(A5,Teams!$A$2:$B$4911,2)),"",VLOOKUP(A5,Teams!$A$2:$B$4911,2))</f>
        <v>Clay Phillips &amp; David Shaw</v>
      </c>
      <c r="C5" s="139">
        <v>1</v>
      </c>
      <c r="D5" s="203">
        <v>1</v>
      </c>
      <c r="E5" s="82">
        <v>3</v>
      </c>
      <c r="F5" s="160">
        <v>9.52</v>
      </c>
      <c r="G5" s="34">
        <v>20.239999999999998</v>
      </c>
      <c r="H5" s="117">
        <f>G5-I5</f>
        <v>20.239999999999998</v>
      </c>
      <c r="I5" s="278"/>
      <c r="J5" s="119">
        <f>IF(H5=0,0,IF(ISERROR(RANK(H5,$H$5:$H$51)),"",RANK(H5,$H$5:$H$51)))</f>
        <v>1</v>
      </c>
      <c r="K5" s="115">
        <f>IF(ISERROR(RANK(F5,$F$5:$F$51)),"",(RANK(F5,$F$5:$F$51)))</f>
        <v>1</v>
      </c>
      <c r="L5" s="116">
        <v>100</v>
      </c>
      <c r="M5" s="158">
        <f>SUM(H5+L5)</f>
        <v>120.24</v>
      </c>
    </row>
    <row r="6" spans="1:17" ht="24.95" customHeight="1" thickTop="1" thickBot="1" x14ac:dyDescent="0.3">
      <c r="A6" s="71">
        <v>15</v>
      </c>
      <c r="B6" s="254" t="str">
        <f>IF(ISERROR(VLOOKUP(A6,Teams!$A$2:$B$4911,2)),"",VLOOKUP(A6,Teams!$A$2:$B$4911,2))</f>
        <v>Johnny Due &amp; William Flournoy Dennis Oats</v>
      </c>
      <c r="C6" s="33">
        <v>1</v>
      </c>
      <c r="D6" s="203">
        <v>1</v>
      </c>
      <c r="E6" s="33">
        <v>3</v>
      </c>
      <c r="F6" s="160">
        <v>7.94</v>
      </c>
      <c r="G6" s="34">
        <v>13.89</v>
      </c>
      <c r="H6" s="117">
        <f>G6-I6</f>
        <v>13.89</v>
      </c>
      <c r="I6" s="278"/>
      <c r="J6" s="119">
        <f>IF(H6=0,0,IF(ISERROR(RANK(H6,$H$5:$H$51)),"",RANK(H6,$H$5:$H$51)))</f>
        <v>2</v>
      </c>
      <c r="K6" s="115">
        <f>IF(ISERROR(RANK(F6,$F$5:$F$51)),"",(RANK(F6,$F$5:$F$51)))</f>
        <v>2</v>
      </c>
      <c r="L6" s="116">
        <v>99</v>
      </c>
      <c r="M6" s="158">
        <f>SUM(H6+L6)</f>
        <v>112.89</v>
      </c>
    </row>
    <row r="7" spans="1:17" ht="24.95" customHeight="1" thickTop="1" thickBot="1" x14ac:dyDescent="0.3">
      <c r="A7" s="71">
        <v>97</v>
      </c>
      <c r="B7" s="254" t="str">
        <f>IF(ISERROR(VLOOKUP(A7,Teams!$A$2:$B$4911,2)),"",VLOOKUP(A7,Teams!$A$2:$B$4911,2))</f>
        <v>Tommy Stoval &amp; Walter Land</v>
      </c>
      <c r="C7" s="33">
        <v>1</v>
      </c>
      <c r="D7" s="203">
        <v>1</v>
      </c>
      <c r="E7" s="33">
        <v>3</v>
      </c>
      <c r="F7" s="160"/>
      <c r="G7" s="34">
        <v>12.87</v>
      </c>
      <c r="H7" s="117">
        <f>G7-I7</f>
        <v>12.87</v>
      </c>
      <c r="I7" s="278">
        <v>0</v>
      </c>
      <c r="J7" s="119">
        <f>IF(H7=0,0,IF(ISERROR(RANK(H7,$H$5:$H$51)),"",RANK(H7,$H$5:$H$51)))</f>
        <v>3</v>
      </c>
      <c r="K7" s="115" t="str">
        <f>IF(ISERROR(RANK(F7,$F$5:$F$51)),"",(RANK(F7,$F$5:$F$51)))</f>
        <v/>
      </c>
      <c r="L7" s="116">
        <v>98</v>
      </c>
      <c r="M7" s="158">
        <f>SUM(H7+L7)</f>
        <v>110.87</v>
      </c>
    </row>
    <row r="8" spans="1:17" ht="24.95" customHeight="1" thickTop="1" thickBot="1" x14ac:dyDescent="0.3">
      <c r="A8" s="71">
        <v>22</v>
      </c>
      <c r="B8" s="254" t="str">
        <f>IF(ISERROR(VLOOKUP(A8,Teams!$A$2:$B$4911,2)),"",VLOOKUP(A8,Teams!$A$2:$B$4911,2))</f>
        <v>Russell Sparks &amp; Lanton &amp; Mandy Chumley</v>
      </c>
      <c r="C8" s="33">
        <v>1</v>
      </c>
      <c r="D8" s="203">
        <v>1</v>
      </c>
      <c r="E8" s="33">
        <v>3</v>
      </c>
      <c r="F8" s="160">
        <v>6.73</v>
      </c>
      <c r="G8" s="34">
        <v>11.7</v>
      </c>
      <c r="H8" s="117">
        <f>G8-I8</f>
        <v>11.7</v>
      </c>
      <c r="I8" s="278"/>
      <c r="J8" s="119">
        <f>IF(H8=0,0,IF(ISERROR(RANK(H8,$H$5:$H$51)),"",RANK(H8,$H$5:$H$51)))</f>
        <v>4</v>
      </c>
      <c r="K8" s="115">
        <f>IF(ISERROR(RANK(F8,$F$5:$F$51)),"",(RANK(F8,$F$5:$F$51)))</f>
        <v>3</v>
      </c>
      <c r="L8" s="116">
        <v>97</v>
      </c>
      <c r="M8" s="158">
        <f>SUM(H8+L8)</f>
        <v>108.7</v>
      </c>
    </row>
    <row r="9" spans="1:17" ht="24.95" customHeight="1" thickTop="1" thickBot="1" x14ac:dyDescent="0.3">
      <c r="A9" s="71">
        <v>23</v>
      </c>
      <c r="B9" s="254" t="str">
        <f>IF(ISERROR(VLOOKUP(A9,Teams!$A$2:$B$4911,2)),"",VLOOKUP(A9,Teams!$A$2:$B$4911,2))</f>
        <v>Keith &amp; Terry Hickman</v>
      </c>
      <c r="C9" s="33">
        <v>1</v>
      </c>
      <c r="D9" s="203">
        <v>1</v>
      </c>
      <c r="E9" s="33">
        <v>3</v>
      </c>
      <c r="F9" s="160"/>
      <c r="G9" s="34">
        <v>10.050000000000001</v>
      </c>
      <c r="H9" s="117">
        <f>G9-I9</f>
        <v>10.050000000000001</v>
      </c>
      <c r="I9" s="278"/>
      <c r="J9" s="119">
        <f>IF(H9=0,0,IF(ISERROR(RANK(H9,$H$5:$H$51)),"",RANK(H9,$H$5:$H$51)))</f>
        <v>5</v>
      </c>
      <c r="K9" s="115" t="str">
        <f>IF(ISERROR(RANK(F9,$F$5:$F$51)),"",(RANK(F9,$F$5:$F$51)))</f>
        <v/>
      </c>
      <c r="L9" s="116">
        <v>96</v>
      </c>
      <c r="M9" s="158">
        <f>SUM(H9+L9)</f>
        <v>106.05</v>
      </c>
    </row>
    <row r="10" spans="1:17" ht="24.95" customHeight="1" thickTop="1" thickBot="1" x14ac:dyDescent="0.3">
      <c r="A10" s="71">
        <v>35</v>
      </c>
      <c r="B10" s="254" t="str">
        <f>IF(ISERROR(VLOOKUP(A10,Teams!$A$2:$B$4911,2)),"",VLOOKUP(A10,Teams!$A$2:$B$4911,2))</f>
        <v>Mark Thompson &amp; Ron Risenhover &amp; Larry Green</v>
      </c>
      <c r="C10" s="33">
        <v>1</v>
      </c>
      <c r="D10" s="203">
        <v>1</v>
      </c>
      <c r="E10" s="33">
        <v>3</v>
      </c>
      <c r="F10" s="160"/>
      <c r="G10" s="34">
        <v>10.02</v>
      </c>
      <c r="H10" s="117">
        <f>G10-I10</f>
        <v>10.02</v>
      </c>
      <c r="I10" s="278"/>
      <c r="J10" s="119">
        <f>IF(H10=0,0,IF(ISERROR(RANK(H10,$H$5:$H$51)),"",RANK(H10,$H$5:$H$51)))</f>
        <v>6</v>
      </c>
      <c r="K10" s="115" t="str">
        <f>IF(ISERROR(RANK(F10,$F$5:$F$51)),"",(RANK(F10,$F$5:$F$51)))</f>
        <v/>
      </c>
      <c r="L10" s="116">
        <v>95</v>
      </c>
      <c r="M10" s="158">
        <f>SUM(H10+L10)</f>
        <v>105.02</v>
      </c>
    </row>
    <row r="11" spans="1:17" ht="24.95" customHeight="1" thickTop="1" thickBot="1" x14ac:dyDescent="0.3">
      <c r="A11" s="71">
        <v>77</v>
      </c>
      <c r="B11" s="254" t="str">
        <f>IF(ISERROR(VLOOKUP(A11,Teams!$A$2:$B$4911,2)),"",VLOOKUP(A11,Teams!$A$2:$B$4911,2))</f>
        <v>William Easley &amp; Jacob Allen</v>
      </c>
      <c r="C11" s="33">
        <v>1</v>
      </c>
      <c r="D11" s="203">
        <v>1</v>
      </c>
      <c r="E11" s="33">
        <v>3</v>
      </c>
      <c r="F11" s="160"/>
      <c r="G11" s="34">
        <v>9.1999999999999993</v>
      </c>
      <c r="H11" s="117">
        <f>G11-I11</f>
        <v>9.1999999999999993</v>
      </c>
      <c r="I11" s="278">
        <v>0</v>
      </c>
      <c r="J11" s="119">
        <f>IF(H11=0,0,IF(ISERROR(RANK(H11,$H$5:$H$51)),"",RANK(H11,$H$5:$H$51)))</f>
        <v>7</v>
      </c>
      <c r="K11" s="115" t="str">
        <f>IF(ISERROR(RANK(F11,$F$5:$F$51)),"",(RANK(F11,$F$5:$F$51)))</f>
        <v/>
      </c>
      <c r="L11" s="116">
        <v>94</v>
      </c>
      <c r="M11" s="158">
        <f>SUM(H11+L11)</f>
        <v>103.2</v>
      </c>
    </row>
    <row r="12" spans="1:17" ht="24.95" customHeight="1" thickTop="1" thickBot="1" x14ac:dyDescent="0.3">
      <c r="A12" s="71">
        <v>53</v>
      </c>
      <c r="B12" s="254" t="str">
        <f>IF(ISERROR(VLOOKUP(A12,Teams!$A$2:$B$4911,2)),"",VLOOKUP(A12,Teams!$A$2:$B$4911,2))</f>
        <v>Justin Sikes &amp; Gavin Sikes &amp; Chris Shives</v>
      </c>
      <c r="C12" s="33">
        <v>1</v>
      </c>
      <c r="D12" s="203">
        <v>1</v>
      </c>
      <c r="E12" s="33">
        <v>3</v>
      </c>
      <c r="F12" s="160"/>
      <c r="G12" s="34">
        <v>9.18</v>
      </c>
      <c r="H12" s="117">
        <f>G12-I12</f>
        <v>9.18</v>
      </c>
      <c r="I12" s="278"/>
      <c r="J12" s="119">
        <f>IF(H12=0,0,IF(ISERROR(RANK(H12,$H$5:$H$51)),"",RANK(H12,$H$5:$H$51)))</f>
        <v>8</v>
      </c>
      <c r="K12" s="115" t="str">
        <f>IF(ISERROR(RANK(F12,$F$5:$F$51)),"",(RANK(F12,$F$5:$F$51)))</f>
        <v/>
      </c>
      <c r="L12" s="116">
        <v>93</v>
      </c>
      <c r="M12" s="158">
        <f>SUM(H12+L12)</f>
        <v>102.18</v>
      </c>
    </row>
    <row r="13" spans="1:17" ht="24.95" customHeight="1" thickTop="1" thickBot="1" x14ac:dyDescent="0.3">
      <c r="A13" s="71">
        <v>13</v>
      </c>
      <c r="B13" s="254" t="str">
        <f>IF(ISERROR(VLOOKUP(A13,Teams!$A$2:$B$4911,2)),"",VLOOKUP(A13,Teams!$A$2:$B$4911,2))</f>
        <v>Derrick &amp; Wesley Shoffitt &amp; Willie Wooten</v>
      </c>
      <c r="C13" s="33">
        <v>1</v>
      </c>
      <c r="D13" s="203">
        <v>1</v>
      </c>
      <c r="E13" s="33">
        <v>3</v>
      </c>
      <c r="F13" s="160"/>
      <c r="G13" s="34">
        <v>9.11</v>
      </c>
      <c r="H13" s="117">
        <f>G13-I13</f>
        <v>9.11</v>
      </c>
      <c r="I13" s="278"/>
      <c r="J13" s="119">
        <f>IF(H13=0,0,IF(ISERROR(RANK(H13,$H$5:$H$51)),"",RANK(H13,$H$5:$H$51)))</f>
        <v>9</v>
      </c>
      <c r="K13" s="115" t="str">
        <f>IF(ISERROR(RANK(F13,$F$5:$F$51)),"",(RANK(F13,$F$5:$F$51)))</f>
        <v/>
      </c>
      <c r="L13" s="116">
        <v>92</v>
      </c>
      <c r="M13" s="158">
        <f>SUM(H13+L13)</f>
        <v>101.11</v>
      </c>
    </row>
    <row r="14" spans="1:17" ht="24.95" customHeight="1" thickTop="1" thickBot="1" x14ac:dyDescent="0.3">
      <c r="A14" s="71">
        <v>46</v>
      </c>
      <c r="B14" s="254" t="str">
        <f>IF(ISERROR(VLOOKUP(A14,Teams!$A$2:$B$4911,2)),"",VLOOKUP(A14,Teams!$A$2:$B$4911,2))</f>
        <v>Taylor Thompson &amp; Cade Tullos</v>
      </c>
      <c r="C14" s="33">
        <v>1</v>
      </c>
      <c r="D14" s="203">
        <v>1</v>
      </c>
      <c r="E14" s="33">
        <v>3</v>
      </c>
      <c r="F14" s="160"/>
      <c r="G14" s="34">
        <v>8.9600000000000009</v>
      </c>
      <c r="H14" s="117">
        <f>G14-I14</f>
        <v>8.9600000000000009</v>
      </c>
      <c r="I14" s="278"/>
      <c r="J14" s="119">
        <f>IF(H14=0,0,IF(ISERROR(RANK(H14,$H$5:$H$51)),"",RANK(H14,$H$5:$H$51)))</f>
        <v>10</v>
      </c>
      <c r="K14" s="115" t="str">
        <f>IF(ISERROR(RANK(F14,$F$5:$F$51)),"",(RANK(F14,$F$5:$F$51)))</f>
        <v/>
      </c>
      <c r="L14" s="116">
        <v>91</v>
      </c>
      <c r="M14" s="158">
        <f>SUM(H14+L14)</f>
        <v>99.960000000000008</v>
      </c>
    </row>
    <row r="15" spans="1:17" ht="24.95" customHeight="1" thickTop="1" thickBot="1" x14ac:dyDescent="0.3">
      <c r="A15" s="71">
        <v>29</v>
      </c>
      <c r="B15" s="254" t="str">
        <f>IF(ISERROR(VLOOKUP(A15,Teams!$A$2:$B$4911,2)),"",VLOOKUP(A15,Teams!$A$2:$B$4911,2))</f>
        <v>Ryan Carson &amp; Mark Gorman &amp; Bobby Blanton</v>
      </c>
      <c r="C15" s="33">
        <v>1</v>
      </c>
      <c r="D15" s="203">
        <v>1</v>
      </c>
      <c r="E15" s="33">
        <v>3</v>
      </c>
      <c r="F15" s="160"/>
      <c r="G15" s="34">
        <v>8.85</v>
      </c>
      <c r="H15" s="117">
        <f>G15-I15</f>
        <v>8.85</v>
      </c>
      <c r="I15" s="278"/>
      <c r="J15" s="119">
        <f>IF(H15=0,0,IF(ISERROR(RANK(H15,$H$5:$H$51)),"",RANK(H15,$H$5:$H$51)))</f>
        <v>11</v>
      </c>
      <c r="K15" s="115" t="str">
        <f>IF(ISERROR(RANK(F15,$F$5:$F$51)),"",(RANK(F15,$F$5:$F$51)))</f>
        <v/>
      </c>
      <c r="L15" s="116">
        <v>90</v>
      </c>
      <c r="M15" s="158">
        <f>SUM(H15+L15)</f>
        <v>98.85</v>
      </c>
    </row>
    <row r="16" spans="1:17" ht="24.95" customHeight="1" thickTop="1" thickBot="1" x14ac:dyDescent="0.3">
      <c r="A16" s="71">
        <v>41</v>
      </c>
      <c r="B16" s="254" t="str">
        <f>IF(ISERROR(VLOOKUP(A16,Teams!$A$2:$B$4911,2)),"",VLOOKUP(A16,Teams!$A$2:$B$4911,2))</f>
        <v>Ryan Williams &amp; Bronson Cole &amp; John Bradenburg</v>
      </c>
      <c r="C16" s="33">
        <v>1</v>
      </c>
      <c r="D16" s="203">
        <v>1</v>
      </c>
      <c r="E16" s="33">
        <v>3</v>
      </c>
      <c r="F16" s="160"/>
      <c r="G16" s="34">
        <v>8.82</v>
      </c>
      <c r="H16" s="117">
        <f>G16-I16</f>
        <v>8.82</v>
      </c>
      <c r="I16" s="278"/>
      <c r="J16" s="119">
        <f>IF(H16=0,0,IF(ISERROR(RANK(H16,$H$5:$H$51)),"",RANK(H16,$H$5:$H$51)))</f>
        <v>12</v>
      </c>
      <c r="K16" s="115" t="str">
        <f>IF(ISERROR(RANK(F16,$F$5:$F$51)),"",(RANK(F16,$F$5:$F$51)))</f>
        <v/>
      </c>
      <c r="L16" s="116">
        <v>89</v>
      </c>
      <c r="M16" s="158">
        <f>SUM(H16+L16)</f>
        <v>97.82</v>
      </c>
    </row>
    <row r="17" spans="1:13" ht="24.95" customHeight="1" thickTop="1" thickBot="1" x14ac:dyDescent="0.3">
      <c r="A17" s="71">
        <v>89</v>
      </c>
      <c r="B17" s="254" t="str">
        <f>IF(ISERROR(VLOOKUP(A17,Teams!$A$2:$B$4911,2)),"",VLOOKUP(A17,Teams!$A$2:$B$4911,2))</f>
        <v>Willie Wooten &amp; Ty Pitts &amp; David Hendry</v>
      </c>
      <c r="C17" s="33">
        <v>1</v>
      </c>
      <c r="D17" s="203">
        <v>1</v>
      </c>
      <c r="E17" s="33">
        <v>3</v>
      </c>
      <c r="F17" s="160"/>
      <c r="G17" s="34">
        <v>8.6999999999999993</v>
      </c>
      <c r="H17" s="117">
        <f>G17-I17</f>
        <v>8.6999999999999993</v>
      </c>
      <c r="I17" s="278">
        <v>0</v>
      </c>
      <c r="J17" s="119">
        <f>IF(H17=0,0,IF(ISERROR(RANK(H17,$H$5:$H$51)),"",RANK(H17,$H$5:$H$51)))</f>
        <v>13</v>
      </c>
      <c r="K17" s="115" t="str">
        <f>IF(ISERROR(RANK(F17,$F$5:$F$51)),"",(RANK(F17,$F$5:$F$51)))</f>
        <v/>
      </c>
      <c r="L17" s="116">
        <v>88</v>
      </c>
      <c r="M17" s="158">
        <f>SUM(H17+L17)</f>
        <v>96.7</v>
      </c>
    </row>
    <row r="18" spans="1:13" ht="24.95" customHeight="1" thickTop="1" thickBot="1" x14ac:dyDescent="0.3">
      <c r="A18" s="71">
        <v>63</v>
      </c>
      <c r="B18" s="254" t="str">
        <f>IF(ISERROR(VLOOKUP(A18,Teams!$A$2:$B$4911,2)),"",VLOOKUP(A18,Teams!$A$2:$B$4911,2))</f>
        <v>Ryan McWillims &amp; Jesse Harrell</v>
      </c>
      <c r="C18" s="33">
        <v>1</v>
      </c>
      <c r="D18" s="203">
        <v>1</v>
      </c>
      <c r="E18" s="33">
        <v>3</v>
      </c>
      <c r="F18" s="160"/>
      <c r="G18" s="34">
        <v>8.56</v>
      </c>
      <c r="H18" s="117">
        <f>G18-I18</f>
        <v>8.56</v>
      </c>
      <c r="I18" s="278"/>
      <c r="J18" s="119">
        <f>IF(H18=0,0,IF(ISERROR(RANK(H18,$H$5:$H$51)),"",RANK(H18,$H$5:$H$51)))</f>
        <v>14</v>
      </c>
      <c r="K18" s="115" t="str">
        <f>IF(ISERROR(RANK(F18,$F$5:$F$51)),"",(RANK(F18,$F$5:$F$51)))</f>
        <v/>
      </c>
      <c r="L18" s="116">
        <v>87</v>
      </c>
      <c r="M18" s="158">
        <f>SUM(H18+L18)</f>
        <v>95.56</v>
      </c>
    </row>
    <row r="19" spans="1:13" ht="24.95" customHeight="1" thickTop="1" thickBot="1" x14ac:dyDescent="0.3">
      <c r="A19" s="71">
        <v>33</v>
      </c>
      <c r="B19" s="254" t="str">
        <f>IF(ISERROR(VLOOKUP(A19,Teams!$A$2:$B$4911,2)),"",VLOOKUP(A19,Teams!$A$2:$B$4911,2))</f>
        <v>Justin Morton &amp; David Randy Turner</v>
      </c>
      <c r="C19" s="33">
        <v>1</v>
      </c>
      <c r="D19" s="203">
        <v>1</v>
      </c>
      <c r="E19" s="33">
        <v>3</v>
      </c>
      <c r="F19" s="160"/>
      <c r="G19" s="34">
        <v>8.43</v>
      </c>
      <c r="H19" s="117">
        <f>G19-I19</f>
        <v>8.43</v>
      </c>
      <c r="I19" s="278"/>
      <c r="J19" s="119">
        <f>IF(H19=0,0,IF(ISERROR(RANK(H19,$H$5:$H$51)),"",RANK(H19,$H$5:$H$51)))</f>
        <v>15</v>
      </c>
      <c r="K19" s="115" t="str">
        <f>IF(ISERROR(RANK(F19,$F$5:$F$51)),"",(RANK(F19,$F$5:$F$51)))</f>
        <v/>
      </c>
      <c r="L19" s="116">
        <v>86</v>
      </c>
      <c r="M19" s="158">
        <f>SUM(H19+L19)</f>
        <v>94.43</v>
      </c>
    </row>
    <row r="20" spans="1:13" ht="24.95" customHeight="1" thickTop="1" thickBot="1" x14ac:dyDescent="0.3">
      <c r="A20" s="71">
        <v>83</v>
      </c>
      <c r="B20" s="254" t="str">
        <f>IF(ISERROR(VLOOKUP(A20,Teams!$A$2:$B$4911,2)),"",VLOOKUP(A20,Teams!$A$2:$B$4911,2))</f>
        <v>Gary Warpole &amp; Bobby Addison</v>
      </c>
      <c r="C20" s="33">
        <v>1</v>
      </c>
      <c r="D20" s="203">
        <v>1</v>
      </c>
      <c r="E20" s="33">
        <v>3</v>
      </c>
      <c r="F20" s="160"/>
      <c r="G20" s="34">
        <v>8.0399999999999991</v>
      </c>
      <c r="H20" s="117">
        <f>G20-I20</f>
        <v>8.0399999999999991</v>
      </c>
      <c r="I20" s="278">
        <v>0</v>
      </c>
      <c r="J20" s="119">
        <f>IF(H20=0,0,IF(ISERROR(RANK(H20,$H$5:$H$51)),"",RANK(H20,$H$5:$H$51)))</f>
        <v>16</v>
      </c>
      <c r="K20" s="115" t="str">
        <f>IF(ISERROR(RANK(F20,$F$5:$F$51)),"",(RANK(F20,$F$5:$F$51)))</f>
        <v/>
      </c>
      <c r="L20" s="116">
        <v>85</v>
      </c>
      <c r="M20" s="158">
        <f>SUM(H20+L20)</f>
        <v>93.039999999999992</v>
      </c>
    </row>
    <row r="21" spans="1:13" ht="24.95" customHeight="1" thickTop="1" thickBot="1" x14ac:dyDescent="0.3">
      <c r="A21" s="71">
        <v>50</v>
      </c>
      <c r="B21" s="254" t="str">
        <f>IF(ISERROR(VLOOKUP(A21,Teams!$A$2:$B$4911,2)),"",VLOOKUP(A21,Teams!$A$2:$B$4911,2))</f>
        <v>Bob Cherry &amp; Phil Addisson</v>
      </c>
      <c r="C21" s="33">
        <v>1</v>
      </c>
      <c r="D21" s="203">
        <v>1</v>
      </c>
      <c r="E21" s="33">
        <v>3</v>
      </c>
      <c r="F21" s="160"/>
      <c r="G21" s="34">
        <v>9.0299999999999994</v>
      </c>
      <c r="H21" s="117">
        <f>G21-I21</f>
        <v>8.0299999999999994</v>
      </c>
      <c r="I21" s="278">
        <v>1</v>
      </c>
      <c r="J21" s="119">
        <f>IF(H21=0,0,IF(ISERROR(RANK(H21,$H$5:$H$51)),"",RANK(H21,$H$5:$H$51)))</f>
        <v>17</v>
      </c>
      <c r="K21" s="115" t="str">
        <f>IF(ISERROR(RANK(F21,$F$5:$F$51)),"",(RANK(F21,$F$5:$F$51)))</f>
        <v/>
      </c>
      <c r="L21" s="116">
        <v>84</v>
      </c>
      <c r="M21" s="158">
        <f>SUM(H21+L21)</f>
        <v>92.03</v>
      </c>
    </row>
    <row r="22" spans="1:13" ht="24.95" customHeight="1" thickTop="1" thickBot="1" x14ac:dyDescent="0.3">
      <c r="A22" s="71">
        <v>11</v>
      </c>
      <c r="B22" s="254" t="s">
        <v>141</v>
      </c>
      <c r="C22" s="33">
        <v>1</v>
      </c>
      <c r="D22" s="203">
        <v>1</v>
      </c>
      <c r="E22" s="33">
        <v>3</v>
      </c>
      <c r="F22" s="160"/>
      <c r="G22" s="34">
        <v>8</v>
      </c>
      <c r="H22" s="117">
        <f>G22-I22</f>
        <v>8</v>
      </c>
      <c r="I22" s="278"/>
      <c r="J22" s="119">
        <f>IF(H22=0,0,IF(ISERROR(RANK(H22,$H$5:$H$51)),"",RANK(H22,$H$5:$H$51)))</f>
        <v>18</v>
      </c>
      <c r="K22" s="115" t="str">
        <f>IF(ISERROR(RANK(F22,$F$5:$F$51)),"",(RANK(F22,$F$5:$F$51)))</f>
        <v/>
      </c>
      <c r="L22" s="116">
        <v>83</v>
      </c>
      <c r="M22" s="158">
        <f>SUM(H22+L22)</f>
        <v>91</v>
      </c>
    </row>
    <row r="23" spans="1:13" ht="24.95" customHeight="1" thickTop="1" thickBot="1" x14ac:dyDescent="0.3">
      <c r="A23" s="71">
        <v>37</v>
      </c>
      <c r="B23" s="254" t="str">
        <f>IF(ISERROR(VLOOKUP(A23,Teams!$A$2:$B$4911,2)),"",VLOOKUP(A23,Teams!$A$2:$B$4911,2))</f>
        <v>Cody &amp; Cash Platt &amp; Jacklyn Hughes</v>
      </c>
      <c r="C23" s="33">
        <v>1</v>
      </c>
      <c r="D23" s="203">
        <v>1</v>
      </c>
      <c r="E23" s="33">
        <v>3</v>
      </c>
      <c r="F23" s="160"/>
      <c r="G23" s="34">
        <v>7.99</v>
      </c>
      <c r="H23" s="117">
        <f>G23-I23</f>
        <v>7.99</v>
      </c>
      <c r="I23" s="278"/>
      <c r="J23" s="119">
        <f>IF(H23=0,0,IF(ISERROR(RANK(H23,$H$5:$H$51)),"",RANK(H23,$H$5:$H$51)))</f>
        <v>19</v>
      </c>
      <c r="K23" s="115" t="str">
        <f>IF(ISERROR(RANK(F23,$F$5:$F$51)),"",(RANK(F23,$F$5:$F$51)))</f>
        <v/>
      </c>
      <c r="L23" s="116">
        <v>82</v>
      </c>
      <c r="M23" s="158">
        <f>SUM(H23+L23)</f>
        <v>89.99</v>
      </c>
    </row>
    <row r="24" spans="1:13" ht="24.95" customHeight="1" thickTop="1" thickBot="1" x14ac:dyDescent="0.3">
      <c r="A24" s="71">
        <v>30</v>
      </c>
      <c r="B24" s="254" t="str">
        <f>IF(ISERROR(VLOOKUP(A24,Teams!$A$2:$B$4911,2)),"",VLOOKUP(A24,Teams!$A$2:$B$4911,2))</f>
        <v>Clint Teutsch &amp; Jeff Horn</v>
      </c>
      <c r="C24" s="33">
        <v>1</v>
      </c>
      <c r="D24" s="203">
        <v>1</v>
      </c>
      <c r="E24" s="33">
        <v>3</v>
      </c>
      <c r="F24" s="160"/>
      <c r="G24" s="34">
        <v>7.53</v>
      </c>
      <c r="H24" s="117">
        <f>G24-I24</f>
        <v>7.53</v>
      </c>
      <c r="I24" s="278"/>
      <c r="J24" s="119">
        <f>IF(H24=0,0,IF(ISERROR(RANK(H24,$H$5:$H$51)),"",RANK(H24,$H$5:$H$51)))</f>
        <v>20</v>
      </c>
      <c r="K24" s="115" t="str">
        <f>IF(ISERROR(RANK(F24,$F$5:$F$51)),"",(RANK(F24,$F$5:$F$51)))</f>
        <v/>
      </c>
      <c r="L24" s="116">
        <v>81</v>
      </c>
      <c r="M24" s="158">
        <f>SUM(H24+L24)</f>
        <v>88.53</v>
      </c>
    </row>
    <row r="25" spans="1:13" ht="24.95" customHeight="1" thickTop="1" thickBot="1" x14ac:dyDescent="0.3">
      <c r="A25" s="71">
        <v>55</v>
      </c>
      <c r="B25" s="254" t="str">
        <f>IF(ISERROR(VLOOKUP(A25,Teams!$A$2:$B$4911,2)),"",VLOOKUP(A25,Teams!$A$2:$B$4911,2))</f>
        <v>Bubby &amp; Kris &amp; Kevin Sanderson</v>
      </c>
      <c r="C25" s="33">
        <v>1</v>
      </c>
      <c r="D25" s="203">
        <v>1</v>
      </c>
      <c r="E25" s="33">
        <v>3</v>
      </c>
      <c r="F25" s="160"/>
      <c r="G25" s="34">
        <v>7.36</v>
      </c>
      <c r="H25" s="117">
        <f>G25-I25</f>
        <v>7.36</v>
      </c>
      <c r="I25" s="278"/>
      <c r="J25" s="119">
        <f>IF(H25=0,0,IF(ISERROR(RANK(H25,$H$5:$H$51)),"",RANK(H25,$H$5:$H$51)))</f>
        <v>21</v>
      </c>
      <c r="K25" s="115" t="str">
        <f>IF(ISERROR(RANK(F25,$F$5:$F$51)),"",(RANK(F25,$F$5:$F$51)))</f>
        <v/>
      </c>
      <c r="L25" s="116">
        <v>80</v>
      </c>
      <c r="M25" s="158">
        <f>SUM(H25+L25)</f>
        <v>87.36</v>
      </c>
    </row>
    <row r="26" spans="1:13" ht="24.95" customHeight="1" thickTop="1" thickBot="1" x14ac:dyDescent="0.3">
      <c r="A26" s="71">
        <v>24</v>
      </c>
      <c r="B26" s="254" t="str">
        <f>IF(ISERROR(VLOOKUP(A26,Teams!$A$2:$B$4911,2)),"",VLOOKUP(A26,Teams!$A$2:$B$4911,2))</f>
        <v>John Wojhan &amp; Dwayne Likens &amp; Kelvin Jones</v>
      </c>
      <c r="C26" s="33">
        <v>1</v>
      </c>
      <c r="D26" s="203">
        <v>1</v>
      </c>
      <c r="E26" s="33">
        <v>3</v>
      </c>
      <c r="F26" s="160"/>
      <c r="G26" s="34">
        <v>7.13</v>
      </c>
      <c r="H26" s="117">
        <f>G26-I26</f>
        <v>7.13</v>
      </c>
      <c r="I26" s="278"/>
      <c r="J26" s="119">
        <f>IF(H26=0,0,IF(ISERROR(RANK(H26,$H$5:$H$51)),"",RANK(H26,$H$5:$H$51)))</f>
        <v>22</v>
      </c>
      <c r="K26" s="115" t="str">
        <f>IF(ISERROR(RANK(F26,$F$5:$F$51)),"",(RANK(F26,$F$5:$F$51)))</f>
        <v/>
      </c>
      <c r="L26" s="116">
        <v>79</v>
      </c>
      <c r="M26" s="158">
        <f>SUM(H26+L26)</f>
        <v>86.13</v>
      </c>
    </row>
    <row r="27" spans="1:13" ht="24.95" customHeight="1" thickTop="1" thickBot="1" x14ac:dyDescent="0.3">
      <c r="A27" s="71">
        <v>18</v>
      </c>
      <c r="B27" s="254" t="str">
        <f>IF(ISERROR(VLOOKUP(A27,Teams!$A$2:$B$4911,2)),"",VLOOKUP(A27,Teams!$A$2:$B$4911,2))</f>
        <v>Ronald Kingsley &amp; Don Rawls &amp; Billy Penick</v>
      </c>
      <c r="C27" s="33">
        <v>1</v>
      </c>
      <c r="D27" s="203">
        <v>1</v>
      </c>
      <c r="E27" s="33">
        <v>3</v>
      </c>
      <c r="F27" s="160"/>
      <c r="G27" s="34">
        <v>7.11</v>
      </c>
      <c r="H27" s="117">
        <f>G27-I27</f>
        <v>7.11</v>
      </c>
      <c r="I27" s="278"/>
      <c r="J27" s="119">
        <f>IF(H27=0,0,IF(ISERROR(RANK(H27,$H$5:$H$51)),"",RANK(H27,$H$5:$H$51)))</f>
        <v>23</v>
      </c>
      <c r="K27" s="115" t="str">
        <f>IF(ISERROR(RANK(F27,$F$5:$F$51)),"",(RANK(F27,$F$5:$F$51)))</f>
        <v/>
      </c>
      <c r="L27" s="116">
        <v>78</v>
      </c>
      <c r="M27" s="158">
        <f>SUM(H27+L27)</f>
        <v>85.11</v>
      </c>
    </row>
    <row r="28" spans="1:13" ht="24.95" customHeight="1" thickTop="1" thickBot="1" x14ac:dyDescent="0.3">
      <c r="A28" s="71">
        <v>27</v>
      </c>
      <c r="B28" s="254" t="str">
        <f>IF(ISERROR(VLOOKUP(A28,Teams!$A$2:$B$4911,2)),"",VLOOKUP(A28,Teams!$A$2:$B$4911,2))</f>
        <v>Bud Armstrong &amp; Nathan Armstrong</v>
      </c>
      <c r="C28" s="33">
        <v>1</v>
      </c>
      <c r="D28" s="203">
        <v>1</v>
      </c>
      <c r="E28" s="33">
        <v>3</v>
      </c>
      <c r="F28" s="160"/>
      <c r="G28" s="34">
        <v>7.1</v>
      </c>
      <c r="H28" s="117">
        <f>G28-I28</f>
        <v>7.1</v>
      </c>
      <c r="I28" s="278"/>
      <c r="J28" s="119">
        <f>IF(H28=0,0,IF(ISERROR(RANK(H28,$H$5:$H$51)),"",RANK(H28,$H$5:$H$51)))</f>
        <v>24</v>
      </c>
      <c r="K28" s="115" t="str">
        <f>IF(ISERROR(RANK(F28,$F$5:$F$51)),"",(RANK(F28,$F$5:$F$51)))</f>
        <v/>
      </c>
      <c r="L28" s="116">
        <v>77</v>
      </c>
      <c r="M28" s="158">
        <f>SUM(H28+L28)</f>
        <v>84.1</v>
      </c>
    </row>
    <row r="29" spans="1:13" ht="24.95" customHeight="1" thickTop="1" thickBot="1" x14ac:dyDescent="0.3">
      <c r="A29" s="71">
        <v>44</v>
      </c>
      <c r="B29" s="254" t="str">
        <f>IF(ISERROR(VLOOKUP(A29,Teams!$A$2:$B$4911,2)),"",VLOOKUP(A29,Teams!$A$2:$B$4911,2))</f>
        <v>Charlie Stewart &amp; Charlie Kruithof &amp; Kannon Stewart</v>
      </c>
      <c r="C29" s="33">
        <v>1</v>
      </c>
      <c r="D29" s="203">
        <v>1</v>
      </c>
      <c r="E29" s="33">
        <v>3</v>
      </c>
      <c r="F29" s="160"/>
      <c r="G29" s="34">
        <v>6.98</v>
      </c>
      <c r="H29" s="117">
        <f>G29-I29</f>
        <v>6.98</v>
      </c>
      <c r="I29" s="278"/>
      <c r="J29" s="119">
        <f>IF(H29=0,0,IF(ISERROR(RANK(H29,$H$5:$H$51)),"",RANK(H29,$H$5:$H$51)))</f>
        <v>25</v>
      </c>
      <c r="K29" s="115" t="str">
        <f>IF(ISERROR(RANK(F29,$F$5:$F$51)),"",(RANK(F29,$F$5:$F$51)))</f>
        <v/>
      </c>
      <c r="L29" s="116">
        <v>76</v>
      </c>
      <c r="M29" s="158">
        <f>SUM(H29+L29)</f>
        <v>82.98</v>
      </c>
    </row>
    <row r="30" spans="1:13" ht="24.95" customHeight="1" thickTop="1" thickBot="1" x14ac:dyDescent="0.3">
      <c r="A30" s="71">
        <v>65</v>
      </c>
      <c r="B30" s="254" t="str">
        <f>IF(ISERROR(VLOOKUP(A30,Teams!$A$2:$B$4911,2)),"",VLOOKUP(A30,Teams!$A$2:$B$4911,2))</f>
        <v>Blake Steptoe &amp; Haelee Modisette &amp; James Rust</v>
      </c>
      <c r="C30" s="33">
        <v>1</v>
      </c>
      <c r="D30" s="203">
        <v>1</v>
      </c>
      <c r="E30" s="33">
        <v>3</v>
      </c>
      <c r="F30" s="160"/>
      <c r="G30" s="34">
        <v>6.82</v>
      </c>
      <c r="H30" s="117">
        <f>G30-I30</f>
        <v>6.82</v>
      </c>
      <c r="I30" s="278"/>
      <c r="J30" s="119">
        <f>IF(H30=0,0,IF(ISERROR(RANK(H30,$H$5:$H$51)),"",RANK(H30,$H$5:$H$51)))</f>
        <v>26</v>
      </c>
      <c r="K30" s="115" t="str">
        <f>IF(ISERROR(RANK(F30,$F$5:$F$51)),"",(RANK(F30,$F$5:$F$51)))</f>
        <v/>
      </c>
      <c r="L30" s="116">
        <v>75</v>
      </c>
      <c r="M30" s="158">
        <f>SUM(H30+L30)</f>
        <v>81.819999999999993</v>
      </c>
    </row>
    <row r="31" spans="1:13" ht="24.95" customHeight="1" thickTop="1" thickBot="1" x14ac:dyDescent="0.3">
      <c r="A31" s="71">
        <v>26</v>
      </c>
      <c r="B31" s="254" t="str">
        <f>IF(ISERROR(VLOOKUP(A31,Teams!$A$2:$B$4911,2)),"",VLOOKUP(A31,Teams!$A$2:$B$4911,2))</f>
        <v>Bruce Chumley &amp; Gary Foster &amp; Scott Moore</v>
      </c>
      <c r="C31" s="33">
        <v>1</v>
      </c>
      <c r="D31" s="203">
        <v>1</v>
      </c>
      <c r="E31" s="33">
        <v>3</v>
      </c>
      <c r="F31" s="160"/>
      <c r="G31" s="34">
        <v>6.32</v>
      </c>
      <c r="H31" s="117">
        <f>G31-I31</f>
        <v>6.32</v>
      </c>
      <c r="I31" s="278"/>
      <c r="J31" s="119">
        <f>IF(H31=0,0,IF(ISERROR(RANK(H31,$H$5:$H$51)),"",RANK(H31,$H$5:$H$51)))</f>
        <v>27</v>
      </c>
      <c r="K31" s="115" t="str">
        <f>IF(ISERROR(RANK(F31,$F$5:$F$51)),"",(RANK(F31,$F$5:$F$51)))</f>
        <v/>
      </c>
      <c r="L31" s="116">
        <v>74</v>
      </c>
      <c r="M31" s="158">
        <f>SUM(H31+L31)</f>
        <v>80.319999999999993</v>
      </c>
    </row>
    <row r="32" spans="1:13" ht="24.95" customHeight="1" thickTop="1" thickBot="1" x14ac:dyDescent="0.3">
      <c r="A32" s="71">
        <v>34</v>
      </c>
      <c r="B32" s="254" t="str">
        <f>IF(ISERROR(VLOOKUP(A32,Teams!$A$2:$B$4911,2)),"",VLOOKUP(A32,Teams!$A$2:$B$4911,2))</f>
        <v>Michael &amp; Steve  Bennett &amp; Dustin Smith</v>
      </c>
      <c r="C32" s="33">
        <v>1</v>
      </c>
      <c r="D32" s="203">
        <v>1</v>
      </c>
      <c r="E32" s="33">
        <v>3</v>
      </c>
      <c r="F32" s="160"/>
      <c r="G32" s="34">
        <v>6.17</v>
      </c>
      <c r="H32" s="117">
        <f>G32-I32</f>
        <v>6.17</v>
      </c>
      <c r="I32" s="278"/>
      <c r="J32" s="119">
        <f>IF(H32=0,0,IF(ISERROR(RANK(H32,$H$5:$H$51)),"",RANK(H32,$H$5:$H$51)))</f>
        <v>28</v>
      </c>
      <c r="K32" s="115" t="str">
        <f>IF(ISERROR(RANK(F32,$F$5:$F$51)),"",(RANK(F32,$F$5:$F$51)))</f>
        <v/>
      </c>
      <c r="L32" s="116">
        <v>73</v>
      </c>
      <c r="M32" s="158">
        <f>SUM(H32+L32)</f>
        <v>79.17</v>
      </c>
    </row>
    <row r="33" spans="1:13" ht="24.95" customHeight="1" thickTop="1" thickBot="1" x14ac:dyDescent="0.3">
      <c r="A33" s="71">
        <v>57</v>
      </c>
      <c r="B33" s="254" t="str">
        <f>IF(ISERROR(VLOOKUP(A33,Teams!$A$2:$B$4911,2)),"",VLOOKUP(A33,Teams!$A$2:$B$4911,2))</f>
        <v>Jason McAdams &amp; Buck Hance &amp; Brandon</v>
      </c>
      <c r="C33" s="33">
        <v>1</v>
      </c>
      <c r="D33" s="203">
        <v>1</v>
      </c>
      <c r="E33" s="33">
        <v>3</v>
      </c>
      <c r="F33" s="160"/>
      <c r="G33" s="34">
        <v>5.91</v>
      </c>
      <c r="H33" s="117">
        <f>G33-I33</f>
        <v>5.91</v>
      </c>
      <c r="I33" s="278"/>
      <c r="J33" s="119">
        <f>IF(H33=0,0,IF(ISERROR(RANK(H33,$H$5:$H$51)),"",RANK(H33,$H$5:$H$51)))</f>
        <v>29</v>
      </c>
      <c r="K33" s="115" t="str">
        <f>IF(ISERROR(RANK(F33,$F$5:$F$51)),"",(RANK(F33,$F$5:$F$51)))</f>
        <v/>
      </c>
      <c r="L33" s="116">
        <v>72</v>
      </c>
      <c r="M33" s="158">
        <f>SUM(H33+L33)</f>
        <v>77.91</v>
      </c>
    </row>
    <row r="34" spans="1:13" ht="24.95" customHeight="1" thickTop="1" thickBot="1" x14ac:dyDescent="0.3">
      <c r="A34" s="71">
        <v>31</v>
      </c>
      <c r="B34" s="254" t="str">
        <f>IF(ISERROR(VLOOKUP(A34,Teams!$A$2:$B$4911,2)),"",VLOOKUP(A34,Teams!$A$2:$B$4911,2))</f>
        <v>Robert Ratliff &amp; Troy Pyle</v>
      </c>
      <c r="C34" s="33">
        <v>1</v>
      </c>
      <c r="D34" s="203">
        <v>1</v>
      </c>
      <c r="E34" s="33">
        <v>3</v>
      </c>
      <c r="F34" s="160"/>
      <c r="G34" s="34">
        <v>5.81</v>
      </c>
      <c r="H34" s="117">
        <f>G34-I34</f>
        <v>5.81</v>
      </c>
      <c r="I34" s="278"/>
      <c r="J34" s="119">
        <f>IF(H34=0,0,IF(ISERROR(RANK(H34,$H$5:$H$51)),"",RANK(H34,$H$5:$H$51)))</f>
        <v>30</v>
      </c>
      <c r="K34" s="115" t="str">
        <f>IF(ISERROR(RANK(F34,$F$5:$F$51)),"",(RANK(F34,$F$5:$F$51)))</f>
        <v/>
      </c>
      <c r="L34" s="116">
        <v>71</v>
      </c>
      <c r="M34" s="158">
        <f>SUM(H34+L34)</f>
        <v>76.81</v>
      </c>
    </row>
    <row r="35" spans="1:13" ht="24.95" customHeight="1" thickTop="1" thickBot="1" x14ac:dyDescent="0.3">
      <c r="A35" s="71">
        <v>20</v>
      </c>
      <c r="B35" s="254" t="str">
        <f>IF(ISERROR(VLOOKUP(A35,Teams!$A$2:$B$4911,2)),"",VLOOKUP(A35,Teams!$A$2:$B$4911,2))</f>
        <v>Markus Mosley &amp; William &amp; Keith Payne</v>
      </c>
      <c r="C35" s="33">
        <v>1</v>
      </c>
      <c r="D35" s="203">
        <v>1</v>
      </c>
      <c r="E35" s="33">
        <v>3</v>
      </c>
      <c r="F35" s="160"/>
      <c r="G35" s="34">
        <v>5.3</v>
      </c>
      <c r="H35" s="117">
        <f>G35-I35</f>
        <v>5.3</v>
      </c>
      <c r="I35" s="278"/>
      <c r="J35" s="119">
        <f>IF(H35=0,0,IF(ISERROR(RANK(H35,$H$5:$H$51)),"",RANK(H35,$H$5:$H$51)))</f>
        <v>31</v>
      </c>
      <c r="K35" s="115" t="str">
        <f>IF(ISERROR(RANK(F35,$F$5:$F$51)),"",(RANK(F35,$F$5:$F$51)))</f>
        <v/>
      </c>
      <c r="L35" s="116">
        <v>70</v>
      </c>
      <c r="M35" s="158">
        <f>SUM(H35+L35)</f>
        <v>75.3</v>
      </c>
    </row>
    <row r="36" spans="1:13" ht="24.95" customHeight="1" thickTop="1" thickBot="1" x14ac:dyDescent="0.3">
      <c r="A36" s="71">
        <v>42</v>
      </c>
      <c r="B36" s="254" t="str">
        <f>IF(ISERROR(VLOOKUP(A36,Teams!$A$2:$B$4911,2)),"",VLOOKUP(A36,Teams!$A$2:$B$4911,2))</f>
        <v>David Bowley &amp; Jason Lee</v>
      </c>
      <c r="C36" s="33">
        <v>1</v>
      </c>
      <c r="D36" s="203">
        <v>1</v>
      </c>
      <c r="E36" s="33">
        <v>3</v>
      </c>
      <c r="F36" s="160"/>
      <c r="G36" s="34">
        <v>5.22</v>
      </c>
      <c r="H36" s="117">
        <f>G36-I36</f>
        <v>5.22</v>
      </c>
      <c r="I36" s="278"/>
      <c r="J36" s="119">
        <f>IF(H36=0,0,IF(ISERROR(RANK(H36,$H$5:$H$51)),"",RANK(H36,$H$5:$H$51)))</f>
        <v>32</v>
      </c>
      <c r="K36" s="115" t="str">
        <f>IF(ISERROR(RANK(F36,$F$5:$F$51)),"",(RANK(F36,$F$5:$F$51)))</f>
        <v/>
      </c>
      <c r="L36" s="116">
        <v>69</v>
      </c>
      <c r="M36" s="158">
        <f>SUM(H36+L36)</f>
        <v>74.22</v>
      </c>
    </row>
    <row r="37" spans="1:13" ht="24.95" customHeight="1" thickTop="1" thickBot="1" x14ac:dyDescent="0.3">
      <c r="A37" s="71">
        <v>32</v>
      </c>
      <c r="B37" s="254" t="str">
        <f>IF(ISERROR(VLOOKUP(A37,Teams!$A$2:$B$4911,2)),"",VLOOKUP(A37,Teams!$A$2:$B$4911,2))</f>
        <v>James Pyle &amp; Bryan Pyle Mikey Pyle</v>
      </c>
      <c r="C37" s="33">
        <v>1</v>
      </c>
      <c r="D37" s="203">
        <v>1</v>
      </c>
      <c r="E37" s="33">
        <v>3</v>
      </c>
      <c r="F37" s="160"/>
      <c r="G37" s="34">
        <v>5.05</v>
      </c>
      <c r="H37" s="117">
        <f>G37-I37</f>
        <v>5.05</v>
      </c>
      <c r="I37" s="278"/>
      <c r="J37" s="119">
        <f>IF(H37=0,0,IF(ISERROR(RANK(H37,$H$5:$H$51)),"",RANK(H37,$H$5:$H$51)))</f>
        <v>33</v>
      </c>
      <c r="K37" s="115" t="str">
        <f>IF(ISERROR(RANK(F37,$F$5:$F$51)),"",(RANK(F37,$F$5:$F$51)))</f>
        <v/>
      </c>
      <c r="L37" s="116">
        <v>68</v>
      </c>
      <c r="M37" s="158">
        <f>SUM(H37+L37)</f>
        <v>73.05</v>
      </c>
    </row>
    <row r="38" spans="1:13" ht="24.95" customHeight="1" thickTop="1" thickBot="1" x14ac:dyDescent="0.3">
      <c r="A38" s="71">
        <v>68</v>
      </c>
      <c r="B38" s="254" t="str">
        <f>IF(ISERROR(VLOOKUP(A38,Teams!$A$2:$B$4911,2)),"",VLOOKUP(A38,Teams!$A$2:$B$4911,2))</f>
        <v>Logan Brunkenhoeter &amp; John Jacksen III</v>
      </c>
      <c r="C38" s="33">
        <v>1</v>
      </c>
      <c r="D38" s="203">
        <v>1</v>
      </c>
      <c r="E38" s="33">
        <v>1</v>
      </c>
      <c r="F38" s="160"/>
      <c r="G38" s="34">
        <v>2.15</v>
      </c>
      <c r="H38" s="117">
        <f>G38-I38</f>
        <v>2.15</v>
      </c>
      <c r="I38" s="278">
        <v>0</v>
      </c>
      <c r="J38" s="119">
        <f>IF(H38=0,0,IF(ISERROR(RANK(H38,$H$5:$H$51)),"",RANK(H38,$H$5:$H$51)))</f>
        <v>34</v>
      </c>
      <c r="K38" s="115" t="str">
        <f>IF(ISERROR(RANK(F38,$F$5:$F$51)),"",(RANK(F38,$F$5:$F$51)))</f>
        <v/>
      </c>
      <c r="L38" s="116">
        <v>67</v>
      </c>
      <c r="M38" s="158">
        <f>SUM(H38+L38)</f>
        <v>69.150000000000006</v>
      </c>
    </row>
    <row r="39" spans="1:13" ht="24.95" customHeight="1" thickTop="1" thickBot="1" x14ac:dyDescent="0.3">
      <c r="A39" s="71">
        <v>105</v>
      </c>
      <c r="B39" s="254" t="str">
        <f>IF(ISERROR(VLOOKUP(A39,Teams!$A$2:$B$4911,2)),"",VLOOKUP(A39,Teams!$A$2:$B$4911,2))</f>
        <v>Benjamin &amp; Leo Hickman</v>
      </c>
      <c r="C39" s="33">
        <v>1</v>
      </c>
      <c r="D39" s="203">
        <v>1</v>
      </c>
      <c r="E39" s="33">
        <v>1</v>
      </c>
      <c r="F39" s="160"/>
      <c r="G39" s="34">
        <v>1.45</v>
      </c>
      <c r="H39" s="117">
        <f>G39-I39</f>
        <v>1.45</v>
      </c>
      <c r="I39" s="278">
        <v>0</v>
      </c>
      <c r="J39" s="119">
        <f>IF(H39=0,0,IF(ISERROR(RANK(H39,$H$5:$H$51)),"",RANK(H39,$H$5:$H$51)))</f>
        <v>35</v>
      </c>
      <c r="K39" s="115" t="str">
        <f>IF(ISERROR(RANK(F39,$F$5:$F$51)),"",(RANK(F39,$F$5:$F$51)))</f>
        <v/>
      </c>
      <c r="L39" s="116">
        <v>66</v>
      </c>
      <c r="M39" s="158">
        <f>SUM(H39+L39)</f>
        <v>67.45</v>
      </c>
    </row>
    <row r="40" spans="1:13" ht="24.95" customHeight="1" thickTop="1" thickBot="1" x14ac:dyDescent="0.3">
      <c r="A40" s="71">
        <v>12</v>
      </c>
      <c r="B40" s="254" t="str">
        <f>IF(ISERROR(VLOOKUP(A40,Teams!$A$2:$B$4911,2)),"",VLOOKUP(A40,Teams!$A$2:$B$4911,2))</f>
        <v>Randy &amp; Casey Hanna</v>
      </c>
      <c r="C40" s="33">
        <v>1</v>
      </c>
      <c r="D40" s="203">
        <v>1</v>
      </c>
      <c r="E40" s="33">
        <v>0</v>
      </c>
      <c r="F40" s="160"/>
      <c r="G40" s="34">
        <v>0</v>
      </c>
      <c r="H40" s="117">
        <f>G40-I40</f>
        <v>0</v>
      </c>
      <c r="I40" s="278"/>
      <c r="J40" s="119">
        <f>IF(H40=0,0,IF(ISERROR(RANK(H40,$H$5:$H$51)),"",RANK(H40,$H$5:$H$51)))</f>
        <v>0</v>
      </c>
      <c r="K40" s="115" t="str">
        <f>IF(ISERROR(RANK(F40,$F$5:$F$51)),"",(RANK(F40,$F$5:$F$51)))</f>
        <v/>
      </c>
      <c r="L40" s="116">
        <v>65</v>
      </c>
      <c r="M40" s="158">
        <f>SUM(H40+L40)</f>
        <v>65</v>
      </c>
    </row>
    <row r="41" spans="1:13" ht="24.95" customHeight="1" thickTop="1" thickBot="1" x14ac:dyDescent="0.3">
      <c r="A41" s="71">
        <v>14</v>
      </c>
      <c r="B41" s="254" t="str">
        <f>IF(ISERROR(VLOOKUP(A41,Teams!$A$2:$B$4911,2)),"",VLOOKUP(A41,Teams!$A$2:$B$4911,2))</f>
        <v>Paul Howard &amp; Steve Farr &amp; Emmy Howard</v>
      </c>
      <c r="C41" s="33">
        <v>1</v>
      </c>
      <c r="D41" s="203">
        <v>1</v>
      </c>
      <c r="E41" s="33">
        <v>0</v>
      </c>
      <c r="F41" s="160"/>
      <c r="G41" s="34">
        <v>0</v>
      </c>
      <c r="H41" s="117">
        <f>G41-I41</f>
        <v>0</v>
      </c>
      <c r="I41" s="278"/>
      <c r="J41" s="119">
        <f>IF(H41=0,0,IF(ISERROR(RANK(H41,$H$5:$H$51)),"",RANK(H41,$H$5:$H$51)))</f>
        <v>0</v>
      </c>
      <c r="K41" s="115" t="str">
        <f>IF(ISERROR(RANK(F41,$F$5:$F$51)),"",(RANK(F41,$F$5:$F$51)))</f>
        <v/>
      </c>
      <c r="L41" s="116">
        <v>65</v>
      </c>
      <c r="M41" s="158">
        <f>SUM(H41+L41)</f>
        <v>65</v>
      </c>
    </row>
    <row r="42" spans="1:13" ht="24.95" customHeight="1" thickTop="1" thickBot="1" x14ac:dyDescent="0.3">
      <c r="A42" s="71">
        <v>16</v>
      </c>
      <c r="B42" s="254" t="str">
        <f>IF(ISERROR(VLOOKUP(A42,Teams!$A$2:$B$4911,2)),"",VLOOKUP(A42,Teams!$A$2:$B$4911,2))</f>
        <v>Nick Massey &amp; Ricky Carlton &amp; Conner Hughes</v>
      </c>
      <c r="C42" s="33">
        <v>1</v>
      </c>
      <c r="D42" s="203">
        <v>1</v>
      </c>
      <c r="E42" s="33">
        <v>0</v>
      </c>
      <c r="F42" s="160"/>
      <c r="G42" s="34">
        <v>0</v>
      </c>
      <c r="H42" s="117">
        <f>G42-I42</f>
        <v>0</v>
      </c>
      <c r="I42" s="278"/>
      <c r="J42" s="119">
        <f>IF(H42=0,0,IF(ISERROR(RANK(H42,$H$5:$H$51)),"",RANK(H42,$H$5:$H$51)))</f>
        <v>0</v>
      </c>
      <c r="K42" s="115" t="str">
        <f>IF(ISERROR(RANK(F42,$F$5:$F$51)),"",(RANK(F42,$F$5:$F$51)))</f>
        <v/>
      </c>
      <c r="L42" s="116">
        <v>65</v>
      </c>
      <c r="M42" s="158">
        <f>SUM(H42+L42)</f>
        <v>65</v>
      </c>
    </row>
    <row r="43" spans="1:13" ht="24.95" customHeight="1" thickTop="1" thickBot="1" x14ac:dyDescent="0.3">
      <c r="A43" s="71">
        <v>17</v>
      </c>
      <c r="B43" s="254" t="str">
        <f>IF(ISERROR(VLOOKUP(A43,Teams!$A$2:$B$4911,2)),"",VLOOKUP(A43,Teams!$A$2:$B$4911,2))</f>
        <v>Bryan &amp; Mason McCarty</v>
      </c>
      <c r="C43" s="33">
        <v>1</v>
      </c>
      <c r="D43" s="203">
        <v>1</v>
      </c>
      <c r="E43" s="33">
        <v>0</v>
      </c>
      <c r="F43" s="160"/>
      <c r="G43" s="34">
        <v>0</v>
      </c>
      <c r="H43" s="117">
        <f>G43-I43</f>
        <v>0</v>
      </c>
      <c r="I43" s="278"/>
      <c r="J43" s="119">
        <f>IF(H43=0,0,IF(ISERROR(RANK(H43,$H$5:$H$51)),"",RANK(H43,$H$5:$H$51)))</f>
        <v>0</v>
      </c>
      <c r="K43" s="115" t="str">
        <f>IF(ISERROR(RANK(F43,$F$5:$F$51)),"",(RANK(F43,$F$5:$F$51)))</f>
        <v/>
      </c>
      <c r="L43" s="116">
        <v>65</v>
      </c>
      <c r="M43" s="158">
        <f>SUM(H43+L43)</f>
        <v>65</v>
      </c>
    </row>
    <row r="44" spans="1:13" ht="24.95" customHeight="1" thickTop="1" thickBot="1" x14ac:dyDescent="0.3">
      <c r="A44" s="71">
        <v>19</v>
      </c>
      <c r="B44" s="254" t="str">
        <f>IF(ISERROR(VLOOKUP(A44,Teams!$A$2:$B$4911,2)),"",VLOOKUP(A44,Teams!$A$2:$B$4911,2))</f>
        <v>Keven Ellis &amp; Forrest Griffin &amp; Keith Payne</v>
      </c>
      <c r="C44" s="33">
        <v>1</v>
      </c>
      <c r="D44" s="203">
        <v>1</v>
      </c>
      <c r="E44" s="33">
        <v>0</v>
      </c>
      <c r="F44" s="160"/>
      <c r="G44" s="34">
        <v>0</v>
      </c>
      <c r="H44" s="117">
        <f>G44-I44</f>
        <v>0</v>
      </c>
      <c r="I44" s="278"/>
      <c r="J44" s="119">
        <f>IF(H44=0,0,IF(ISERROR(RANK(H44,$H$5:$H$51)),"",RANK(H44,$H$5:$H$51)))</f>
        <v>0</v>
      </c>
      <c r="K44" s="115" t="str">
        <f>IF(ISERROR(RANK(F44,$F$5:$F$51)),"",(RANK(F44,$F$5:$F$51)))</f>
        <v/>
      </c>
      <c r="L44" s="116">
        <v>65</v>
      </c>
      <c r="M44" s="158">
        <f>SUM(H44+L44)</f>
        <v>65</v>
      </c>
    </row>
    <row r="45" spans="1:13" ht="24.95" customHeight="1" thickTop="1" thickBot="1" x14ac:dyDescent="0.3">
      <c r="A45" s="71">
        <v>36</v>
      </c>
      <c r="B45" s="254" t="str">
        <f>IF(ISERROR(VLOOKUP(A45,Teams!$A$2:$B$4911,2)),"",VLOOKUP(A45,Teams!$A$2:$B$4911,2))</f>
        <v>Jason Oliver &amp; Curtis Evans</v>
      </c>
      <c r="C45" s="33">
        <v>1</v>
      </c>
      <c r="D45" s="203">
        <v>1</v>
      </c>
      <c r="E45" s="33">
        <v>0</v>
      </c>
      <c r="F45" s="160"/>
      <c r="G45" s="34">
        <v>0</v>
      </c>
      <c r="H45" s="117">
        <f>G45-I45</f>
        <v>0</v>
      </c>
      <c r="I45" s="278"/>
      <c r="J45" s="119">
        <f>IF(H45=0,0,IF(ISERROR(RANK(H45,$H$5:$H$51)),"",RANK(H45,$H$5:$H$51)))</f>
        <v>0</v>
      </c>
      <c r="K45" s="115" t="str">
        <f>IF(ISERROR(RANK(F45,$F$5:$F$51)),"",(RANK(F45,$F$5:$F$51)))</f>
        <v/>
      </c>
      <c r="L45" s="116">
        <v>65</v>
      </c>
      <c r="M45" s="158">
        <f>SUM(H45+L45)</f>
        <v>65</v>
      </c>
    </row>
    <row r="46" spans="1:13" ht="27" customHeight="1" thickTop="1" thickBot="1" x14ac:dyDescent="0.3">
      <c r="A46" s="71">
        <v>48</v>
      </c>
      <c r="B46" s="254" t="str">
        <f>IF(ISERROR(VLOOKUP(A46,Teams!$A$2:$B$4911,2)),"",VLOOKUP(A46,Teams!$A$2:$B$4911,2))</f>
        <v>Jonathon Green &amp; Jeff Green &amp; Triston Donahoe</v>
      </c>
      <c r="C46" s="33">
        <v>1</v>
      </c>
      <c r="D46" s="203">
        <v>1</v>
      </c>
      <c r="E46" s="33">
        <v>0</v>
      </c>
      <c r="F46" s="160"/>
      <c r="G46" s="34">
        <v>0</v>
      </c>
      <c r="H46" s="117">
        <f>G46-I46</f>
        <v>0</v>
      </c>
      <c r="I46" s="278"/>
      <c r="J46" s="119">
        <f>IF(H46=0,0,IF(ISERROR(RANK(H46,$H$5:$H$51)),"",RANK(H46,$H$5:$H$51)))</f>
        <v>0</v>
      </c>
      <c r="K46" s="115" t="str">
        <f>IF(ISERROR(RANK(F46,$F$5:$F$51)),"",(RANK(F46,$F$5:$F$51)))</f>
        <v/>
      </c>
      <c r="L46" s="116">
        <v>65</v>
      </c>
      <c r="M46" s="158">
        <f>SUM(H46+L46)</f>
        <v>65</v>
      </c>
    </row>
    <row r="47" spans="1:13" ht="27" customHeight="1" thickTop="1" thickBot="1" x14ac:dyDescent="0.3">
      <c r="A47" s="71">
        <v>52</v>
      </c>
      <c r="B47" s="254" t="str">
        <f>IF(ISERROR(VLOOKUP(A47,Teams!$A$2:$B$4911,2)),"",VLOOKUP(A47,Teams!$A$2:$B$4911,2))</f>
        <v>Sam Watson &amp; Jodee Butler</v>
      </c>
      <c r="C47" s="33">
        <v>1</v>
      </c>
      <c r="D47" s="203">
        <v>1</v>
      </c>
      <c r="E47" s="33">
        <v>0</v>
      </c>
      <c r="F47" s="160"/>
      <c r="G47" s="34">
        <v>0</v>
      </c>
      <c r="H47" s="117">
        <f>G47-I47</f>
        <v>0</v>
      </c>
      <c r="I47" s="278"/>
      <c r="J47" s="119">
        <f>IF(H47=0,0,IF(ISERROR(RANK(H47,$H$5:$H$51)),"",RANK(H47,$H$5:$H$51)))</f>
        <v>0</v>
      </c>
      <c r="K47" s="115" t="str">
        <f>IF(ISERROR(RANK(F47,$F$5:$F$51)),"",(RANK(F47,$F$5:$F$51)))</f>
        <v/>
      </c>
      <c r="L47" s="116">
        <v>65</v>
      </c>
      <c r="M47" s="158">
        <f>SUM(H47+L47)</f>
        <v>65</v>
      </c>
    </row>
    <row r="48" spans="1:13" ht="27" customHeight="1" thickTop="1" thickBot="1" x14ac:dyDescent="0.3">
      <c r="A48" s="71">
        <v>54</v>
      </c>
      <c r="B48" s="254" t="str">
        <f>IF(ISERROR(VLOOKUP(A48,Teams!$A$2:$B$4911,2)),"",VLOOKUP(A48,Teams!$A$2:$B$4911,2))</f>
        <v>Kevin Sanderson &amp; Kelton Sanderson</v>
      </c>
      <c r="C48" s="33">
        <v>1</v>
      </c>
      <c r="D48" s="203">
        <v>1</v>
      </c>
      <c r="E48" s="33">
        <v>0</v>
      </c>
      <c r="F48" s="160"/>
      <c r="G48" s="34">
        <v>0</v>
      </c>
      <c r="H48" s="117">
        <f>G48-I48</f>
        <v>0</v>
      </c>
      <c r="I48" s="278"/>
      <c r="J48" s="119">
        <f>IF(H48=0,0,IF(ISERROR(RANK(H48,$H$5:$H$51)),"",RANK(H48,$H$5:$H$51)))</f>
        <v>0</v>
      </c>
      <c r="K48" s="115" t="str">
        <f>IF(ISERROR(RANK(F48,$F$5:$F$51)),"",(RANK(F48,$F$5:$F$51)))</f>
        <v/>
      </c>
      <c r="L48" s="116">
        <v>65</v>
      </c>
      <c r="M48" s="158">
        <f>SUM(H48+L48)</f>
        <v>65</v>
      </c>
    </row>
    <row r="49" spans="1:13" ht="27" customHeight="1" thickTop="1" thickBot="1" x14ac:dyDescent="0.3">
      <c r="A49" s="71">
        <v>64</v>
      </c>
      <c r="B49" s="254" t="str">
        <f>IF(ISERROR(VLOOKUP(A49,Teams!$A$2:$B$4911,2)),"",VLOOKUP(A49,Teams!$A$2:$B$4911,2))</f>
        <v>Jay Bennett &amp; Ryan Renolds</v>
      </c>
      <c r="C49" s="33">
        <v>1</v>
      </c>
      <c r="D49" s="203">
        <v>1</v>
      </c>
      <c r="E49" s="33">
        <v>0</v>
      </c>
      <c r="F49" s="160"/>
      <c r="G49" s="34">
        <v>0</v>
      </c>
      <c r="H49" s="117">
        <f>G49-I49</f>
        <v>0</v>
      </c>
      <c r="I49" s="278"/>
      <c r="J49" s="119">
        <f>IF(H49=0,0,IF(ISERROR(RANK(H49,$H$5:$H$51)),"",RANK(H49,$H$5:$H$51)))</f>
        <v>0</v>
      </c>
      <c r="K49" s="115" t="str">
        <f>IF(ISERROR(RANK(F49,$F$5:$F$51)),"",(RANK(F49,$F$5:$F$51)))</f>
        <v/>
      </c>
      <c r="L49" s="116">
        <v>65</v>
      </c>
      <c r="M49" s="158">
        <f>SUM(H49+L49)</f>
        <v>65</v>
      </c>
    </row>
    <row r="50" spans="1:13" ht="27" customHeight="1" thickTop="1" thickBot="1" x14ac:dyDescent="0.3">
      <c r="A50" s="71">
        <v>69</v>
      </c>
      <c r="B50" s="254" t="str">
        <f>IF(ISERROR(VLOOKUP(A50,Teams!$A$2:$B$4911,2)),"",VLOOKUP(A50,Teams!$A$2:$B$4911,2))</f>
        <v>Chris Clemens &amp; Kenny Cole &amp; Branden Clemens</v>
      </c>
      <c r="C50" s="33">
        <v>1</v>
      </c>
      <c r="D50" s="203">
        <v>1</v>
      </c>
      <c r="E50" s="33">
        <v>0</v>
      </c>
      <c r="F50" s="160"/>
      <c r="G50" s="34">
        <v>0</v>
      </c>
      <c r="H50" s="117">
        <f>G50-I50</f>
        <v>0</v>
      </c>
      <c r="I50" s="278">
        <v>0</v>
      </c>
      <c r="J50" s="119">
        <f>IF(H50=0,0,IF(ISERROR(RANK(H50,$H$5:$H$51)),"",RANK(H50,$H$5:$H$51)))</f>
        <v>0</v>
      </c>
      <c r="K50" s="115" t="str">
        <f>IF(ISERROR(RANK(F50,$F$5:$F$51)),"",(RANK(F50,$F$5:$F$51)))</f>
        <v/>
      </c>
      <c r="L50" s="116">
        <v>65</v>
      </c>
      <c r="M50" s="158">
        <f>SUM(H50+L50)</f>
        <v>65</v>
      </c>
    </row>
    <row r="51" spans="1:13" ht="27" customHeight="1" thickTop="1" thickBot="1" x14ac:dyDescent="0.3">
      <c r="A51" s="71">
        <v>95</v>
      </c>
      <c r="B51" s="254" t="str">
        <f>IF(ISERROR(VLOOKUP(A51,Teams!$A$2:$B$4911,2)),"",VLOOKUP(A51,Teams!$A$2:$B$4911,2))</f>
        <v xml:space="preserve">Jarod &amp; Jeff Anderson </v>
      </c>
      <c r="C51" s="33">
        <v>1</v>
      </c>
      <c r="D51" s="203">
        <v>1</v>
      </c>
      <c r="E51" s="33">
        <v>0</v>
      </c>
      <c r="F51" s="160"/>
      <c r="G51" s="34">
        <v>0</v>
      </c>
      <c r="H51" s="117">
        <f>G51-I51</f>
        <v>0</v>
      </c>
      <c r="I51" s="278">
        <v>0</v>
      </c>
      <c r="J51" s="119">
        <f>IF(H51=0,0,IF(ISERROR(RANK(H51,$H$5:$H$51)),"",RANK(H51,$H$5:$H$51)))</f>
        <v>0</v>
      </c>
      <c r="K51" s="115" t="str">
        <f>IF(ISERROR(RANK(F51,$F$5:$F$51)),"",(RANK(F51,$F$5:$F$51)))</f>
        <v/>
      </c>
      <c r="L51" s="116">
        <v>65</v>
      </c>
      <c r="M51" s="158">
        <f>SUM(H51+L51)</f>
        <v>65</v>
      </c>
    </row>
    <row r="52" spans="1:13" ht="27" customHeight="1" thickTop="1" thickBot="1" x14ac:dyDescent="0.3">
      <c r="A52" s="71">
        <v>99</v>
      </c>
      <c r="B52" s="254" t="str">
        <f>IF(ISERROR(VLOOKUP(A52,Teams!$A$2:$B$4911,2)),"",VLOOKUP(A52,Teams!$A$2:$B$4911,2))</f>
        <v>Scotty Rayborn &amp; Daniel Blanton</v>
      </c>
      <c r="C52" s="33">
        <v>1</v>
      </c>
      <c r="D52" s="203">
        <v>1</v>
      </c>
      <c r="E52" s="33">
        <v>0</v>
      </c>
      <c r="F52" s="160"/>
      <c r="G52" s="34">
        <v>0</v>
      </c>
      <c r="H52" s="117">
        <f>G52-I52</f>
        <v>0</v>
      </c>
      <c r="I52" s="278">
        <v>0</v>
      </c>
      <c r="J52" s="119">
        <f>IF(H52=0,0,IF(ISERROR(RANK(H52,$H$5:$H$51)),"",RANK(H52,$H$5:$H$51)))</f>
        <v>0</v>
      </c>
      <c r="K52" s="115" t="str">
        <f>IF(ISERROR(RANK(F52,$F$5:$F$51)),"",(RANK(F52,$F$5:$F$51)))</f>
        <v/>
      </c>
      <c r="L52" s="116">
        <v>65</v>
      </c>
      <c r="M52" s="158">
        <f>SUM(H52+L52)</f>
        <v>65</v>
      </c>
    </row>
    <row r="53" spans="1:13" ht="27" customHeight="1" thickTop="1" thickBot="1" x14ac:dyDescent="0.3">
      <c r="A53" s="71"/>
      <c r="B53" s="254"/>
      <c r="C53" s="116"/>
      <c r="D53" s="150"/>
      <c r="E53" s="116"/>
      <c r="F53" s="252"/>
      <c r="G53" s="116"/>
      <c r="H53" s="117">
        <f t="shared" ref="H52:H54" si="0">G53-I53</f>
        <v>0</v>
      </c>
      <c r="I53" s="118">
        <v>0</v>
      </c>
      <c r="J53" s="119">
        <f>IF(H53=0,0,IF(ISERROR(RANK(H53,$H$5:$H$51)),"",RANK(H53,$H$5:$H$51)))</f>
        <v>0</v>
      </c>
      <c r="K53" s="115" t="str">
        <f>IF(ISERROR(RANK(F53,$F$5:$F$51)),"",(RANK(F53,$F$5:$F$51)))</f>
        <v/>
      </c>
      <c r="L53" s="116"/>
      <c r="M53" s="158">
        <f t="shared" ref="M52:M54" si="1">SUM(H53+L53)</f>
        <v>0</v>
      </c>
    </row>
    <row r="54" spans="1:13" ht="27" customHeight="1" thickTop="1" thickBot="1" x14ac:dyDescent="0.3">
      <c r="A54" s="71"/>
      <c r="B54" s="254"/>
      <c r="C54" s="116"/>
      <c r="D54" s="150"/>
      <c r="E54" s="116"/>
      <c r="F54" s="252"/>
      <c r="G54" s="116"/>
      <c r="H54" s="117">
        <f t="shared" si="0"/>
        <v>0</v>
      </c>
      <c r="I54" s="118">
        <v>0</v>
      </c>
      <c r="J54" s="119">
        <f>IF(H54=0,0,IF(ISERROR(RANK(H54,$H$5:$H$51)),"",RANK(H54,$H$5:$H$51)))</f>
        <v>0</v>
      </c>
      <c r="K54" s="115" t="str">
        <f>IF(ISERROR(RANK(F54,$F$5:$F$51)),"",(RANK(F54,$F$5:$F$51)))</f>
        <v/>
      </c>
      <c r="L54" s="116"/>
      <c r="M54" s="158">
        <f t="shared" si="1"/>
        <v>0</v>
      </c>
    </row>
    <row r="55" spans="1:13" ht="15" customHeight="1" thickTop="1" x14ac:dyDescent="0.2"/>
  </sheetData>
  <sortState xmlns:xlrd2="http://schemas.microsoft.com/office/spreadsheetml/2017/richdata2" ref="A5:Q52">
    <sortCondition descending="1" ref="H5:H52"/>
  </sortState>
  <mergeCells count="2">
    <mergeCell ref="G3:H3"/>
    <mergeCell ref="J3:K3"/>
  </mergeCells>
  <phoneticPr fontId="0" type="noConversion"/>
  <pageMargins left="0" right="0" top="0" bottom="0" header="0" footer="0"/>
  <pageSetup scale="70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793DD-0B46-45AF-9DAE-A8F1D2EC88E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1FF7B-1611-4CB6-A2F0-12F2C6669667}">
  <dimension ref="A2:K87"/>
  <sheetViews>
    <sheetView zoomScaleNormal="100" zoomScaleSheetLayoutView="105" workbookViewId="0">
      <pane xSplit="1" ySplit="4" topLeftCell="B5" activePane="bottomRight" state="frozen"/>
      <selection sqref="A1:I34"/>
      <selection pane="topRight" sqref="A1:I34"/>
      <selection pane="bottomLeft" sqref="A1:I34"/>
      <selection pane="bottomRight" activeCell="A5" sqref="A5"/>
    </sheetView>
  </sheetViews>
  <sheetFormatPr defaultRowHeight="15" customHeight="1" x14ac:dyDescent="0.2"/>
  <cols>
    <col min="2" max="2" width="45.7109375" style="15" customWidth="1"/>
    <col min="3" max="3" width="8.28515625" style="15" customWidth="1"/>
    <col min="4" max="4" width="8.42578125" style="15" customWidth="1"/>
    <col min="5" max="5" width="10.140625" style="15" customWidth="1"/>
    <col min="6" max="6" width="9.42578125" style="15" customWidth="1"/>
    <col min="7" max="7" width="14.5703125" style="17" customWidth="1"/>
    <col min="8" max="8" width="12.42578125" style="17" customWidth="1"/>
    <col min="9" max="9" width="16.85546875" customWidth="1"/>
    <col min="10" max="10" width="20.28515625" customWidth="1"/>
    <col min="11" max="11" width="16.85546875" customWidth="1"/>
  </cols>
  <sheetData>
    <row r="2" spans="1:11" ht="30" customHeight="1" thickBot="1" x14ac:dyDescent="0.55000000000000004">
      <c r="A2" s="12" t="s">
        <v>50</v>
      </c>
      <c r="B2" s="13"/>
      <c r="C2" s="13"/>
      <c r="D2" s="13"/>
      <c r="E2" s="13"/>
      <c r="F2" s="13"/>
      <c r="G2" s="18"/>
      <c r="H2" s="18"/>
      <c r="I2" s="12"/>
      <c r="J2" s="12"/>
      <c r="K2" s="12"/>
    </row>
    <row r="3" spans="1:11" ht="24.95" customHeight="1" thickBot="1" x14ac:dyDescent="0.3">
      <c r="A3" s="23" t="s">
        <v>0</v>
      </c>
      <c r="B3" s="23" t="s">
        <v>1</v>
      </c>
      <c r="C3" s="24" t="s">
        <v>2</v>
      </c>
      <c r="D3" s="24" t="s">
        <v>2</v>
      </c>
      <c r="E3" s="24" t="s">
        <v>8</v>
      </c>
      <c r="F3" s="24" t="s">
        <v>9</v>
      </c>
      <c r="G3" s="265" t="s">
        <v>5</v>
      </c>
      <c r="H3" s="266"/>
      <c r="I3" s="24" t="s">
        <v>22</v>
      </c>
      <c r="J3" s="267" t="s">
        <v>21</v>
      </c>
      <c r="K3" s="268"/>
    </row>
    <row r="4" spans="1:11" ht="42.75" customHeight="1" thickBot="1" x14ac:dyDescent="0.3">
      <c r="A4" s="23"/>
      <c r="B4" s="23">
        <f>COUNT($A$5:$A$30)</f>
        <v>0</v>
      </c>
      <c r="C4" s="24"/>
      <c r="D4" s="25" t="s">
        <v>6</v>
      </c>
      <c r="E4" s="25" t="s">
        <v>3</v>
      </c>
      <c r="F4" s="25" t="s">
        <v>4</v>
      </c>
      <c r="G4" s="57" t="s">
        <v>26</v>
      </c>
      <c r="H4" s="57" t="s">
        <v>27</v>
      </c>
      <c r="I4" s="59" t="s">
        <v>41</v>
      </c>
      <c r="J4" s="25" t="s">
        <v>15</v>
      </c>
      <c r="K4" s="25" t="s">
        <v>16</v>
      </c>
    </row>
    <row r="5" spans="1:11" ht="30" customHeight="1" thickBot="1" x14ac:dyDescent="0.3">
      <c r="A5" s="33"/>
      <c r="B5" s="102" t="str">
        <f>IF(ISERROR(VLOOKUP(A5,Teams!$A$1:$B$4911,2)),"",VLOOKUP(A5,Teams!$A$1:$B$4911,2))</f>
        <v/>
      </c>
      <c r="C5" s="33"/>
      <c r="D5" s="103"/>
      <c r="E5" s="33"/>
      <c r="F5" s="34"/>
      <c r="G5" s="34"/>
      <c r="H5" s="58">
        <f t="shared" ref="H5:H12" si="0">G5-I5</f>
        <v>0</v>
      </c>
      <c r="I5" s="105"/>
      <c r="J5" s="62">
        <f t="shared" ref="J5:J30" si="1">IF(H5=0,0,IF(ISERROR(RANK(H5,$H$5:$H$30)),"",RANK(H5,$H$5:$H$30)))</f>
        <v>0</v>
      </c>
      <c r="K5" s="16" t="str">
        <f t="shared" ref="K5:K30" si="2">IF(ISERROR(RANK(F5,$F$5:$F$30)),"",(RANK(F5,$F$5:$F$30)))</f>
        <v/>
      </c>
    </row>
    <row r="6" spans="1:11" ht="30" customHeight="1" thickBot="1" x14ac:dyDescent="0.3">
      <c r="A6" s="33"/>
      <c r="B6" s="102" t="str">
        <f>IF(ISERROR(VLOOKUP(A6,Teams!$A$2:$B$4911,2)),"",VLOOKUP(A6,Teams!$A$2:$B$4911,2))</f>
        <v/>
      </c>
      <c r="C6" s="33"/>
      <c r="D6" s="104"/>
      <c r="E6" s="33"/>
      <c r="F6" s="34"/>
      <c r="G6" s="34"/>
      <c r="H6" s="58">
        <f t="shared" si="0"/>
        <v>0</v>
      </c>
      <c r="I6" s="105"/>
      <c r="J6" s="62">
        <f t="shared" si="1"/>
        <v>0</v>
      </c>
      <c r="K6" s="16" t="str">
        <f t="shared" si="2"/>
        <v/>
      </c>
    </row>
    <row r="7" spans="1:11" ht="30" customHeight="1" thickBot="1" x14ac:dyDescent="0.3">
      <c r="A7" s="33"/>
      <c r="B7" s="102" t="str">
        <f>IF(ISERROR(VLOOKUP(A7,Teams!$A$2:$B$4911,2)),"",VLOOKUP(A7,Teams!$A$2:$B$4911,2))</f>
        <v/>
      </c>
      <c r="C7" s="33"/>
      <c r="D7" s="104"/>
      <c r="E7" s="33"/>
      <c r="F7" s="34"/>
      <c r="G7" s="34"/>
      <c r="H7" s="58">
        <f t="shared" si="0"/>
        <v>0</v>
      </c>
      <c r="I7" s="105"/>
      <c r="J7" s="62">
        <f t="shared" si="1"/>
        <v>0</v>
      </c>
      <c r="K7" s="16" t="str">
        <f t="shared" si="2"/>
        <v/>
      </c>
    </row>
    <row r="8" spans="1:11" s="6" customFormat="1" ht="30" customHeight="1" thickBot="1" x14ac:dyDescent="0.3">
      <c r="A8" s="33"/>
      <c r="B8" s="102" t="str">
        <f>IF(ISERROR(VLOOKUP(A8,Teams!$A$2:$B$4911,2)),"",VLOOKUP(A8,Teams!$A$2:$B$4911,2))</f>
        <v/>
      </c>
      <c r="C8" s="33"/>
      <c r="D8" s="104"/>
      <c r="E8" s="33"/>
      <c r="F8" s="34"/>
      <c r="G8" s="34"/>
      <c r="H8" s="58">
        <f t="shared" si="0"/>
        <v>0</v>
      </c>
      <c r="I8" s="105"/>
      <c r="J8" s="62">
        <f t="shared" si="1"/>
        <v>0</v>
      </c>
      <c r="K8" s="16" t="str">
        <f t="shared" si="2"/>
        <v/>
      </c>
    </row>
    <row r="9" spans="1:11" ht="30" customHeight="1" thickBot="1" x14ac:dyDescent="0.3">
      <c r="A9" s="33"/>
      <c r="B9" s="14" t="str">
        <f>IF(ISERROR(VLOOKUP(A9,Teams!$A$1:$B$4911,2)),"",VLOOKUP(A9,Teams!$A$1:$B$4911,2))</f>
        <v/>
      </c>
      <c r="C9" s="33"/>
      <c r="D9" s="104"/>
      <c r="E9" s="33"/>
      <c r="F9" s="34"/>
      <c r="G9" s="34"/>
      <c r="H9" s="58">
        <f t="shared" si="0"/>
        <v>0</v>
      </c>
      <c r="I9" s="105"/>
      <c r="J9" s="62">
        <f t="shared" si="1"/>
        <v>0</v>
      </c>
      <c r="K9" s="16" t="str">
        <f t="shared" si="2"/>
        <v/>
      </c>
    </row>
    <row r="10" spans="1:11" ht="30" customHeight="1" thickBot="1" x14ac:dyDescent="0.3">
      <c r="A10" s="33"/>
      <c r="B10" s="102" t="str">
        <f>IF(ISERROR(VLOOKUP(A10,Teams!$A$2:$B$4911,2)),"",VLOOKUP(A10,Teams!$A$2:$B$4911,2))</f>
        <v/>
      </c>
      <c r="C10" s="33"/>
      <c r="D10" s="104"/>
      <c r="E10" s="33"/>
      <c r="F10" s="34"/>
      <c r="G10" s="34"/>
      <c r="H10" s="58">
        <f t="shared" si="0"/>
        <v>0</v>
      </c>
      <c r="I10" s="105"/>
      <c r="J10" s="62">
        <f t="shared" si="1"/>
        <v>0</v>
      </c>
      <c r="K10" s="16" t="str">
        <f t="shared" si="2"/>
        <v/>
      </c>
    </row>
    <row r="11" spans="1:11" ht="30" customHeight="1" thickBot="1" x14ac:dyDescent="0.3">
      <c r="A11" s="33"/>
      <c r="B11" s="102" t="str">
        <f>IF(ISERROR(VLOOKUP(A11,Teams!$A$2:$B$4911,2)),"",VLOOKUP(A11,Teams!$A$2:$B$4911,2))</f>
        <v/>
      </c>
      <c r="C11" s="33"/>
      <c r="D11" s="104"/>
      <c r="E11" s="33"/>
      <c r="F11" s="34"/>
      <c r="G11" s="34"/>
      <c r="H11" s="58">
        <f t="shared" si="0"/>
        <v>0</v>
      </c>
      <c r="I11" s="105"/>
      <c r="J11" s="62">
        <f t="shared" si="1"/>
        <v>0</v>
      </c>
      <c r="K11" s="16" t="str">
        <f t="shared" si="2"/>
        <v/>
      </c>
    </row>
    <row r="12" spans="1:11" ht="30" customHeight="1" thickBot="1" x14ac:dyDescent="0.3">
      <c r="A12" s="33"/>
      <c r="B12" s="102" t="str">
        <f>IF(ISERROR(VLOOKUP(A12,Teams!$A$2:$B$4911,2)),"",VLOOKUP(A12,Teams!$A$2:$B$4911,2))</f>
        <v/>
      </c>
      <c r="C12" s="33"/>
      <c r="D12" s="104"/>
      <c r="E12" s="33"/>
      <c r="F12" s="34"/>
      <c r="G12" s="34"/>
      <c r="H12" s="58">
        <f t="shared" si="0"/>
        <v>0</v>
      </c>
      <c r="I12" s="105"/>
      <c r="J12" s="62">
        <f t="shared" si="1"/>
        <v>0</v>
      </c>
      <c r="K12" s="16" t="str">
        <f t="shared" si="2"/>
        <v/>
      </c>
    </row>
    <row r="13" spans="1:11" ht="30" customHeight="1" thickBot="1" x14ac:dyDescent="0.3">
      <c r="A13" s="33"/>
      <c r="B13" s="102" t="str">
        <f>IF(ISERROR(VLOOKUP(A13,Teams!$A$2:$B$4911,2)),"",VLOOKUP(A13,Teams!$A$2:$B$4911,2))</f>
        <v/>
      </c>
      <c r="C13" s="33"/>
      <c r="D13" s="104"/>
      <c r="E13" s="33"/>
      <c r="F13" s="34"/>
      <c r="G13" s="34"/>
      <c r="H13" s="58">
        <f>G13</f>
        <v>0</v>
      </c>
      <c r="I13" s="105"/>
      <c r="J13" s="62">
        <f t="shared" si="1"/>
        <v>0</v>
      </c>
      <c r="K13" s="16" t="str">
        <f t="shared" si="2"/>
        <v/>
      </c>
    </row>
    <row r="14" spans="1:11" ht="30" customHeight="1" thickBot="1" x14ac:dyDescent="0.3">
      <c r="A14" s="33"/>
      <c r="B14" s="102" t="str">
        <f>IF(ISERROR(VLOOKUP(A14,Teams!$A$2:$B$4911,2)),"",VLOOKUP(A14,Teams!$A$2:$B$4911,2))</f>
        <v/>
      </c>
      <c r="C14" s="33"/>
      <c r="D14" s="104"/>
      <c r="E14" s="33"/>
      <c r="F14" s="34"/>
      <c r="G14" s="34"/>
      <c r="H14" s="58">
        <f t="shared" ref="H14:H30" si="3">G14-I14</f>
        <v>0</v>
      </c>
      <c r="I14" s="105"/>
      <c r="J14" s="62">
        <f t="shared" si="1"/>
        <v>0</v>
      </c>
      <c r="K14" s="16" t="str">
        <f t="shared" si="2"/>
        <v/>
      </c>
    </row>
    <row r="15" spans="1:11" ht="30" customHeight="1" thickBot="1" x14ac:dyDescent="0.3">
      <c r="A15" s="33"/>
      <c r="B15" s="14" t="str">
        <f>IF(ISERROR(VLOOKUP(A15,Teams!$A$1:$B$4911,2)),"",VLOOKUP(A15,Teams!$A$1:$B$4911,2))</f>
        <v/>
      </c>
      <c r="C15" s="33"/>
      <c r="D15" s="104"/>
      <c r="E15" s="33"/>
      <c r="F15" s="34"/>
      <c r="G15" s="34"/>
      <c r="H15" s="58">
        <f t="shared" si="3"/>
        <v>0</v>
      </c>
      <c r="I15" s="105"/>
      <c r="J15" s="62">
        <f t="shared" si="1"/>
        <v>0</v>
      </c>
      <c r="K15" s="16" t="str">
        <f t="shared" si="2"/>
        <v/>
      </c>
    </row>
    <row r="16" spans="1:11" ht="30" customHeight="1" thickBot="1" x14ac:dyDescent="0.3">
      <c r="A16" s="33"/>
      <c r="B16" s="102" t="str">
        <f>IF(ISERROR(VLOOKUP(A16,Teams!$A$2:$B$4911,2)),"",VLOOKUP(A16,Teams!$A$2:$B$4911,2))</f>
        <v/>
      </c>
      <c r="C16" s="33"/>
      <c r="D16" s="104"/>
      <c r="E16" s="33"/>
      <c r="F16" s="34"/>
      <c r="G16" s="34"/>
      <c r="H16" s="58">
        <f t="shared" si="3"/>
        <v>0</v>
      </c>
      <c r="I16" s="105"/>
      <c r="J16" s="62">
        <f t="shared" si="1"/>
        <v>0</v>
      </c>
      <c r="K16" s="16" t="str">
        <f t="shared" si="2"/>
        <v/>
      </c>
    </row>
    <row r="17" spans="1:11" ht="30" customHeight="1" thickBot="1" x14ac:dyDescent="0.3">
      <c r="A17" s="33"/>
      <c r="B17" s="14" t="str">
        <f>IF(ISERROR(VLOOKUP(A17,Teams!$A$1:$B$4911,2)),"",VLOOKUP(A17,Teams!$A$1:$B$4911,2))</f>
        <v/>
      </c>
      <c r="C17" s="33"/>
      <c r="D17" s="104"/>
      <c r="E17" s="33"/>
      <c r="F17" s="34"/>
      <c r="G17" s="34"/>
      <c r="H17" s="58">
        <f t="shared" si="3"/>
        <v>0</v>
      </c>
      <c r="I17" s="105"/>
      <c r="J17" s="62">
        <f t="shared" si="1"/>
        <v>0</v>
      </c>
      <c r="K17" s="16" t="str">
        <f t="shared" si="2"/>
        <v/>
      </c>
    </row>
    <row r="18" spans="1:11" ht="30" customHeight="1" thickBot="1" x14ac:dyDescent="0.3">
      <c r="A18" s="33"/>
      <c r="B18" s="14" t="str">
        <f>IF(ISERROR(VLOOKUP(A18,Teams!$A$1:$B$4911,2)),"",VLOOKUP(A18,Teams!$A$1:$B$4911,2))</f>
        <v/>
      </c>
      <c r="C18" s="33"/>
      <c r="D18" s="104"/>
      <c r="E18" s="33"/>
      <c r="F18" s="34"/>
      <c r="G18" s="34"/>
      <c r="H18" s="58">
        <f t="shared" si="3"/>
        <v>0</v>
      </c>
      <c r="I18" s="105"/>
      <c r="J18" s="62">
        <f t="shared" si="1"/>
        <v>0</v>
      </c>
      <c r="K18" s="16" t="str">
        <f t="shared" si="2"/>
        <v/>
      </c>
    </row>
    <row r="19" spans="1:11" ht="30" customHeight="1" thickBot="1" x14ac:dyDescent="0.3">
      <c r="A19" s="33"/>
      <c r="B19" s="102" t="str">
        <f>IF(ISERROR(VLOOKUP(A19,Teams!$A$2:$B$4911,2)),"",VLOOKUP(A19,Teams!$A$2:$B$4911,2))</f>
        <v/>
      </c>
      <c r="C19" s="33"/>
      <c r="D19" s="104"/>
      <c r="E19" s="33"/>
      <c r="F19" s="34"/>
      <c r="G19" s="34"/>
      <c r="H19" s="58">
        <f t="shared" si="3"/>
        <v>0</v>
      </c>
      <c r="I19" s="105"/>
      <c r="J19" s="62">
        <f t="shared" si="1"/>
        <v>0</v>
      </c>
      <c r="K19" s="16" t="str">
        <f t="shared" si="2"/>
        <v/>
      </c>
    </row>
    <row r="20" spans="1:11" ht="30" customHeight="1" thickBot="1" x14ac:dyDescent="0.3">
      <c r="A20" s="33"/>
      <c r="B20" s="102" t="str">
        <f>IF(ISERROR(VLOOKUP(A20,Teams!$A$2:$B$4911,2)),"",VLOOKUP(A20,Teams!$A$2:$B$4911,2))</f>
        <v/>
      </c>
      <c r="C20" s="33"/>
      <c r="D20" s="104"/>
      <c r="E20" s="33"/>
      <c r="F20" s="34"/>
      <c r="G20" s="34"/>
      <c r="H20" s="58">
        <f t="shared" si="3"/>
        <v>0</v>
      </c>
      <c r="I20" s="105"/>
      <c r="J20" s="62">
        <f t="shared" si="1"/>
        <v>0</v>
      </c>
      <c r="K20" s="16" t="str">
        <f t="shared" si="2"/>
        <v/>
      </c>
    </row>
    <row r="21" spans="1:11" ht="30" customHeight="1" thickBot="1" x14ac:dyDescent="0.45">
      <c r="A21" s="33"/>
      <c r="B21" s="102" t="str">
        <f>IF(ISERROR(VLOOKUP(A21,Teams!$A$2:$B$4911,2)),"",VLOOKUP(A21,Teams!$A$2:$B$4911,2))</f>
        <v/>
      </c>
      <c r="C21" s="33"/>
      <c r="D21" s="104"/>
      <c r="E21" s="33"/>
      <c r="F21" s="133"/>
      <c r="G21" s="34"/>
      <c r="H21" s="58">
        <f t="shared" si="3"/>
        <v>0</v>
      </c>
      <c r="I21" s="105"/>
      <c r="J21" s="62">
        <f t="shared" si="1"/>
        <v>0</v>
      </c>
      <c r="K21" s="16" t="str">
        <f t="shared" si="2"/>
        <v/>
      </c>
    </row>
    <row r="22" spans="1:11" ht="30" customHeight="1" thickBot="1" x14ac:dyDescent="0.3">
      <c r="A22" s="33"/>
      <c r="B22" s="102" t="str">
        <f>IF(ISERROR(VLOOKUP(A22,Teams!$A$2:$B$4911,2)),"",VLOOKUP(A22,Teams!$A$2:$B$4911,2))</f>
        <v/>
      </c>
      <c r="C22" s="33"/>
      <c r="D22" s="104"/>
      <c r="E22" s="33"/>
      <c r="F22" s="34"/>
      <c r="G22" s="34"/>
      <c r="H22" s="58">
        <f t="shared" si="3"/>
        <v>0</v>
      </c>
      <c r="I22" s="105"/>
      <c r="J22" s="62">
        <f t="shared" si="1"/>
        <v>0</v>
      </c>
      <c r="K22" s="16" t="str">
        <f t="shared" si="2"/>
        <v/>
      </c>
    </row>
    <row r="23" spans="1:11" ht="30" customHeight="1" thickBot="1" x14ac:dyDescent="0.3">
      <c r="A23" s="33"/>
      <c r="B23" s="102" t="str">
        <f>IF(ISERROR(VLOOKUP(A23,Teams!$A$2:$B$4911,2)),"",VLOOKUP(A23,Teams!$A$2:$B$4911,2))</f>
        <v/>
      </c>
      <c r="C23" s="33"/>
      <c r="D23" s="104"/>
      <c r="E23" s="33"/>
      <c r="F23" s="33"/>
      <c r="G23" s="34"/>
      <c r="H23" s="58">
        <f t="shared" si="3"/>
        <v>0</v>
      </c>
      <c r="I23" s="105"/>
      <c r="J23" s="62">
        <f t="shared" si="1"/>
        <v>0</v>
      </c>
      <c r="K23" s="16" t="str">
        <f t="shared" si="2"/>
        <v/>
      </c>
    </row>
    <row r="24" spans="1:11" ht="30" customHeight="1" thickBot="1" x14ac:dyDescent="0.3">
      <c r="A24" s="33"/>
      <c r="B24" s="102" t="str">
        <f>IF(ISERROR(VLOOKUP(A24,Teams!$A$2:$B$4911,2)),"",VLOOKUP(A24,Teams!$A$2:$B$4911,2))</f>
        <v/>
      </c>
      <c r="C24" s="33"/>
      <c r="D24" s="104"/>
      <c r="E24" s="33"/>
      <c r="F24" s="33"/>
      <c r="G24" s="34"/>
      <c r="H24" s="58">
        <f t="shared" si="3"/>
        <v>0</v>
      </c>
      <c r="I24" s="105"/>
      <c r="J24" s="62">
        <f t="shared" si="1"/>
        <v>0</v>
      </c>
      <c r="K24" s="16" t="str">
        <f t="shared" si="2"/>
        <v/>
      </c>
    </row>
    <row r="25" spans="1:11" ht="30" customHeight="1" thickBot="1" x14ac:dyDescent="0.3">
      <c r="A25" s="33"/>
      <c r="B25" s="102" t="str">
        <f>IF(ISERROR(VLOOKUP(A25,Teams!$A$2:$B$4911,2)),"",VLOOKUP(A25,Teams!$A$2:$B$4911,2))</f>
        <v/>
      </c>
      <c r="C25" s="33"/>
      <c r="D25" s="104"/>
      <c r="E25" s="33"/>
      <c r="F25" s="33"/>
      <c r="G25" s="34"/>
      <c r="H25" s="58">
        <f t="shared" si="3"/>
        <v>0</v>
      </c>
      <c r="I25" s="105"/>
      <c r="J25" s="62">
        <f t="shared" si="1"/>
        <v>0</v>
      </c>
      <c r="K25" s="16" t="str">
        <f t="shared" si="2"/>
        <v/>
      </c>
    </row>
    <row r="26" spans="1:11" ht="30" customHeight="1" thickBot="1" x14ac:dyDescent="0.3">
      <c r="A26" s="33"/>
      <c r="B26" s="102" t="str">
        <f>IF(ISERROR(VLOOKUP(A26,Teams!$A$2:$B$4911,2)),"",VLOOKUP(A26,Teams!$A$2:$B$4911,2))</f>
        <v/>
      </c>
      <c r="C26" s="33"/>
      <c r="D26" s="104"/>
      <c r="E26" s="33"/>
      <c r="F26" s="33"/>
      <c r="G26" s="33"/>
      <c r="H26" s="58">
        <f t="shared" si="3"/>
        <v>0</v>
      </c>
      <c r="I26" s="105"/>
      <c r="J26" s="62">
        <f t="shared" si="1"/>
        <v>0</v>
      </c>
      <c r="K26" s="16" t="str">
        <f t="shared" si="2"/>
        <v/>
      </c>
    </row>
    <row r="27" spans="1:11" ht="30" customHeight="1" thickBot="1" x14ac:dyDescent="0.3">
      <c r="A27" s="33"/>
      <c r="B27" s="102" t="str">
        <f>IF(ISERROR(VLOOKUP(A27,Teams!$A$2:$B$4911,2)),"",VLOOKUP(A27,Teams!$A$2:$B$4911,2))</f>
        <v/>
      </c>
      <c r="C27" s="33"/>
      <c r="D27" s="104"/>
      <c r="E27" s="33"/>
      <c r="F27" s="33"/>
      <c r="G27" s="33"/>
      <c r="H27" s="58">
        <f t="shared" si="3"/>
        <v>0</v>
      </c>
      <c r="I27" s="105"/>
      <c r="J27" s="62">
        <f t="shared" si="1"/>
        <v>0</v>
      </c>
      <c r="K27" s="16" t="str">
        <f t="shared" si="2"/>
        <v/>
      </c>
    </row>
    <row r="28" spans="1:11" ht="30" customHeight="1" thickBot="1" x14ac:dyDescent="0.45">
      <c r="A28" s="33"/>
      <c r="B28" s="102" t="str">
        <f>IF(ISERROR(VLOOKUP(A28,Teams!$A$2:$B$4911,2)),"",VLOOKUP(A28,Teams!$A$2:$B$4911,2))</f>
        <v/>
      </c>
      <c r="C28" s="33"/>
      <c r="D28" s="104"/>
      <c r="E28" s="33"/>
      <c r="F28" s="133"/>
      <c r="G28" s="33"/>
      <c r="H28" s="58">
        <f t="shared" si="3"/>
        <v>0</v>
      </c>
      <c r="I28" s="105"/>
      <c r="J28" s="62">
        <f t="shared" si="1"/>
        <v>0</v>
      </c>
      <c r="K28" s="16" t="str">
        <f t="shared" si="2"/>
        <v/>
      </c>
    </row>
    <row r="29" spans="1:11" ht="24.95" customHeight="1" thickBot="1" x14ac:dyDescent="0.3">
      <c r="A29" s="33"/>
      <c r="B29" s="102" t="str">
        <f>IF(ISERROR(VLOOKUP(A29,Teams!$A$2:$B$4911,2)),"",VLOOKUP(A29,Teams!$A$2:$B$4911,2))</f>
        <v/>
      </c>
      <c r="C29" s="33"/>
      <c r="D29" s="104"/>
      <c r="E29" s="33"/>
      <c r="F29" s="33"/>
      <c r="G29" s="33"/>
      <c r="H29" s="58">
        <f t="shared" si="3"/>
        <v>0</v>
      </c>
      <c r="I29" s="105"/>
      <c r="J29" s="62">
        <f t="shared" si="1"/>
        <v>0</v>
      </c>
      <c r="K29" s="16" t="str">
        <f t="shared" si="2"/>
        <v/>
      </c>
    </row>
    <row r="30" spans="1:11" ht="30" customHeight="1" thickBot="1" x14ac:dyDescent="0.3">
      <c r="A30" s="33"/>
      <c r="B30" s="102" t="str">
        <f>IF(ISERROR(VLOOKUP(A30,Teams!$A$2:$B$4911,2)),"",VLOOKUP(A30,Teams!$A$2:$B$4911,2))</f>
        <v/>
      </c>
      <c r="C30" s="33"/>
      <c r="D30" s="104"/>
      <c r="E30" s="33"/>
      <c r="F30" s="33"/>
      <c r="G30" s="33"/>
      <c r="H30" s="58">
        <f t="shared" si="3"/>
        <v>0</v>
      </c>
      <c r="I30" s="105"/>
      <c r="J30" s="62">
        <f t="shared" si="1"/>
        <v>0</v>
      </c>
      <c r="K30" s="16" t="str">
        <f t="shared" si="2"/>
        <v/>
      </c>
    </row>
    <row r="85" spans="2:2" ht="15" customHeight="1" x14ac:dyDescent="0.2">
      <c r="B85" s="15" t="s">
        <v>38</v>
      </c>
    </row>
    <row r="86" spans="2:2" ht="15" customHeight="1" x14ac:dyDescent="0.2">
      <c r="B86" s="15" t="s">
        <v>39</v>
      </c>
    </row>
    <row r="87" spans="2:2" ht="15" customHeight="1" x14ac:dyDescent="0.2">
      <c r="B87" s="15" t="s">
        <v>40</v>
      </c>
    </row>
  </sheetData>
  <mergeCells count="2">
    <mergeCell ref="G3:H3"/>
    <mergeCell ref="J3:K3"/>
  </mergeCells>
  <phoneticPr fontId="0" type="noConversion"/>
  <pageMargins left="0" right="0" top="0" bottom="0" header="0" footer="0"/>
  <pageSetup scale="70" orientation="portrait" horizontalDpi="4294967293" verticalDpi="4294967293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A5488-A7F8-465B-9D2D-7AF7336C1F5E}">
  <dimension ref="A1:C98"/>
  <sheetViews>
    <sheetView showWhiteSpace="0" topLeftCell="A89" zoomScale="160" zoomScaleNormal="160" workbookViewId="0">
      <selection activeCell="B95" sqref="B95"/>
    </sheetView>
  </sheetViews>
  <sheetFormatPr defaultRowHeight="15" customHeight="1" x14ac:dyDescent="0.2"/>
  <cols>
    <col min="1" max="1" width="4" style="43" bestFit="1" customWidth="1"/>
    <col min="2" max="2" width="60.42578125" style="43" customWidth="1"/>
    <col min="3" max="3" width="9.140625" style="43"/>
    <col min="4" max="4" width="7.85546875" style="43" customWidth="1"/>
    <col min="5" max="5" width="6.28515625" style="43" customWidth="1"/>
    <col min="6" max="6" width="3.5703125" style="43" customWidth="1"/>
    <col min="7" max="7" width="4.42578125" style="43" bestFit="1" customWidth="1"/>
    <col min="8" max="10" width="9.140625" style="43"/>
    <col min="11" max="11" width="4.85546875" style="43" customWidth="1"/>
    <col min="12" max="16384" width="9.140625" style="43"/>
  </cols>
  <sheetData>
    <row r="1" spans="1:3" ht="24.75" customHeight="1" x14ac:dyDescent="0.2">
      <c r="A1" s="163">
        <v>11</v>
      </c>
      <c r="B1" s="165" t="s">
        <v>141</v>
      </c>
      <c r="C1" s="164" t="s">
        <v>66</v>
      </c>
    </row>
    <row r="2" spans="1:3" ht="24.75" customHeight="1" x14ac:dyDescent="0.2">
      <c r="A2" s="163">
        <v>12</v>
      </c>
      <c r="B2" s="165" t="s">
        <v>65</v>
      </c>
      <c r="C2" s="164" t="s">
        <v>67</v>
      </c>
    </row>
    <row r="3" spans="1:3" ht="24.75" customHeight="1" x14ac:dyDescent="0.2">
      <c r="A3" s="163">
        <v>13</v>
      </c>
      <c r="B3" s="165" t="s">
        <v>109</v>
      </c>
      <c r="C3" s="164" t="s">
        <v>67</v>
      </c>
    </row>
    <row r="4" spans="1:3" ht="24.75" customHeight="1" x14ac:dyDescent="0.2">
      <c r="A4" s="163">
        <v>14</v>
      </c>
      <c r="B4" s="165" t="s">
        <v>142</v>
      </c>
      <c r="C4" s="164" t="s">
        <v>67</v>
      </c>
    </row>
    <row r="5" spans="1:3" ht="24.75" customHeight="1" x14ac:dyDescent="0.2">
      <c r="A5" s="163">
        <v>15</v>
      </c>
      <c r="B5" s="165" t="s">
        <v>146</v>
      </c>
      <c r="C5" s="164" t="s">
        <v>67</v>
      </c>
    </row>
    <row r="6" spans="1:3" ht="24.75" customHeight="1" x14ac:dyDescent="0.2">
      <c r="A6" s="163">
        <v>16</v>
      </c>
      <c r="B6" s="165" t="s">
        <v>127</v>
      </c>
      <c r="C6" s="164" t="s">
        <v>67</v>
      </c>
    </row>
    <row r="7" spans="1:3" ht="24.75" customHeight="1" x14ac:dyDescent="0.2">
      <c r="A7" s="163">
        <v>17</v>
      </c>
      <c r="B7" s="165" t="s">
        <v>110</v>
      </c>
      <c r="C7" s="164"/>
    </row>
    <row r="8" spans="1:3" ht="24.75" customHeight="1" x14ac:dyDescent="0.2">
      <c r="A8" s="163">
        <v>18</v>
      </c>
      <c r="B8" s="165" t="s">
        <v>132</v>
      </c>
      <c r="C8" s="164"/>
    </row>
    <row r="9" spans="1:3" ht="24.75" customHeight="1" x14ac:dyDescent="0.2">
      <c r="A9" s="163">
        <v>19</v>
      </c>
      <c r="B9" s="165" t="s">
        <v>99</v>
      </c>
      <c r="C9" s="164"/>
    </row>
    <row r="10" spans="1:3" ht="24.75" customHeight="1" x14ac:dyDescent="0.2">
      <c r="A10" s="163">
        <v>20</v>
      </c>
      <c r="B10" s="165" t="s">
        <v>155</v>
      </c>
      <c r="C10" s="164"/>
    </row>
    <row r="11" spans="1:3" ht="24.75" customHeight="1" x14ac:dyDescent="0.2">
      <c r="A11" s="163">
        <v>21</v>
      </c>
      <c r="B11" s="165" t="s">
        <v>68</v>
      </c>
      <c r="C11" s="164"/>
    </row>
    <row r="12" spans="1:3" ht="24.75" customHeight="1" x14ac:dyDescent="0.2">
      <c r="A12" s="163">
        <v>22</v>
      </c>
      <c r="B12" s="165" t="s">
        <v>91</v>
      </c>
      <c r="C12" s="164"/>
    </row>
    <row r="13" spans="1:3" ht="24.75" customHeight="1" x14ac:dyDescent="0.2">
      <c r="A13" s="163">
        <v>23</v>
      </c>
      <c r="B13" s="165" t="s">
        <v>111</v>
      </c>
      <c r="C13" s="164"/>
    </row>
    <row r="14" spans="1:3" ht="24.75" customHeight="1" x14ac:dyDescent="0.2">
      <c r="A14" s="163">
        <v>24</v>
      </c>
      <c r="B14" s="165" t="s">
        <v>94</v>
      </c>
      <c r="C14" s="164"/>
    </row>
    <row r="15" spans="1:3" ht="24.75" customHeight="1" x14ac:dyDescent="0.2">
      <c r="A15" s="163">
        <v>25</v>
      </c>
      <c r="B15" s="165" t="s">
        <v>69</v>
      </c>
      <c r="C15" s="164"/>
    </row>
    <row r="16" spans="1:3" ht="24.75" customHeight="1" x14ac:dyDescent="0.2">
      <c r="A16" s="163">
        <v>26</v>
      </c>
      <c r="B16" s="165" t="s">
        <v>133</v>
      </c>
      <c r="C16" s="164"/>
    </row>
    <row r="17" spans="1:3" ht="24.75" customHeight="1" x14ac:dyDescent="0.2">
      <c r="A17" s="163">
        <v>27</v>
      </c>
      <c r="B17" s="165" t="s">
        <v>70</v>
      </c>
      <c r="C17" s="164"/>
    </row>
    <row r="18" spans="1:3" ht="24.75" customHeight="1" x14ac:dyDescent="0.2">
      <c r="A18" s="163">
        <v>28</v>
      </c>
      <c r="B18" s="165" t="s">
        <v>71</v>
      </c>
      <c r="C18" s="164"/>
    </row>
    <row r="19" spans="1:3" ht="24.75" customHeight="1" x14ac:dyDescent="0.2">
      <c r="A19" s="163">
        <v>29</v>
      </c>
      <c r="B19" s="165" t="s">
        <v>92</v>
      </c>
      <c r="C19" s="164"/>
    </row>
    <row r="20" spans="1:3" ht="24.75" customHeight="1" x14ac:dyDescent="0.2">
      <c r="A20" s="163">
        <v>30</v>
      </c>
      <c r="B20" s="165" t="s">
        <v>72</v>
      </c>
      <c r="C20" s="164"/>
    </row>
    <row r="21" spans="1:3" ht="24.75" customHeight="1" x14ac:dyDescent="0.2">
      <c r="A21" s="163">
        <v>31</v>
      </c>
      <c r="B21" s="165" t="s">
        <v>73</v>
      </c>
      <c r="C21" s="164"/>
    </row>
    <row r="22" spans="1:3" ht="24.75" customHeight="1" x14ac:dyDescent="0.2">
      <c r="A22" s="163">
        <v>32</v>
      </c>
      <c r="B22" s="165" t="s">
        <v>135</v>
      </c>
      <c r="C22" s="164"/>
    </row>
    <row r="23" spans="1:3" ht="24.75" customHeight="1" x14ac:dyDescent="0.2">
      <c r="A23" s="163">
        <v>33</v>
      </c>
      <c r="B23" s="165" t="s">
        <v>95</v>
      </c>
      <c r="C23" s="164"/>
    </row>
    <row r="24" spans="1:3" ht="24.75" customHeight="1" x14ac:dyDescent="0.2">
      <c r="A24" s="163">
        <v>34</v>
      </c>
      <c r="B24" s="165" t="s">
        <v>96</v>
      </c>
      <c r="C24" s="164"/>
    </row>
    <row r="25" spans="1:3" ht="24.75" customHeight="1" x14ac:dyDescent="0.2">
      <c r="A25" s="163">
        <v>35</v>
      </c>
      <c r="B25" s="165" t="s">
        <v>156</v>
      </c>
      <c r="C25" s="164"/>
    </row>
    <row r="26" spans="1:3" ht="24.75" customHeight="1" x14ac:dyDescent="0.2">
      <c r="A26" s="163">
        <v>36</v>
      </c>
      <c r="B26" s="165" t="s">
        <v>74</v>
      </c>
      <c r="C26" s="164"/>
    </row>
    <row r="27" spans="1:3" ht="24.75" customHeight="1" x14ac:dyDescent="0.2">
      <c r="A27" s="163">
        <v>37</v>
      </c>
      <c r="B27" s="165" t="s">
        <v>134</v>
      </c>
      <c r="C27" s="164"/>
    </row>
    <row r="28" spans="1:3" ht="24.75" customHeight="1" x14ac:dyDescent="0.2">
      <c r="A28" s="163">
        <v>38</v>
      </c>
      <c r="B28" s="165" t="s">
        <v>97</v>
      </c>
      <c r="C28" s="164"/>
    </row>
    <row r="29" spans="1:3" ht="24.75" customHeight="1" x14ac:dyDescent="0.2">
      <c r="A29" s="163">
        <v>39</v>
      </c>
      <c r="B29" s="165" t="s">
        <v>75</v>
      </c>
      <c r="C29" s="164"/>
    </row>
    <row r="30" spans="1:3" ht="24.75" customHeight="1" x14ac:dyDescent="0.2">
      <c r="A30" s="163">
        <v>40</v>
      </c>
      <c r="B30" s="165" t="s">
        <v>76</v>
      </c>
      <c r="C30" s="164"/>
    </row>
    <row r="31" spans="1:3" ht="24.75" customHeight="1" x14ac:dyDescent="0.2">
      <c r="A31" s="163">
        <v>41</v>
      </c>
      <c r="B31" s="165" t="s">
        <v>124</v>
      </c>
      <c r="C31" s="164"/>
    </row>
    <row r="32" spans="1:3" ht="24.75" customHeight="1" x14ac:dyDescent="0.2">
      <c r="A32" s="163">
        <v>42</v>
      </c>
      <c r="B32" s="165" t="s">
        <v>77</v>
      </c>
      <c r="C32" s="164"/>
    </row>
    <row r="33" spans="1:3" ht="24.75" customHeight="1" x14ac:dyDescent="0.2">
      <c r="A33" s="163">
        <v>43</v>
      </c>
      <c r="B33" s="165" t="s">
        <v>78</v>
      </c>
      <c r="C33" s="164"/>
    </row>
    <row r="34" spans="1:3" ht="24.75" customHeight="1" x14ac:dyDescent="0.2">
      <c r="A34" s="163">
        <v>44</v>
      </c>
      <c r="B34" s="165" t="s">
        <v>128</v>
      </c>
      <c r="C34" s="164"/>
    </row>
    <row r="35" spans="1:3" ht="24.75" customHeight="1" x14ac:dyDescent="0.2">
      <c r="A35" s="163">
        <v>45</v>
      </c>
      <c r="B35" s="165" t="s">
        <v>136</v>
      </c>
      <c r="C35" s="164"/>
    </row>
    <row r="36" spans="1:3" ht="24.75" customHeight="1" x14ac:dyDescent="0.2">
      <c r="A36" s="163">
        <v>46</v>
      </c>
      <c r="B36" s="165" t="s">
        <v>79</v>
      </c>
      <c r="C36" s="164"/>
    </row>
    <row r="37" spans="1:3" ht="24.75" customHeight="1" x14ac:dyDescent="0.2">
      <c r="A37" s="163">
        <v>47</v>
      </c>
      <c r="B37" s="165" t="s">
        <v>106</v>
      </c>
      <c r="C37" s="164"/>
    </row>
    <row r="38" spans="1:3" ht="24.75" customHeight="1" x14ac:dyDescent="0.2">
      <c r="A38" s="163">
        <v>48</v>
      </c>
      <c r="B38" s="165" t="s">
        <v>129</v>
      </c>
      <c r="C38" s="164"/>
    </row>
    <row r="39" spans="1:3" ht="24.75" customHeight="1" x14ac:dyDescent="0.2">
      <c r="A39" s="163">
        <v>49</v>
      </c>
      <c r="B39" s="165" t="s">
        <v>80</v>
      </c>
      <c r="C39" s="164"/>
    </row>
    <row r="40" spans="1:3" ht="24.75" customHeight="1" x14ac:dyDescent="0.2">
      <c r="A40" s="163">
        <v>50</v>
      </c>
      <c r="B40" s="165" t="s">
        <v>81</v>
      </c>
      <c r="C40" s="164"/>
    </row>
    <row r="41" spans="1:3" ht="24.75" customHeight="1" x14ac:dyDescent="0.2">
      <c r="A41" s="163">
        <v>51</v>
      </c>
      <c r="B41" s="165" t="s">
        <v>82</v>
      </c>
      <c r="C41" s="164"/>
    </row>
    <row r="42" spans="1:3" ht="24.75" customHeight="1" x14ac:dyDescent="0.2">
      <c r="A42" s="163">
        <v>52</v>
      </c>
      <c r="B42" s="165" t="s">
        <v>131</v>
      </c>
      <c r="C42" s="164"/>
    </row>
    <row r="43" spans="1:3" ht="24.75" customHeight="1" x14ac:dyDescent="0.2">
      <c r="A43" s="163">
        <v>53</v>
      </c>
      <c r="B43" s="165" t="s">
        <v>107</v>
      </c>
      <c r="C43" s="164"/>
    </row>
    <row r="44" spans="1:3" ht="24.75" customHeight="1" x14ac:dyDescent="0.2">
      <c r="A44" s="163">
        <v>54</v>
      </c>
      <c r="B44" s="165" t="s">
        <v>83</v>
      </c>
      <c r="C44" s="164"/>
    </row>
    <row r="45" spans="1:3" ht="24.75" customHeight="1" x14ac:dyDescent="0.2">
      <c r="A45" s="163">
        <v>55</v>
      </c>
      <c r="B45" s="165" t="s">
        <v>112</v>
      </c>
      <c r="C45" s="164"/>
    </row>
    <row r="46" spans="1:3" ht="24.75" customHeight="1" x14ac:dyDescent="0.2">
      <c r="A46" s="163">
        <v>56</v>
      </c>
      <c r="B46" s="165" t="s">
        <v>121</v>
      </c>
      <c r="C46" s="164"/>
    </row>
    <row r="47" spans="1:3" ht="24.75" customHeight="1" x14ac:dyDescent="0.2">
      <c r="A47" s="163">
        <v>57</v>
      </c>
      <c r="B47" s="165" t="s">
        <v>157</v>
      </c>
      <c r="C47" s="164"/>
    </row>
    <row r="48" spans="1:3" ht="24.75" customHeight="1" x14ac:dyDescent="0.2">
      <c r="A48" s="163">
        <v>58</v>
      </c>
      <c r="B48" s="165" t="s">
        <v>98</v>
      </c>
      <c r="C48" s="164"/>
    </row>
    <row r="49" spans="1:3" ht="24.75" customHeight="1" x14ac:dyDescent="0.2">
      <c r="A49" s="163">
        <v>59</v>
      </c>
      <c r="B49" s="165" t="s">
        <v>84</v>
      </c>
      <c r="C49" s="164"/>
    </row>
    <row r="50" spans="1:3" ht="24.75" customHeight="1" x14ac:dyDescent="0.2">
      <c r="A50" s="163">
        <v>60</v>
      </c>
      <c r="B50" s="165" t="s">
        <v>93</v>
      </c>
      <c r="C50" s="164"/>
    </row>
    <row r="51" spans="1:3" ht="24.75" customHeight="1" x14ac:dyDescent="0.2">
      <c r="A51" s="163">
        <v>61</v>
      </c>
      <c r="B51" s="165" t="s">
        <v>85</v>
      </c>
      <c r="C51" s="164"/>
    </row>
    <row r="52" spans="1:3" ht="24.75" customHeight="1" x14ac:dyDescent="0.2">
      <c r="A52" s="163">
        <v>62</v>
      </c>
      <c r="B52" s="165" t="s">
        <v>86</v>
      </c>
      <c r="C52" s="164"/>
    </row>
    <row r="53" spans="1:3" ht="24.75" customHeight="1" x14ac:dyDescent="0.2">
      <c r="A53" s="163">
        <v>63</v>
      </c>
      <c r="B53" s="165" t="s">
        <v>87</v>
      </c>
      <c r="C53" s="164"/>
    </row>
    <row r="54" spans="1:3" ht="24.75" customHeight="1" x14ac:dyDescent="0.2">
      <c r="A54" s="163">
        <v>64</v>
      </c>
      <c r="B54" s="165" t="s">
        <v>159</v>
      </c>
      <c r="C54" s="164"/>
    </row>
    <row r="55" spans="1:3" ht="24.75" customHeight="1" x14ac:dyDescent="0.2">
      <c r="A55" s="163">
        <v>65</v>
      </c>
      <c r="B55" s="165" t="s">
        <v>108</v>
      </c>
      <c r="C55" s="164"/>
    </row>
    <row r="56" spans="1:3" ht="24.75" customHeight="1" x14ac:dyDescent="0.2">
      <c r="A56" s="163">
        <v>66</v>
      </c>
      <c r="B56" s="165" t="s">
        <v>88</v>
      </c>
      <c r="C56" s="164"/>
    </row>
    <row r="57" spans="1:3" ht="24.75" customHeight="1" x14ac:dyDescent="0.2">
      <c r="A57" s="163">
        <v>67</v>
      </c>
      <c r="B57" s="165" t="s">
        <v>89</v>
      </c>
      <c r="C57" s="164"/>
    </row>
    <row r="58" spans="1:3" ht="24.75" customHeight="1" x14ac:dyDescent="0.2">
      <c r="A58" s="163">
        <v>68</v>
      </c>
      <c r="B58" s="165" t="s">
        <v>90</v>
      </c>
      <c r="C58" s="164"/>
    </row>
    <row r="59" spans="1:3" ht="24.75" customHeight="1" x14ac:dyDescent="0.2">
      <c r="A59" s="163">
        <v>69</v>
      </c>
      <c r="B59" s="165" t="s">
        <v>130</v>
      </c>
      <c r="C59" s="164"/>
    </row>
    <row r="60" spans="1:3" ht="24.75" customHeight="1" x14ac:dyDescent="0.2">
      <c r="A60" s="163">
        <v>70</v>
      </c>
      <c r="B60" s="165" t="s">
        <v>125</v>
      </c>
      <c r="C60" s="164"/>
    </row>
    <row r="61" spans="1:3" ht="24.75" customHeight="1" x14ac:dyDescent="0.2">
      <c r="A61" s="163">
        <v>71</v>
      </c>
      <c r="B61" s="165" t="s">
        <v>113</v>
      </c>
      <c r="C61" s="164"/>
    </row>
    <row r="62" spans="1:3" ht="24.75" customHeight="1" x14ac:dyDescent="0.2">
      <c r="A62" s="163">
        <v>72</v>
      </c>
      <c r="B62" s="165" t="s">
        <v>114</v>
      </c>
      <c r="C62" s="164"/>
    </row>
    <row r="63" spans="1:3" ht="24.75" customHeight="1" x14ac:dyDescent="0.2">
      <c r="A63" s="163">
        <v>73</v>
      </c>
      <c r="B63" s="165" t="s">
        <v>100</v>
      </c>
      <c r="C63" s="164"/>
    </row>
    <row r="64" spans="1:3" ht="24.75" customHeight="1" x14ac:dyDescent="0.2">
      <c r="A64" s="163">
        <v>74</v>
      </c>
      <c r="B64" s="165" t="s">
        <v>101</v>
      </c>
      <c r="C64" s="164"/>
    </row>
    <row r="65" spans="1:3" ht="24.75" customHeight="1" x14ac:dyDescent="0.2">
      <c r="A65" s="163">
        <v>75</v>
      </c>
      <c r="B65" s="165" t="s">
        <v>102</v>
      </c>
      <c r="C65" s="164"/>
    </row>
    <row r="66" spans="1:3" ht="24.75" customHeight="1" x14ac:dyDescent="0.2">
      <c r="A66" s="163">
        <v>76</v>
      </c>
      <c r="B66" s="165" t="s">
        <v>103</v>
      </c>
      <c r="C66" s="164"/>
    </row>
    <row r="67" spans="1:3" ht="24.75" customHeight="1" x14ac:dyDescent="0.2">
      <c r="A67" s="163">
        <v>77</v>
      </c>
      <c r="B67" s="165" t="s">
        <v>105</v>
      </c>
      <c r="C67" s="164"/>
    </row>
    <row r="68" spans="1:3" ht="24.75" customHeight="1" x14ac:dyDescent="0.2">
      <c r="A68" s="163">
        <v>78</v>
      </c>
      <c r="B68" s="165" t="s">
        <v>143</v>
      </c>
      <c r="C68" s="164"/>
    </row>
    <row r="69" spans="1:3" ht="24.75" customHeight="1" x14ac:dyDescent="0.2">
      <c r="A69" s="163">
        <v>79</v>
      </c>
      <c r="B69" s="165" t="s">
        <v>104</v>
      </c>
      <c r="C69" s="164"/>
    </row>
    <row r="70" spans="1:3" ht="24.75" customHeight="1" x14ac:dyDescent="0.2">
      <c r="A70" s="163">
        <v>80</v>
      </c>
      <c r="B70" s="165" t="s">
        <v>140</v>
      </c>
      <c r="C70" s="164"/>
    </row>
    <row r="71" spans="1:3" ht="24.75" customHeight="1" x14ac:dyDescent="0.2">
      <c r="A71" s="163">
        <v>81</v>
      </c>
      <c r="B71" s="165" t="s">
        <v>147</v>
      </c>
      <c r="C71" s="164"/>
    </row>
    <row r="72" spans="1:3" ht="24.75" customHeight="1" x14ac:dyDescent="0.2">
      <c r="A72" s="163">
        <v>82</v>
      </c>
      <c r="B72" s="165" t="s">
        <v>118</v>
      </c>
      <c r="C72" s="164"/>
    </row>
    <row r="73" spans="1:3" ht="24.75" customHeight="1" x14ac:dyDescent="0.2">
      <c r="A73" s="163">
        <v>83</v>
      </c>
      <c r="B73" s="165" t="s">
        <v>119</v>
      </c>
      <c r="C73" s="164"/>
    </row>
    <row r="74" spans="1:3" ht="24.75" customHeight="1" x14ac:dyDescent="0.2">
      <c r="A74" s="163">
        <v>84</v>
      </c>
      <c r="B74" s="165" t="s">
        <v>117</v>
      </c>
      <c r="C74" s="164"/>
    </row>
    <row r="75" spans="1:3" ht="24.75" customHeight="1" x14ac:dyDescent="0.2">
      <c r="A75" s="163">
        <v>85</v>
      </c>
      <c r="B75" s="165" t="s">
        <v>120</v>
      </c>
      <c r="C75" s="164"/>
    </row>
    <row r="76" spans="1:3" ht="24.75" customHeight="1" x14ac:dyDescent="0.2">
      <c r="A76" s="163">
        <v>86</v>
      </c>
      <c r="B76" s="165" t="s">
        <v>116</v>
      </c>
      <c r="C76" s="164"/>
    </row>
    <row r="77" spans="1:3" ht="24.75" customHeight="1" x14ac:dyDescent="0.2">
      <c r="A77" s="163">
        <v>87</v>
      </c>
      <c r="B77" s="165" t="s">
        <v>115</v>
      </c>
      <c r="C77" s="164"/>
    </row>
    <row r="78" spans="1:3" ht="24.75" customHeight="1" x14ac:dyDescent="0.2">
      <c r="A78" s="163">
        <v>88</v>
      </c>
      <c r="B78" s="165" t="s">
        <v>123</v>
      </c>
      <c r="C78" s="164"/>
    </row>
    <row r="79" spans="1:3" ht="24.75" customHeight="1" x14ac:dyDescent="0.2">
      <c r="A79" s="163">
        <v>89</v>
      </c>
      <c r="B79" s="165" t="s">
        <v>145</v>
      </c>
      <c r="C79" s="164"/>
    </row>
    <row r="80" spans="1:3" ht="24.75" customHeight="1" x14ac:dyDescent="0.2">
      <c r="A80" s="163">
        <v>90</v>
      </c>
      <c r="B80" s="165" t="s">
        <v>126</v>
      </c>
      <c r="C80" s="164"/>
    </row>
    <row r="81" spans="1:3" ht="24.75" customHeight="1" x14ac:dyDescent="0.2">
      <c r="A81" s="163">
        <v>91</v>
      </c>
      <c r="B81" s="165" t="s">
        <v>137</v>
      </c>
      <c r="C81" s="164"/>
    </row>
    <row r="82" spans="1:3" ht="24.75" customHeight="1" x14ac:dyDescent="0.2">
      <c r="A82" s="163">
        <v>92</v>
      </c>
      <c r="B82" s="165" t="s">
        <v>138</v>
      </c>
      <c r="C82" s="164"/>
    </row>
    <row r="83" spans="1:3" ht="24.75" customHeight="1" x14ac:dyDescent="0.2">
      <c r="A83" s="163">
        <v>93</v>
      </c>
      <c r="B83" s="165" t="s">
        <v>148</v>
      </c>
      <c r="C83" s="164"/>
    </row>
    <row r="84" spans="1:3" ht="24.75" customHeight="1" x14ac:dyDescent="0.2">
      <c r="A84" s="163">
        <v>94</v>
      </c>
      <c r="B84" s="165" t="s">
        <v>139</v>
      </c>
      <c r="C84" s="164"/>
    </row>
    <row r="85" spans="1:3" ht="24.75" customHeight="1" x14ac:dyDescent="0.2">
      <c r="A85" s="163">
        <v>95</v>
      </c>
      <c r="B85" s="165" t="s">
        <v>144</v>
      </c>
      <c r="C85" s="164"/>
    </row>
    <row r="86" spans="1:3" ht="24.75" customHeight="1" x14ac:dyDescent="0.2">
      <c r="A86" s="163">
        <v>96</v>
      </c>
      <c r="B86" s="165" t="s">
        <v>149</v>
      </c>
      <c r="C86" s="164"/>
    </row>
    <row r="87" spans="1:3" ht="24.75" customHeight="1" x14ac:dyDescent="0.2">
      <c r="A87" s="163">
        <v>97</v>
      </c>
      <c r="B87" s="165" t="s">
        <v>150</v>
      </c>
      <c r="C87" s="164"/>
    </row>
    <row r="88" spans="1:3" ht="24.75" customHeight="1" x14ac:dyDescent="0.2">
      <c r="A88" s="163">
        <v>98</v>
      </c>
      <c r="B88" s="165" t="s">
        <v>151</v>
      </c>
      <c r="C88" s="164"/>
    </row>
    <row r="89" spans="1:3" ht="24.75" customHeight="1" x14ac:dyDescent="0.2">
      <c r="A89" s="163">
        <v>99</v>
      </c>
      <c r="B89" s="165" t="s">
        <v>152</v>
      </c>
      <c r="C89" s="164"/>
    </row>
    <row r="90" spans="1:3" ht="24.75" customHeight="1" x14ac:dyDescent="0.2">
      <c r="A90" s="163">
        <v>100</v>
      </c>
      <c r="B90" s="165" t="s">
        <v>153</v>
      </c>
      <c r="C90" s="164"/>
    </row>
    <row r="91" spans="1:3" ht="24.75" customHeight="1" x14ac:dyDescent="0.2">
      <c r="A91" s="163">
        <v>101</v>
      </c>
      <c r="B91" s="165" t="s">
        <v>154</v>
      </c>
      <c r="C91" s="164"/>
    </row>
    <row r="92" spans="1:3" ht="24.75" customHeight="1" x14ac:dyDescent="0.2">
      <c r="A92" s="163">
        <v>102</v>
      </c>
      <c r="B92" s="165" t="s">
        <v>158</v>
      </c>
      <c r="C92" s="164"/>
    </row>
    <row r="93" spans="1:3" ht="24.75" customHeight="1" x14ac:dyDescent="0.2">
      <c r="A93" s="163">
        <v>103</v>
      </c>
      <c r="B93" s="165" t="s">
        <v>160</v>
      </c>
      <c r="C93" s="164"/>
    </row>
    <row r="94" spans="1:3" ht="24.75" customHeight="1" x14ac:dyDescent="0.2">
      <c r="A94" s="163">
        <v>104</v>
      </c>
      <c r="B94" s="165" t="s">
        <v>161</v>
      </c>
      <c r="C94" s="164"/>
    </row>
    <row r="95" spans="1:3" ht="24.75" customHeight="1" x14ac:dyDescent="0.2">
      <c r="A95" s="163">
        <v>105</v>
      </c>
      <c r="B95" s="165" t="s">
        <v>163</v>
      </c>
      <c r="C95" s="164"/>
    </row>
    <row r="96" spans="1:3" ht="24.75" customHeight="1" x14ac:dyDescent="0.2">
      <c r="A96" s="163"/>
      <c r="B96" s="165"/>
      <c r="C96" s="164"/>
    </row>
    <row r="97" spans="1:3" ht="24.75" customHeight="1" x14ac:dyDescent="0.2">
      <c r="A97" s="163"/>
      <c r="B97" s="165"/>
      <c r="C97" s="164"/>
    </row>
    <row r="98" spans="1:3" ht="24.75" customHeight="1" x14ac:dyDescent="0.2">
      <c r="A98" s="163"/>
      <c r="B98" s="165"/>
      <c r="C98" s="164"/>
    </row>
  </sheetData>
  <phoneticPr fontId="0" type="noConversion"/>
  <pageMargins left="0.15" right="0.15" top="0.15" bottom="0" header="0.1" footer="0.1"/>
  <pageSetup scale="84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A7A71-02AF-43CA-BDEA-B04BBA53A522}">
  <dimension ref="A1:K61"/>
  <sheetViews>
    <sheetView zoomScale="160" zoomScaleNormal="160" workbookViewId="0">
      <pane ySplit="10" topLeftCell="A28" activePane="bottomLeft" state="frozen"/>
      <selection pane="bottomLeft" activeCell="A2" sqref="A2:IV7"/>
    </sheetView>
  </sheetViews>
  <sheetFormatPr defaultRowHeight="12.75" x14ac:dyDescent="0.2"/>
  <cols>
    <col min="1" max="1" width="15.85546875" bestFit="1" customWidth="1"/>
    <col min="2" max="2" width="9.5703125" bestFit="1" customWidth="1"/>
    <col min="7" max="7" width="10.7109375" bestFit="1" customWidth="1"/>
    <col min="8" max="8" width="9.5703125" bestFit="1" customWidth="1"/>
    <col min="9" max="9" width="12.42578125" customWidth="1"/>
    <col min="11" max="11" width="11.7109375" bestFit="1" customWidth="1"/>
  </cols>
  <sheetData>
    <row r="1" spans="1:11" ht="21" thickBot="1" x14ac:dyDescent="0.35">
      <c r="A1" s="275" t="s">
        <v>25</v>
      </c>
      <c r="B1" s="276"/>
      <c r="C1" s="276"/>
      <c r="D1" s="276"/>
      <c r="E1" s="276"/>
      <c r="F1" s="276"/>
      <c r="G1" s="277"/>
    </row>
    <row r="2" spans="1:11" hidden="1" x14ac:dyDescent="0.2"/>
    <row r="3" spans="1:11" hidden="1" x14ac:dyDescent="0.2"/>
    <row r="4" spans="1:11" hidden="1" x14ac:dyDescent="0.2">
      <c r="A4" t="s">
        <v>13</v>
      </c>
      <c r="B4" s="19">
        <v>50</v>
      </c>
      <c r="D4" s="19"/>
      <c r="F4" s="5" t="s">
        <v>36</v>
      </c>
      <c r="G4" s="19">
        <v>3</v>
      </c>
      <c r="H4" s="21"/>
    </row>
    <row r="5" spans="1:11" hidden="1" x14ac:dyDescent="0.2">
      <c r="A5" t="s">
        <v>28</v>
      </c>
      <c r="B5" s="19">
        <v>27</v>
      </c>
      <c r="D5" s="19">
        <v>5</v>
      </c>
      <c r="F5" s="5" t="s">
        <v>42</v>
      </c>
      <c r="G5" s="19" t="s">
        <v>30</v>
      </c>
      <c r="I5" s="21">
        <f>+B11/2</f>
        <v>135</v>
      </c>
    </row>
    <row r="6" spans="1:11" hidden="1" x14ac:dyDescent="0.2">
      <c r="A6" t="s">
        <v>14</v>
      </c>
      <c r="B6" s="20">
        <v>1</v>
      </c>
      <c r="F6" s="5" t="s">
        <v>37</v>
      </c>
      <c r="G6" s="19">
        <v>5</v>
      </c>
      <c r="I6" s="21">
        <f>+C11/2</f>
        <v>81</v>
      </c>
    </row>
    <row r="7" spans="1:11" hidden="1" x14ac:dyDescent="0.2">
      <c r="B7" s="20"/>
      <c r="I7">
        <f>+D11/2</f>
        <v>54</v>
      </c>
    </row>
    <row r="8" spans="1:11" x14ac:dyDescent="0.2">
      <c r="G8" s="21"/>
    </row>
    <row r="9" spans="1:11" x14ac:dyDescent="0.2">
      <c r="A9" t="s">
        <v>11</v>
      </c>
      <c r="B9" s="15">
        <v>1</v>
      </c>
      <c r="C9" s="15">
        <v>2</v>
      </c>
      <c r="D9" s="15">
        <v>3</v>
      </c>
      <c r="E9" s="15">
        <v>4</v>
      </c>
      <c r="F9" s="15"/>
      <c r="G9" t="s">
        <v>12</v>
      </c>
      <c r="I9" s="5" t="s">
        <v>16</v>
      </c>
      <c r="K9" s="5" t="s">
        <v>29</v>
      </c>
    </row>
    <row r="10" spans="1:11" x14ac:dyDescent="0.2">
      <c r="A10" t="s">
        <v>12</v>
      </c>
      <c r="B10" s="22">
        <v>0.5</v>
      </c>
      <c r="C10" s="22">
        <v>0.3</v>
      </c>
      <c r="D10" s="22">
        <v>0.2</v>
      </c>
      <c r="E10" s="22"/>
      <c r="F10" s="22"/>
      <c r="G10" s="22">
        <f>+B10+C10+D10+E10+F10</f>
        <v>1</v>
      </c>
    </row>
    <row r="11" spans="1:11" x14ac:dyDescent="0.2">
      <c r="A11">
        <v>20</v>
      </c>
      <c r="B11" s="21">
        <f>ROUND(($B$10*G11),0)</f>
        <v>270</v>
      </c>
      <c r="C11" s="21">
        <f>ROUND(($C$10*G11),0)</f>
        <v>162</v>
      </c>
      <c r="D11" s="21">
        <f>ROUND(($D$10*G11),0)</f>
        <v>108</v>
      </c>
      <c r="E11" s="21">
        <f>ROUND(($E$10*G11),0)</f>
        <v>0</v>
      </c>
      <c r="F11" s="21"/>
      <c r="G11" s="21">
        <f>$B$5*$B$6*A11</f>
        <v>540</v>
      </c>
      <c r="I11" s="83">
        <f>+A11*$D$5</f>
        <v>100</v>
      </c>
      <c r="K11" s="83">
        <f>+G11+I11</f>
        <v>640</v>
      </c>
    </row>
    <row r="12" spans="1:11" x14ac:dyDescent="0.2">
      <c r="A12">
        <v>21</v>
      </c>
      <c r="B12" s="21">
        <f>ROUND(($B$10*G12),0)</f>
        <v>284</v>
      </c>
      <c r="C12" s="21">
        <f t="shared" ref="C12:C61" si="0">ROUND(($C$10*G12),0)</f>
        <v>170</v>
      </c>
      <c r="D12" s="21">
        <f t="shared" ref="D12:D61" si="1">ROUND(($D$10*G12),0)</f>
        <v>113</v>
      </c>
      <c r="E12" s="21">
        <f t="shared" ref="E12:E61" si="2">ROUND(($E$10*G12),0)</f>
        <v>0</v>
      </c>
      <c r="F12" s="21"/>
      <c r="G12" s="21">
        <f>$B$5*$B$6*A12</f>
        <v>567</v>
      </c>
      <c r="I12" s="83">
        <f>+A12*$D$5</f>
        <v>105</v>
      </c>
      <c r="K12" s="83">
        <f>+G12+I12</f>
        <v>672</v>
      </c>
    </row>
    <row r="13" spans="1:11" x14ac:dyDescent="0.2">
      <c r="A13">
        <v>22</v>
      </c>
      <c r="B13" s="21">
        <f t="shared" ref="B13:B61" si="3">ROUND(($B$10*G13),0)</f>
        <v>297</v>
      </c>
      <c r="C13" s="21">
        <f t="shared" si="0"/>
        <v>178</v>
      </c>
      <c r="D13" s="21">
        <f t="shared" si="1"/>
        <v>119</v>
      </c>
      <c r="E13" s="21">
        <f t="shared" si="2"/>
        <v>0</v>
      </c>
      <c r="F13" s="21"/>
      <c r="G13" s="21">
        <f>$B$5*$B$6*A13</f>
        <v>594</v>
      </c>
      <c r="I13" s="83">
        <f>+A13*$D$5</f>
        <v>110</v>
      </c>
      <c r="K13" s="83">
        <f>+G13+I13</f>
        <v>704</v>
      </c>
    </row>
    <row r="14" spans="1:11" x14ac:dyDescent="0.2">
      <c r="A14">
        <v>23</v>
      </c>
      <c r="B14" s="21">
        <f t="shared" si="3"/>
        <v>311</v>
      </c>
      <c r="C14" s="21">
        <f t="shared" si="0"/>
        <v>186</v>
      </c>
      <c r="D14" s="21">
        <f t="shared" si="1"/>
        <v>124</v>
      </c>
      <c r="E14" s="21">
        <f t="shared" si="2"/>
        <v>0</v>
      </c>
      <c r="F14" s="21"/>
      <c r="G14" s="21">
        <f>$B$5*$B$6*A14</f>
        <v>621</v>
      </c>
      <c r="I14" s="83">
        <f>+A14*$D$5</f>
        <v>115</v>
      </c>
      <c r="K14" s="83">
        <f>+G14+I14</f>
        <v>736</v>
      </c>
    </row>
    <row r="15" spans="1:11" x14ac:dyDescent="0.2">
      <c r="A15">
        <v>24</v>
      </c>
      <c r="B15" s="21">
        <f t="shared" si="3"/>
        <v>324</v>
      </c>
      <c r="C15" s="21">
        <f t="shared" si="0"/>
        <v>194</v>
      </c>
      <c r="D15" s="21">
        <f t="shared" si="1"/>
        <v>130</v>
      </c>
      <c r="E15" s="21">
        <f t="shared" si="2"/>
        <v>0</v>
      </c>
      <c r="F15" s="21"/>
      <c r="G15" s="21">
        <f t="shared" ref="G15:G23" si="4">$B$5*$B$6*A15</f>
        <v>648</v>
      </c>
      <c r="I15" s="83">
        <f t="shared" ref="I15:I30" si="5">+A15*$D$5</f>
        <v>120</v>
      </c>
      <c r="K15" s="83">
        <f t="shared" ref="K15:K31" si="6">+G15+I15</f>
        <v>768</v>
      </c>
    </row>
    <row r="16" spans="1:11" x14ac:dyDescent="0.2">
      <c r="A16">
        <v>25</v>
      </c>
      <c r="B16" s="21">
        <f t="shared" si="3"/>
        <v>338</v>
      </c>
      <c r="C16" s="21">
        <f t="shared" si="0"/>
        <v>203</v>
      </c>
      <c r="D16" s="21">
        <f t="shared" si="1"/>
        <v>135</v>
      </c>
      <c r="E16" s="21">
        <f t="shared" si="2"/>
        <v>0</v>
      </c>
      <c r="F16" s="21"/>
      <c r="G16" s="21">
        <f t="shared" si="4"/>
        <v>675</v>
      </c>
      <c r="I16" s="83">
        <f t="shared" si="5"/>
        <v>125</v>
      </c>
      <c r="K16" s="83">
        <f t="shared" si="6"/>
        <v>800</v>
      </c>
    </row>
    <row r="17" spans="1:11" x14ac:dyDescent="0.2">
      <c r="A17">
        <v>26</v>
      </c>
      <c r="B17" s="21">
        <f t="shared" si="3"/>
        <v>351</v>
      </c>
      <c r="C17" s="21">
        <f t="shared" si="0"/>
        <v>211</v>
      </c>
      <c r="D17" s="21">
        <f t="shared" si="1"/>
        <v>140</v>
      </c>
      <c r="E17" s="21">
        <f t="shared" si="2"/>
        <v>0</v>
      </c>
      <c r="F17" s="21"/>
      <c r="G17" s="21">
        <f t="shared" si="4"/>
        <v>702</v>
      </c>
      <c r="I17" s="83">
        <f t="shared" si="5"/>
        <v>130</v>
      </c>
      <c r="K17" s="83">
        <f t="shared" si="6"/>
        <v>832</v>
      </c>
    </row>
    <row r="18" spans="1:11" x14ac:dyDescent="0.2">
      <c r="A18">
        <v>27</v>
      </c>
      <c r="B18" s="21">
        <f t="shared" si="3"/>
        <v>365</v>
      </c>
      <c r="C18" s="21">
        <f t="shared" si="0"/>
        <v>219</v>
      </c>
      <c r="D18" s="21">
        <f t="shared" si="1"/>
        <v>146</v>
      </c>
      <c r="E18" s="21">
        <f t="shared" si="2"/>
        <v>0</v>
      </c>
      <c r="F18" s="21"/>
      <c r="G18" s="21">
        <f t="shared" si="4"/>
        <v>729</v>
      </c>
      <c r="I18" s="83">
        <f t="shared" si="5"/>
        <v>135</v>
      </c>
      <c r="K18" s="83">
        <f t="shared" si="6"/>
        <v>864</v>
      </c>
    </row>
    <row r="19" spans="1:11" x14ac:dyDescent="0.2">
      <c r="A19">
        <v>28</v>
      </c>
      <c r="B19" s="21">
        <f t="shared" si="3"/>
        <v>378</v>
      </c>
      <c r="C19" s="21">
        <f t="shared" si="0"/>
        <v>227</v>
      </c>
      <c r="D19" s="21">
        <f t="shared" si="1"/>
        <v>151</v>
      </c>
      <c r="E19" s="21">
        <f t="shared" si="2"/>
        <v>0</v>
      </c>
      <c r="F19" s="21"/>
      <c r="G19" s="21">
        <f t="shared" si="4"/>
        <v>756</v>
      </c>
      <c r="I19" s="83">
        <f t="shared" si="5"/>
        <v>140</v>
      </c>
      <c r="K19" s="83">
        <f t="shared" si="6"/>
        <v>896</v>
      </c>
    </row>
    <row r="20" spans="1:11" x14ac:dyDescent="0.2">
      <c r="A20">
        <v>29</v>
      </c>
      <c r="B20" s="21">
        <f t="shared" si="3"/>
        <v>392</v>
      </c>
      <c r="C20" s="21">
        <f t="shared" si="0"/>
        <v>235</v>
      </c>
      <c r="D20" s="21">
        <f t="shared" si="1"/>
        <v>157</v>
      </c>
      <c r="E20" s="21">
        <f t="shared" si="2"/>
        <v>0</v>
      </c>
      <c r="F20" s="21"/>
      <c r="G20" s="21">
        <f t="shared" si="4"/>
        <v>783</v>
      </c>
      <c r="I20" s="83">
        <f t="shared" si="5"/>
        <v>145</v>
      </c>
      <c r="K20" s="83">
        <f t="shared" si="6"/>
        <v>928</v>
      </c>
    </row>
    <row r="21" spans="1:11" x14ac:dyDescent="0.2">
      <c r="A21">
        <v>30</v>
      </c>
      <c r="B21" s="21">
        <f t="shared" si="3"/>
        <v>405</v>
      </c>
      <c r="C21" s="21">
        <f t="shared" si="0"/>
        <v>243</v>
      </c>
      <c r="D21" s="21">
        <f t="shared" si="1"/>
        <v>162</v>
      </c>
      <c r="E21" s="21">
        <f t="shared" si="2"/>
        <v>0</v>
      </c>
      <c r="F21" s="21"/>
      <c r="G21" s="21">
        <f t="shared" si="4"/>
        <v>810</v>
      </c>
      <c r="I21" s="83">
        <f t="shared" si="5"/>
        <v>150</v>
      </c>
      <c r="K21" s="83">
        <f t="shared" si="6"/>
        <v>960</v>
      </c>
    </row>
    <row r="22" spans="1:11" x14ac:dyDescent="0.2">
      <c r="A22">
        <v>31</v>
      </c>
      <c r="B22" s="21">
        <f t="shared" si="3"/>
        <v>419</v>
      </c>
      <c r="C22" s="21">
        <f t="shared" si="0"/>
        <v>251</v>
      </c>
      <c r="D22" s="21">
        <f t="shared" si="1"/>
        <v>167</v>
      </c>
      <c r="E22" s="21">
        <f t="shared" si="2"/>
        <v>0</v>
      </c>
      <c r="F22" s="21"/>
      <c r="G22" s="21">
        <f t="shared" si="4"/>
        <v>837</v>
      </c>
      <c r="I22" s="83">
        <f t="shared" si="5"/>
        <v>155</v>
      </c>
      <c r="K22" s="83">
        <f t="shared" si="6"/>
        <v>992</v>
      </c>
    </row>
    <row r="23" spans="1:11" x14ac:dyDescent="0.2">
      <c r="A23">
        <v>32</v>
      </c>
      <c r="B23" s="21">
        <f t="shared" si="3"/>
        <v>432</v>
      </c>
      <c r="C23" s="21">
        <f t="shared" si="0"/>
        <v>259</v>
      </c>
      <c r="D23" s="21">
        <f t="shared" si="1"/>
        <v>173</v>
      </c>
      <c r="E23" s="21">
        <f t="shared" si="2"/>
        <v>0</v>
      </c>
      <c r="F23" s="21"/>
      <c r="G23" s="21">
        <f t="shared" si="4"/>
        <v>864</v>
      </c>
      <c r="I23" s="83">
        <f t="shared" si="5"/>
        <v>160</v>
      </c>
      <c r="K23" s="83">
        <f t="shared" si="6"/>
        <v>1024</v>
      </c>
    </row>
    <row r="24" spans="1:11" x14ac:dyDescent="0.2">
      <c r="A24">
        <v>33</v>
      </c>
      <c r="B24" s="21">
        <f t="shared" si="3"/>
        <v>446</v>
      </c>
      <c r="C24" s="21">
        <f t="shared" si="0"/>
        <v>267</v>
      </c>
      <c r="D24" s="21">
        <f t="shared" si="1"/>
        <v>178</v>
      </c>
      <c r="E24" s="21">
        <f t="shared" si="2"/>
        <v>0</v>
      </c>
      <c r="F24" s="21"/>
      <c r="G24" s="21">
        <f t="shared" ref="G24:G30" si="7">$B$5*$B$6*A24</f>
        <v>891</v>
      </c>
      <c r="I24" s="83">
        <f t="shared" si="5"/>
        <v>165</v>
      </c>
      <c r="K24" s="83">
        <f t="shared" si="6"/>
        <v>1056</v>
      </c>
    </row>
    <row r="25" spans="1:11" x14ac:dyDescent="0.2">
      <c r="A25">
        <v>34</v>
      </c>
      <c r="B25" s="21">
        <f t="shared" si="3"/>
        <v>459</v>
      </c>
      <c r="C25" s="21">
        <f t="shared" si="0"/>
        <v>275</v>
      </c>
      <c r="D25" s="21">
        <f t="shared" si="1"/>
        <v>184</v>
      </c>
      <c r="E25" s="21">
        <f t="shared" si="2"/>
        <v>0</v>
      </c>
      <c r="F25" s="21"/>
      <c r="G25" s="21">
        <f t="shared" si="7"/>
        <v>918</v>
      </c>
      <c r="I25" s="83">
        <f t="shared" si="5"/>
        <v>170</v>
      </c>
      <c r="K25" s="83">
        <f t="shared" si="6"/>
        <v>1088</v>
      </c>
    </row>
    <row r="26" spans="1:11" x14ac:dyDescent="0.2">
      <c r="A26">
        <v>35</v>
      </c>
      <c r="B26" s="21">
        <f t="shared" si="3"/>
        <v>473</v>
      </c>
      <c r="C26" s="21">
        <f t="shared" si="0"/>
        <v>284</v>
      </c>
      <c r="D26" s="21">
        <f t="shared" si="1"/>
        <v>189</v>
      </c>
      <c r="E26" s="21">
        <f t="shared" si="2"/>
        <v>0</v>
      </c>
      <c r="F26" s="21"/>
      <c r="G26" s="21">
        <f t="shared" si="7"/>
        <v>945</v>
      </c>
      <c r="I26" s="83">
        <f t="shared" si="5"/>
        <v>175</v>
      </c>
      <c r="K26" s="83">
        <f t="shared" si="6"/>
        <v>1120</v>
      </c>
    </row>
    <row r="27" spans="1:11" x14ac:dyDescent="0.2">
      <c r="A27">
        <v>36</v>
      </c>
      <c r="B27" s="21">
        <f t="shared" si="3"/>
        <v>486</v>
      </c>
      <c r="C27" s="21">
        <f t="shared" si="0"/>
        <v>292</v>
      </c>
      <c r="D27" s="21">
        <f t="shared" si="1"/>
        <v>194</v>
      </c>
      <c r="E27" s="21">
        <f t="shared" si="2"/>
        <v>0</v>
      </c>
      <c r="F27" s="21"/>
      <c r="G27" s="21">
        <f t="shared" si="7"/>
        <v>972</v>
      </c>
      <c r="H27" s="83"/>
      <c r="I27" s="83">
        <f t="shared" si="5"/>
        <v>180</v>
      </c>
      <c r="J27" s="22"/>
      <c r="K27" s="83">
        <f t="shared" si="6"/>
        <v>1152</v>
      </c>
    </row>
    <row r="28" spans="1:11" x14ac:dyDescent="0.2">
      <c r="A28">
        <v>37</v>
      </c>
      <c r="B28" s="21">
        <f t="shared" si="3"/>
        <v>500</v>
      </c>
      <c r="C28" s="21">
        <f t="shared" si="0"/>
        <v>300</v>
      </c>
      <c r="D28" s="21">
        <f t="shared" si="1"/>
        <v>200</v>
      </c>
      <c r="E28" s="21">
        <f t="shared" si="2"/>
        <v>0</v>
      </c>
      <c r="F28" s="21"/>
      <c r="G28" s="21">
        <f t="shared" si="7"/>
        <v>999</v>
      </c>
      <c r="H28" s="83"/>
      <c r="I28" s="83">
        <f t="shared" si="5"/>
        <v>185</v>
      </c>
      <c r="J28" s="22"/>
      <c r="K28" s="83">
        <f t="shared" si="6"/>
        <v>1184</v>
      </c>
    </row>
    <row r="29" spans="1:11" x14ac:dyDescent="0.2">
      <c r="A29">
        <v>38</v>
      </c>
      <c r="B29" s="21">
        <f t="shared" si="3"/>
        <v>513</v>
      </c>
      <c r="C29" s="21">
        <f t="shared" si="0"/>
        <v>308</v>
      </c>
      <c r="D29" s="21">
        <f t="shared" si="1"/>
        <v>205</v>
      </c>
      <c r="E29" s="21">
        <f t="shared" si="2"/>
        <v>0</v>
      </c>
      <c r="F29" s="21"/>
      <c r="G29" s="21">
        <f t="shared" si="7"/>
        <v>1026</v>
      </c>
      <c r="H29" s="83"/>
      <c r="I29" s="83">
        <f t="shared" si="5"/>
        <v>190</v>
      </c>
      <c r="J29" s="22"/>
      <c r="K29" s="83">
        <f t="shared" si="6"/>
        <v>1216</v>
      </c>
    </row>
    <row r="30" spans="1:11" x14ac:dyDescent="0.2">
      <c r="A30">
        <v>39</v>
      </c>
      <c r="B30" s="21">
        <f t="shared" si="3"/>
        <v>527</v>
      </c>
      <c r="C30" s="21">
        <f t="shared" si="0"/>
        <v>316</v>
      </c>
      <c r="D30" s="21">
        <f t="shared" si="1"/>
        <v>211</v>
      </c>
      <c r="E30" s="21">
        <f t="shared" si="2"/>
        <v>0</v>
      </c>
      <c r="F30" s="21"/>
      <c r="G30" s="21">
        <f t="shared" si="7"/>
        <v>1053</v>
      </c>
      <c r="H30" s="83"/>
      <c r="I30" s="83">
        <f t="shared" si="5"/>
        <v>195</v>
      </c>
      <c r="J30" s="22"/>
      <c r="K30" s="83">
        <f t="shared" si="6"/>
        <v>1248</v>
      </c>
    </row>
    <row r="31" spans="1:11" x14ac:dyDescent="0.2">
      <c r="A31">
        <v>40</v>
      </c>
      <c r="B31" s="21">
        <f t="shared" si="3"/>
        <v>540</v>
      </c>
      <c r="C31" s="21">
        <f t="shared" si="0"/>
        <v>324</v>
      </c>
      <c r="D31" s="21">
        <f t="shared" si="1"/>
        <v>216</v>
      </c>
      <c r="E31" s="21">
        <f t="shared" si="2"/>
        <v>0</v>
      </c>
      <c r="F31" s="21"/>
      <c r="G31" s="21">
        <f t="shared" ref="G31:G46" si="8">$B$5*$B$6*A31</f>
        <v>1080</v>
      </c>
      <c r="H31" s="83"/>
      <c r="I31" s="83">
        <f t="shared" ref="I31:I36" si="9">+A31*$D$5</f>
        <v>200</v>
      </c>
      <c r="J31" s="22"/>
      <c r="K31" s="83">
        <f t="shared" si="6"/>
        <v>1280</v>
      </c>
    </row>
    <row r="32" spans="1:11" x14ac:dyDescent="0.2">
      <c r="A32">
        <v>41</v>
      </c>
      <c r="B32" s="21">
        <f t="shared" si="3"/>
        <v>554</v>
      </c>
      <c r="C32" s="21">
        <f t="shared" si="0"/>
        <v>332</v>
      </c>
      <c r="D32" s="21">
        <f t="shared" si="1"/>
        <v>221</v>
      </c>
      <c r="E32" s="21">
        <f t="shared" si="2"/>
        <v>0</v>
      </c>
      <c r="F32" s="21"/>
      <c r="G32" s="21">
        <f t="shared" si="8"/>
        <v>1107</v>
      </c>
      <c r="I32" s="83">
        <f t="shared" si="9"/>
        <v>205</v>
      </c>
      <c r="K32" s="83">
        <f t="shared" ref="K32:K61" si="10">+G32+I32</f>
        <v>1312</v>
      </c>
    </row>
    <row r="33" spans="1:11" x14ac:dyDescent="0.2">
      <c r="A33">
        <v>42</v>
      </c>
      <c r="B33" s="21">
        <f t="shared" si="3"/>
        <v>567</v>
      </c>
      <c r="C33" s="21">
        <f t="shared" si="0"/>
        <v>340</v>
      </c>
      <c r="D33" s="21">
        <f t="shared" si="1"/>
        <v>227</v>
      </c>
      <c r="E33" s="21">
        <f t="shared" si="2"/>
        <v>0</v>
      </c>
      <c r="F33" s="21"/>
      <c r="G33" s="21">
        <f t="shared" si="8"/>
        <v>1134</v>
      </c>
      <c r="I33" s="83">
        <f t="shared" si="9"/>
        <v>210</v>
      </c>
      <c r="K33" s="83">
        <f t="shared" si="10"/>
        <v>1344</v>
      </c>
    </row>
    <row r="34" spans="1:11" x14ac:dyDescent="0.2">
      <c r="A34">
        <v>43</v>
      </c>
      <c r="B34" s="21">
        <f t="shared" si="3"/>
        <v>581</v>
      </c>
      <c r="C34" s="21">
        <f t="shared" si="0"/>
        <v>348</v>
      </c>
      <c r="D34" s="21">
        <f t="shared" si="1"/>
        <v>232</v>
      </c>
      <c r="E34" s="21">
        <f t="shared" si="2"/>
        <v>0</v>
      </c>
      <c r="F34" s="21"/>
      <c r="G34" s="21">
        <f t="shared" si="8"/>
        <v>1161</v>
      </c>
      <c r="I34" s="83">
        <f t="shared" si="9"/>
        <v>215</v>
      </c>
      <c r="K34" s="83">
        <f t="shared" si="10"/>
        <v>1376</v>
      </c>
    </row>
    <row r="35" spans="1:11" x14ac:dyDescent="0.2">
      <c r="A35">
        <v>44</v>
      </c>
      <c r="B35" s="21">
        <f t="shared" si="3"/>
        <v>594</v>
      </c>
      <c r="C35" s="21">
        <f t="shared" si="0"/>
        <v>356</v>
      </c>
      <c r="D35" s="21">
        <f t="shared" si="1"/>
        <v>238</v>
      </c>
      <c r="E35" s="21">
        <f t="shared" si="2"/>
        <v>0</v>
      </c>
      <c r="F35" s="21"/>
      <c r="G35" s="21">
        <f t="shared" si="8"/>
        <v>1188</v>
      </c>
      <c r="I35" s="83">
        <f t="shared" si="9"/>
        <v>220</v>
      </c>
      <c r="K35" s="83">
        <f t="shared" si="10"/>
        <v>1408</v>
      </c>
    </row>
    <row r="36" spans="1:11" x14ac:dyDescent="0.2">
      <c r="A36">
        <v>45</v>
      </c>
      <c r="B36" s="21">
        <f t="shared" si="3"/>
        <v>608</v>
      </c>
      <c r="C36" s="21">
        <f t="shared" si="0"/>
        <v>365</v>
      </c>
      <c r="D36" s="21">
        <f t="shared" si="1"/>
        <v>243</v>
      </c>
      <c r="E36" s="21">
        <f t="shared" si="2"/>
        <v>0</v>
      </c>
      <c r="F36" s="21"/>
      <c r="G36" s="21">
        <f t="shared" si="8"/>
        <v>1215</v>
      </c>
      <c r="I36" s="83">
        <f t="shared" si="9"/>
        <v>225</v>
      </c>
      <c r="K36" s="83">
        <f t="shared" si="10"/>
        <v>1440</v>
      </c>
    </row>
    <row r="37" spans="1:11" x14ac:dyDescent="0.2">
      <c r="A37">
        <v>46</v>
      </c>
      <c r="B37" s="21">
        <f t="shared" si="3"/>
        <v>621</v>
      </c>
      <c r="C37" s="21">
        <f t="shared" si="0"/>
        <v>373</v>
      </c>
      <c r="D37" s="21">
        <f t="shared" si="1"/>
        <v>248</v>
      </c>
      <c r="E37" s="21">
        <f t="shared" si="2"/>
        <v>0</v>
      </c>
      <c r="F37" s="21"/>
      <c r="G37" s="21">
        <f t="shared" si="8"/>
        <v>1242</v>
      </c>
      <c r="I37" s="83">
        <f t="shared" ref="I37:I61" si="11">+A37*$D$5</f>
        <v>230</v>
      </c>
      <c r="K37" s="83">
        <f t="shared" si="10"/>
        <v>1472</v>
      </c>
    </row>
    <row r="38" spans="1:11" x14ac:dyDescent="0.2">
      <c r="A38">
        <v>47</v>
      </c>
      <c r="B38" s="21">
        <f t="shared" si="3"/>
        <v>635</v>
      </c>
      <c r="C38" s="21">
        <f t="shared" si="0"/>
        <v>381</v>
      </c>
      <c r="D38" s="21">
        <f t="shared" si="1"/>
        <v>254</v>
      </c>
      <c r="E38" s="21">
        <f t="shared" si="2"/>
        <v>0</v>
      </c>
      <c r="F38" s="21"/>
      <c r="G38" s="21">
        <f t="shared" si="8"/>
        <v>1269</v>
      </c>
      <c r="I38" s="83">
        <f t="shared" si="11"/>
        <v>235</v>
      </c>
      <c r="K38" s="83">
        <f t="shared" si="10"/>
        <v>1504</v>
      </c>
    </row>
    <row r="39" spans="1:11" x14ac:dyDescent="0.2">
      <c r="A39">
        <v>48</v>
      </c>
      <c r="B39" s="21">
        <f t="shared" si="3"/>
        <v>648</v>
      </c>
      <c r="C39" s="21">
        <f t="shared" si="0"/>
        <v>389</v>
      </c>
      <c r="D39" s="21">
        <f t="shared" si="1"/>
        <v>259</v>
      </c>
      <c r="E39" s="21">
        <f t="shared" si="2"/>
        <v>0</v>
      </c>
      <c r="F39" s="21"/>
      <c r="G39" s="21">
        <f t="shared" si="8"/>
        <v>1296</v>
      </c>
      <c r="I39" s="83">
        <f t="shared" si="11"/>
        <v>240</v>
      </c>
      <c r="K39" s="83">
        <f t="shared" si="10"/>
        <v>1536</v>
      </c>
    </row>
    <row r="40" spans="1:11" x14ac:dyDescent="0.2">
      <c r="A40">
        <v>49</v>
      </c>
      <c r="B40" s="21">
        <f t="shared" si="3"/>
        <v>662</v>
      </c>
      <c r="C40" s="21">
        <f t="shared" si="0"/>
        <v>397</v>
      </c>
      <c r="D40" s="21">
        <f t="shared" si="1"/>
        <v>265</v>
      </c>
      <c r="E40" s="21">
        <f t="shared" si="2"/>
        <v>0</v>
      </c>
      <c r="F40" s="21"/>
      <c r="G40" s="21">
        <f t="shared" si="8"/>
        <v>1323</v>
      </c>
      <c r="I40" s="83">
        <f t="shared" si="11"/>
        <v>245</v>
      </c>
      <c r="K40" s="83">
        <f t="shared" si="10"/>
        <v>1568</v>
      </c>
    </row>
    <row r="41" spans="1:11" x14ac:dyDescent="0.2">
      <c r="A41">
        <v>50</v>
      </c>
      <c r="B41" s="21">
        <f t="shared" si="3"/>
        <v>675</v>
      </c>
      <c r="C41" s="21">
        <f t="shared" si="0"/>
        <v>405</v>
      </c>
      <c r="D41" s="21">
        <f t="shared" si="1"/>
        <v>270</v>
      </c>
      <c r="E41" s="21">
        <f t="shared" si="2"/>
        <v>0</v>
      </c>
      <c r="F41" s="21"/>
      <c r="G41" s="21">
        <f t="shared" si="8"/>
        <v>1350</v>
      </c>
      <c r="I41" s="83">
        <f t="shared" si="11"/>
        <v>250</v>
      </c>
      <c r="K41" s="83">
        <f t="shared" si="10"/>
        <v>1600</v>
      </c>
    </row>
    <row r="42" spans="1:11" x14ac:dyDescent="0.2">
      <c r="A42">
        <v>51</v>
      </c>
      <c r="B42" s="21">
        <f t="shared" si="3"/>
        <v>689</v>
      </c>
      <c r="C42" s="21">
        <f t="shared" si="0"/>
        <v>413</v>
      </c>
      <c r="D42" s="21">
        <f t="shared" si="1"/>
        <v>275</v>
      </c>
      <c r="E42" s="21">
        <f t="shared" si="2"/>
        <v>0</v>
      </c>
      <c r="F42" s="21"/>
      <c r="G42" s="21">
        <f t="shared" si="8"/>
        <v>1377</v>
      </c>
      <c r="I42" s="83">
        <f t="shared" si="11"/>
        <v>255</v>
      </c>
      <c r="K42" s="83">
        <f t="shared" si="10"/>
        <v>1632</v>
      </c>
    </row>
    <row r="43" spans="1:11" x14ac:dyDescent="0.2">
      <c r="A43">
        <v>52</v>
      </c>
      <c r="B43" s="21">
        <f t="shared" si="3"/>
        <v>702</v>
      </c>
      <c r="C43" s="21">
        <f t="shared" si="0"/>
        <v>421</v>
      </c>
      <c r="D43" s="21">
        <f t="shared" si="1"/>
        <v>281</v>
      </c>
      <c r="E43" s="21">
        <f t="shared" si="2"/>
        <v>0</v>
      </c>
      <c r="F43" s="21"/>
      <c r="G43" s="21">
        <f t="shared" si="8"/>
        <v>1404</v>
      </c>
      <c r="I43" s="83">
        <f t="shared" si="11"/>
        <v>260</v>
      </c>
      <c r="K43" s="83">
        <f t="shared" si="10"/>
        <v>1664</v>
      </c>
    </row>
    <row r="44" spans="1:11" x14ac:dyDescent="0.2">
      <c r="A44">
        <v>53</v>
      </c>
      <c r="B44" s="21">
        <f t="shared" si="3"/>
        <v>716</v>
      </c>
      <c r="C44" s="21">
        <f t="shared" si="0"/>
        <v>429</v>
      </c>
      <c r="D44" s="21">
        <f t="shared" si="1"/>
        <v>286</v>
      </c>
      <c r="E44" s="21">
        <f t="shared" si="2"/>
        <v>0</v>
      </c>
      <c r="F44" s="21"/>
      <c r="G44" s="21">
        <f t="shared" si="8"/>
        <v>1431</v>
      </c>
      <c r="I44" s="83">
        <f t="shared" si="11"/>
        <v>265</v>
      </c>
      <c r="K44" s="83">
        <f t="shared" si="10"/>
        <v>1696</v>
      </c>
    </row>
    <row r="45" spans="1:11" x14ac:dyDescent="0.2">
      <c r="A45">
        <v>54</v>
      </c>
      <c r="B45" s="21">
        <f t="shared" si="3"/>
        <v>729</v>
      </c>
      <c r="C45" s="21">
        <f t="shared" si="0"/>
        <v>437</v>
      </c>
      <c r="D45" s="21">
        <f t="shared" si="1"/>
        <v>292</v>
      </c>
      <c r="E45" s="21">
        <f t="shared" si="2"/>
        <v>0</v>
      </c>
      <c r="F45" s="21"/>
      <c r="G45" s="21">
        <f t="shared" si="8"/>
        <v>1458</v>
      </c>
      <c r="I45" s="83">
        <f t="shared" si="11"/>
        <v>270</v>
      </c>
      <c r="K45" s="83">
        <f t="shared" si="10"/>
        <v>1728</v>
      </c>
    </row>
    <row r="46" spans="1:11" x14ac:dyDescent="0.2">
      <c r="A46">
        <v>55</v>
      </c>
      <c r="B46" s="21">
        <f t="shared" si="3"/>
        <v>743</v>
      </c>
      <c r="C46" s="21">
        <f t="shared" si="0"/>
        <v>446</v>
      </c>
      <c r="D46" s="21">
        <f t="shared" si="1"/>
        <v>297</v>
      </c>
      <c r="E46" s="21">
        <f t="shared" si="2"/>
        <v>0</v>
      </c>
      <c r="F46" s="21"/>
      <c r="G46" s="21">
        <f t="shared" si="8"/>
        <v>1485</v>
      </c>
      <c r="I46" s="83">
        <f t="shared" si="11"/>
        <v>275</v>
      </c>
      <c r="K46" s="83">
        <f t="shared" si="10"/>
        <v>1760</v>
      </c>
    </row>
    <row r="47" spans="1:11" x14ac:dyDescent="0.2">
      <c r="A47">
        <v>56</v>
      </c>
      <c r="B47" s="21">
        <f t="shared" si="3"/>
        <v>756</v>
      </c>
      <c r="C47" s="21">
        <f t="shared" si="0"/>
        <v>454</v>
      </c>
      <c r="D47" s="21">
        <f t="shared" si="1"/>
        <v>302</v>
      </c>
      <c r="E47" s="21">
        <f t="shared" si="2"/>
        <v>0</v>
      </c>
      <c r="F47" s="21"/>
      <c r="G47" s="21">
        <f t="shared" ref="G47:G61" si="12">$B$5*$B$6*A47</f>
        <v>1512</v>
      </c>
      <c r="I47" s="83">
        <f t="shared" si="11"/>
        <v>280</v>
      </c>
      <c r="K47" s="83">
        <f t="shared" si="10"/>
        <v>1792</v>
      </c>
    </row>
    <row r="48" spans="1:11" x14ac:dyDescent="0.2">
      <c r="A48">
        <v>57</v>
      </c>
      <c r="B48" s="21">
        <f t="shared" si="3"/>
        <v>770</v>
      </c>
      <c r="C48" s="21">
        <f t="shared" si="0"/>
        <v>462</v>
      </c>
      <c r="D48" s="21">
        <f t="shared" si="1"/>
        <v>308</v>
      </c>
      <c r="E48" s="21">
        <f t="shared" si="2"/>
        <v>0</v>
      </c>
      <c r="F48" s="21"/>
      <c r="G48" s="21">
        <f t="shared" si="12"/>
        <v>1539</v>
      </c>
      <c r="I48" s="83">
        <f t="shared" si="11"/>
        <v>285</v>
      </c>
      <c r="K48" s="83">
        <f t="shared" si="10"/>
        <v>1824</v>
      </c>
    </row>
    <row r="49" spans="1:11" x14ac:dyDescent="0.2">
      <c r="A49">
        <v>58</v>
      </c>
      <c r="B49" s="21">
        <f t="shared" si="3"/>
        <v>783</v>
      </c>
      <c r="C49" s="21">
        <f t="shared" si="0"/>
        <v>470</v>
      </c>
      <c r="D49" s="21">
        <f t="shared" si="1"/>
        <v>313</v>
      </c>
      <c r="E49" s="21">
        <f t="shared" si="2"/>
        <v>0</v>
      </c>
      <c r="F49" s="21"/>
      <c r="G49" s="21">
        <f t="shared" si="12"/>
        <v>1566</v>
      </c>
      <c r="I49" s="83">
        <f t="shared" si="11"/>
        <v>290</v>
      </c>
      <c r="K49" s="83">
        <f t="shared" si="10"/>
        <v>1856</v>
      </c>
    </row>
    <row r="50" spans="1:11" x14ac:dyDescent="0.2">
      <c r="A50">
        <v>59</v>
      </c>
      <c r="B50" s="21">
        <f t="shared" si="3"/>
        <v>797</v>
      </c>
      <c r="C50" s="21">
        <f t="shared" si="0"/>
        <v>478</v>
      </c>
      <c r="D50" s="21">
        <f t="shared" si="1"/>
        <v>319</v>
      </c>
      <c r="E50" s="21">
        <f t="shared" si="2"/>
        <v>0</v>
      </c>
      <c r="F50" s="21"/>
      <c r="G50" s="21">
        <f t="shared" si="12"/>
        <v>1593</v>
      </c>
      <c r="I50" s="83">
        <f t="shared" si="11"/>
        <v>295</v>
      </c>
      <c r="K50" s="83">
        <f t="shared" si="10"/>
        <v>1888</v>
      </c>
    </row>
    <row r="51" spans="1:11" x14ac:dyDescent="0.2">
      <c r="A51">
        <v>60</v>
      </c>
      <c r="B51" s="21">
        <f t="shared" si="3"/>
        <v>810</v>
      </c>
      <c r="C51" s="21">
        <f t="shared" si="0"/>
        <v>486</v>
      </c>
      <c r="D51" s="21">
        <f t="shared" si="1"/>
        <v>324</v>
      </c>
      <c r="E51" s="21">
        <f t="shared" si="2"/>
        <v>0</v>
      </c>
      <c r="F51" s="21"/>
      <c r="G51" s="21">
        <f t="shared" si="12"/>
        <v>1620</v>
      </c>
      <c r="I51" s="83">
        <f t="shared" si="11"/>
        <v>300</v>
      </c>
      <c r="K51" s="83">
        <f t="shared" si="10"/>
        <v>1920</v>
      </c>
    </row>
    <row r="52" spans="1:11" x14ac:dyDescent="0.2">
      <c r="A52">
        <v>61</v>
      </c>
      <c r="B52" s="21">
        <f t="shared" si="3"/>
        <v>824</v>
      </c>
      <c r="C52" s="21">
        <f t="shared" si="0"/>
        <v>494</v>
      </c>
      <c r="D52" s="21">
        <f t="shared" si="1"/>
        <v>329</v>
      </c>
      <c r="E52" s="21">
        <f t="shared" si="2"/>
        <v>0</v>
      </c>
      <c r="F52" s="21"/>
      <c r="G52" s="21">
        <f t="shared" si="12"/>
        <v>1647</v>
      </c>
      <c r="I52" s="83">
        <f t="shared" si="11"/>
        <v>305</v>
      </c>
      <c r="K52" s="83">
        <f t="shared" si="10"/>
        <v>1952</v>
      </c>
    </row>
    <row r="53" spans="1:11" x14ac:dyDescent="0.2">
      <c r="A53">
        <v>62</v>
      </c>
      <c r="B53" s="21">
        <f t="shared" si="3"/>
        <v>837</v>
      </c>
      <c r="C53" s="21">
        <f t="shared" si="0"/>
        <v>502</v>
      </c>
      <c r="D53" s="21">
        <f t="shared" si="1"/>
        <v>335</v>
      </c>
      <c r="E53" s="21">
        <f t="shared" si="2"/>
        <v>0</v>
      </c>
      <c r="F53" s="21"/>
      <c r="G53" s="21">
        <f t="shared" si="12"/>
        <v>1674</v>
      </c>
      <c r="I53" s="83">
        <f t="shared" si="11"/>
        <v>310</v>
      </c>
      <c r="K53" s="83">
        <f t="shared" si="10"/>
        <v>1984</v>
      </c>
    </row>
    <row r="54" spans="1:11" x14ac:dyDescent="0.2">
      <c r="A54">
        <v>63</v>
      </c>
      <c r="B54" s="21">
        <f t="shared" si="3"/>
        <v>851</v>
      </c>
      <c r="C54" s="21">
        <f t="shared" si="0"/>
        <v>510</v>
      </c>
      <c r="D54" s="21">
        <f t="shared" si="1"/>
        <v>340</v>
      </c>
      <c r="E54" s="21">
        <f t="shared" si="2"/>
        <v>0</v>
      </c>
      <c r="F54" s="21"/>
      <c r="G54" s="21">
        <f t="shared" si="12"/>
        <v>1701</v>
      </c>
      <c r="I54" s="83">
        <f t="shared" si="11"/>
        <v>315</v>
      </c>
      <c r="K54" s="83">
        <f t="shared" si="10"/>
        <v>2016</v>
      </c>
    </row>
    <row r="55" spans="1:11" x14ac:dyDescent="0.2">
      <c r="A55">
        <v>64</v>
      </c>
      <c r="B55" s="21">
        <f t="shared" si="3"/>
        <v>864</v>
      </c>
      <c r="C55" s="21">
        <f t="shared" si="0"/>
        <v>518</v>
      </c>
      <c r="D55" s="21">
        <f t="shared" si="1"/>
        <v>346</v>
      </c>
      <c r="E55" s="21">
        <f t="shared" si="2"/>
        <v>0</v>
      </c>
      <c r="F55" s="21"/>
      <c r="G55" s="21">
        <f t="shared" si="12"/>
        <v>1728</v>
      </c>
      <c r="I55" s="83">
        <f t="shared" si="11"/>
        <v>320</v>
      </c>
      <c r="K55" s="83">
        <f t="shared" si="10"/>
        <v>2048</v>
      </c>
    </row>
    <row r="56" spans="1:11" x14ac:dyDescent="0.2">
      <c r="A56">
        <v>65</v>
      </c>
      <c r="B56" s="21">
        <f t="shared" si="3"/>
        <v>878</v>
      </c>
      <c r="C56" s="21">
        <f t="shared" si="0"/>
        <v>527</v>
      </c>
      <c r="D56" s="21">
        <f t="shared" si="1"/>
        <v>351</v>
      </c>
      <c r="E56" s="21">
        <f t="shared" si="2"/>
        <v>0</v>
      </c>
      <c r="F56" s="21"/>
      <c r="G56" s="21">
        <f t="shared" si="12"/>
        <v>1755</v>
      </c>
      <c r="I56" s="83">
        <f t="shared" si="11"/>
        <v>325</v>
      </c>
      <c r="K56" s="83">
        <f t="shared" si="10"/>
        <v>2080</v>
      </c>
    </row>
    <row r="57" spans="1:11" x14ac:dyDescent="0.2">
      <c r="A57">
        <v>66</v>
      </c>
      <c r="B57" s="21">
        <f t="shared" si="3"/>
        <v>891</v>
      </c>
      <c r="C57" s="21">
        <f t="shared" si="0"/>
        <v>535</v>
      </c>
      <c r="D57" s="21">
        <f t="shared" si="1"/>
        <v>356</v>
      </c>
      <c r="E57" s="21">
        <f t="shared" si="2"/>
        <v>0</v>
      </c>
      <c r="F57" s="21"/>
      <c r="G57" s="21">
        <f t="shared" si="12"/>
        <v>1782</v>
      </c>
      <c r="I57" s="83">
        <f t="shared" si="11"/>
        <v>330</v>
      </c>
      <c r="K57" s="83">
        <f t="shared" si="10"/>
        <v>2112</v>
      </c>
    </row>
    <row r="58" spans="1:11" x14ac:dyDescent="0.2">
      <c r="A58">
        <v>67</v>
      </c>
      <c r="B58" s="21">
        <f t="shared" si="3"/>
        <v>905</v>
      </c>
      <c r="C58" s="21">
        <f t="shared" si="0"/>
        <v>543</v>
      </c>
      <c r="D58" s="21">
        <f t="shared" si="1"/>
        <v>362</v>
      </c>
      <c r="E58" s="21">
        <f t="shared" si="2"/>
        <v>0</v>
      </c>
      <c r="F58" s="21"/>
      <c r="G58" s="21">
        <f t="shared" si="12"/>
        <v>1809</v>
      </c>
      <c r="I58" s="83">
        <f t="shared" si="11"/>
        <v>335</v>
      </c>
      <c r="K58" s="83">
        <f t="shared" si="10"/>
        <v>2144</v>
      </c>
    </row>
    <row r="59" spans="1:11" x14ac:dyDescent="0.2">
      <c r="A59">
        <v>68</v>
      </c>
      <c r="B59" s="21">
        <f t="shared" si="3"/>
        <v>918</v>
      </c>
      <c r="C59" s="21">
        <f t="shared" si="0"/>
        <v>551</v>
      </c>
      <c r="D59" s="21">
        <f t="shared" si="1"/>
        <v>367</v>
      </c>
      <c r="E59" s="21">
        <f t="shared" si="2"/>
        <v>0</v>
      </c>
      <c r="F59" s="21"/>
      <c r="G59" s="21">
        <f t="shared" si="12"/>
        <v>1836</v>
      </c>
      <c r="I59" s="83">
        <f t="shared" si="11"/>
        <v>340</v>
      </c>
      <c r="K59" s="83">
        <f t="shared" si="10"/>
        <v>2176</v>
      </c>
    </row>
    <row r="60" spans="1:11" x14ac:dyDescent="0.2">
      <c r="A60">
        <v>69</v>
      </c>
      <c r="B60" s="21">
        <f t="shared" si="3"/>
        <v>932</v>
      </c>
      <c r="C60" s="21">
        <f t="shared" si="0"/>
        <v>559</v>
      </c>
      <c r="D60" s="21">
        <f t="shared" si="1"/>
        <v>373</v>
      </c>
      <c r="E60" s="21">
        <f t="shared" si="2"/>
        <v>0</v>
      </c>
      <c r="F60" s="21"/>
      <c r="G60" s="21">
        <f t="shared" si="12"/>
        <v>1863</v>
      </c>
      <c r="I60" s="83">
        <f t="shared" si="11"/>
        <v>345</v>
      </c>
      <c r="K60" s="83">
        <f t="shared" si="10"/>
        <v>2208</v>
      </c>
    </row>
    <row r="61" spans="1:11" x14ac:dyDescent="0.2">
      <c r="A61">
        <v>70</v>
      </c>
      <c r="B61" s="21">
        <f t="shared" si="3"/>
        <v>945</v>
      </c>
      <c r="C61" s="21">
        <f t="shared" si="0"/>
        <v>567</v>
      </c>
      <c r="D61" s="21">
        <f t="shared" si="1"/>
        <v>378</v>
      </c>
      <c r="E61" s="21">
        <f t="shared" si="2"/>
        <v>0</v>
      </c>
      <c r="F61" s="21"/>
      <c r="G61" s="21">
        <f t="shared" si="12"/>
        <v>1890</v>
      </c>
      <c r="I61" s="83">
        <f t="shared" si="11"/>
        <v>350</v>
      </c>
      <c r="K61" s="83">
        <f t="shared" si="10"/>
        <v>2240</v>
      </c>
    </row>
  </sheetData>
  <mergeCells count="1">
    <mergeCell ref="A1:G1"/>
  </mergeCells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3E73C-BB8B-4C1F-8045-B180F88855D3}">
  <dimension ref="A2:M55"/>
  <sheetViews>
    <sheetView topLeftCell="A7" zoomScaleNormal="100" zoomScaleSheetLayoutView="105" workbookViewId="0">
      <pane xSplit="2" topLeftCell="C1" activePane="topRight" state="frozen"/>
      <selection pane="topRight" activeCell="B6" sqref="B6"/>
    </sheetView>
  </sheetViews>
  <sheetFormatPr defaultRowHeight="15" customHeight="1" x14ac:dyDescent="0.2"/>
  <cols>
    <col min="1" max="1" width="13.5703125" customWidth="1"/>
    <col min="2" max="2" width="58.28515625" customWidth="1"/>
    <col min="3" max="3" width="8.28515625" style="15" customWidth="1"/>
    <col min="4" max="4" width="8.42578125" style="15" customWidth="1"/>
    <col min="5" max="5" width="10.140625" style="15" customWidth="1"/>
    <col min="6" max="6" width="9.42578125" style="15" customWidth="1"/>
    <col min="7" max="7" width="14.5703125" style="17" customWidth="1"/>
    <col min="8" max="8" width="12.42578125" style="17" customWidth="1"/>
    <col min="9" max="9" width="16.85546875" customWidth="1"/>
    <col min="10" max="10" width="20.28515625" style="52" customWidth="1"/>
    <col min="11" max="11" width="16.85546875" customWidth="1"/>
    <col min="12" max="12" width="10" customWidth="1"/>
    <col min="13" max="13" width="15.85546875" customWidth="1"/>
  </cols>
  <sheetData>
    <row r="2" spans="1:13" ht="30" customHeight="1" thickBot="1" x14ac:dyDescent="0.55000000000000004">
      <c r="A2" s="12" t="s">
        <v>49</v>
      </c>
      <c r="B2" s="161"/>
      <c r="C2" s="13"/>
      <c r="D2" s="13"/>
      <c r="E2" s="13"/>
      <c r="F2" s="13"/>
      <c r="G2" s="18"/>
      <c r="H2" s="18"/>
      <c r="I2" s="12"/>
      <c r="J2" s="53"/>
      <c r="K2" s="12"/>
      <c r="L2" s="12"/>
      <c r="M2" s="12"/>
    </row>
    <row r="3" spans="1:13" ht="24.95" customHeight="1" thickBot="1" x14ac:dyDescent="0.3">
      <c r="A3" s="23" t="s">
        <v>0</v>
      </c>
      <c r="B3" s="23" t="s">
        <v>1</v>
      </c>
      <c r="C3" s="24" t="s">
        <v>2</v>
      </c>
      <c r="D3" s="24" t="s">
        <v>2</v>
      </c>
      <c r="E3" s="24" t="s">
        <v>8</v>
      </c>
      <c r="F3" s="24" t="s">
        <v>9</v>
      </c>
      <c r="G3" s="265" t="s">
        <v>5</v>
      </c>
      <c r="H3" s="266"/>
      <c r="I3" s="24" t="s">
        <v>22</v>
      </c>
      <c r="J3" s="267" t="s">
        <v>21</v>
      </c>
      <c r="K3" s="268"/>
      <c r="L3" s="24" t="s">
        <v>10</v>
      </c>
      <c r="M3" s="24" t="s">
        <v>10</v>
      </c>
    </row>
    <row r="4" spans="1:13" ht="37.5" customHeight="1" thickBot="1" x14ac:dyDescent="0.3">
      <c r="A4" s="68"/>
      <c r="B4" s="23">
        <f>COUNT($A$5:$A$55)</f>
        <v>50</v>
      </c>
      <c r="C4" s="63"/>
      <c r="D4" s="25" t="s">
        <v>6</v>
      </c>
      <c r="E4" s="64" t="s">
        <v>3</v>
      </c>
      <c r="F4" s="64" t="s">
        <v>4</v>
      </c>
      <c r="G4" s="65" t="s">
        <v>26</v>
      </c>
      <c r="H4" s="57" t="s">
        <v>27</v>
      </c>
      <c r="I4" s="59" t="s">
        <v>41</v>
      </c>
      <c r="J4" s="54" t="s">
        <v>15</v>
      </c>
      <c r="K4" s="25" t="s">
        <v>16</v>
      </c>
      <c r="L4" s="28"/>
      <c r="M4" s="25" t="s">
        <v>7</v>
      </c>
    </row>
    <row r="5" spans="1:13" ht="24.95" customHeight="1" thickTop="1" thickBot="1" x14ac:dyDescent="0.3">
      <c r="A5" s="71">
        <v>55</v>
      </c>
      <c r="B5" s="162" t="str">
        <f>IF(ISERROR(VLOOKUP(A5,Teams!$A$2:$B$4911,2)),"",VLOOKUP(A5,Teams!$A$2:$B$4911,2))</f>
        <v>Bubby &amp; Kris &amp; Kevin Sanderson</v>
      </c>
      <c r="C5" s="78">
        <v>1</v>
      </c>
      <c r="D5" s="104">
        <v>1</v>
      </c>
      <c r="E5" s="76">
        <v>5</v>
      </c>
      <c r="F5" s="104"/>
      <c r="G5" s="80">
        <v>14.35</v>
      </c>
      <c r="H5" s="99">
        <f t="shared" ref="H5:H36" si="0">G5-I5</f>
        <v>14.35</v>
      </c>
      <c r="I5" s="61"/>
      <c r="J5" s="62">
        <f>IF(H5=0,0,IF(ISERROR(RANK(H5,$H$5:$H$55)),"",RANK(H5,$H$5:$H$55)))</f>
        <v>1</v>
      </c>
      <c r="K5" s="16"/>
      <c r="L5" s="33">
        <v>100</v>
      </c>
      <c r="M5" s="156">
        <f t="shared" ref="M5:M36" si="1">SUM(H5+L5)</f>
        <v>114.35</v>
      </c>
    </row>
    <row r="6" spans="1:13" ht="24.95" customHeight="1" thickTop="1" thickBot="1" x14ac:dyDescent="0.3">
      <c r="A6" s="71">
        <v>35</v>
      </c>
      <c r="B6" s="162" t="str">
        <f>IF(ISERROR(VLOOKUP(A6,Teams!$A$2:$B$4911,2)),"",VLOOKUP(A6,Teams!$A$2:$B$4911,2))</f>
        <v>Mark Thompson &amp; Ron Risenhover &amp; Larry Green</v>
      </c>
      <c r="C6" s="77">
        <v>1</v>
      </c>
      <c r="D6" s="104">
        <v>1</v>
      </c>
      <c r="E6" s="77">
        <v>5</v>
      </c>
      <c r="F6" s="104"/>
      <c r="G6" s="80">
        <v>13.71</v>
      </c>
      <c r="H6" s="99">
        <f t="shared" si="0"/>
        <v>13.71</v>
      </c>
      <c r="I6" s="61"/>
      <c r="J6" s="62">
        <f>IF(H6=0,0,IF(ISERROR(RANK(H6,$H$5:$H$55)),"",RANK(H6,$H$5:$H$55)))</f>
        <v>2</v>
      </c>
      <c r="K6" s="16" t="str">
        <f>IF(ISERROR(RANK(F6,$F$5:$F$55)),"",(RANK(F6,$F$5:$F$55)))</f>
        <v/>
      </c>
      <c r="L6" s="33">
        <v>99</v>
      </c>
      <c r="M6" s="156">
        <f t="shared" si="1"/>
        <v>112.71000000000001</v>
      </c>
    </row>
    <row r="7" spans="1:13" s="6" customFormat="1" ht="24.95" customHeight="1" thickTop="1" thickBot="1" x14ac:dyDescent="0.3">
      <c r="A7" s="71">
        <v>77</v>
      </c>
      <c r="B7" s="162" t="str">
        <f>IF(ISERROR(VLOOKUP(A7,Teams!$A$2:$B$4911,2)),"",VLOOKUP(A7,Teams!$A$2:$B$4911,2))</f>
        <v>William Easley &amp; Jacob Allen</v>
      </c>
      <c r="C7" s="166">
        <v>1</v>
      </c>
      <c r="D7" s="144">
        <v>1</v>
      </c>
      <c r="E7" s="166">
        <v>5</v>
      </c>
      <c r="F7" s="104"/>
      <c r="G7" s="80">
        <v>13.62</v>
      </c>
      <c r="H7" s="99">
        <f t="shared" si="0"/>
        <v>13.62</v>
      </c>
      <c r="I7" s="61"/>
      <c r="J7" s="62">
        <v>3</v>
      </c>
      <c r="K7" s="16"/>
      <c r="L7" s="33">
        <v>98</v>
      </c>
      <c r="M7" s="156">
        <f t="shared" si="1"/>
        <v>111.62</v>
      </c>
    </row>
    <row r="8" spans="1:13" ht="24.95" customHeight="1" thickTop="1" thickBot="1" x14ac:dyDescent="0.3">
      <c r="A8" s="71">
        <v>42</v>
      </c>
      <c r="B8" s="162" t="str">
        <f>IF(ISERROR(VLOOKUP(A8,Teams!$A$2:$B$4911,2)),"",VLOOKUP(A8,Teams!$A$2:$B$4911,2))</f>
        <v>David Bowley &amp; Jason Lee</v>
      </c>
      <c r="C8" s="77">
        <v>1</v>
      </c>
      <c r="D8" s="104">
        <v>1</v>
      </c>
      <c r="E8" s="77">
        <v>5</v>
      </c>
      <c r="F8" s="104"/>
      <c r="G8" s="80">
        <v>12.06</v>
      </c>
      <c r="H8" s="99">
        <f t="shared" si="0"/>
        <v>12.06</v>
      </c>
      <c r="I8" s="61"/>
      <c r="J8" s="62">
        <f>IF(H8=0,0,IF(ISERROR(RANK(H8,$H$5:$H$55)),"",RANK(H8,$H$5:$H$55)))</f>
        <v>4</v>
      </c>
      <c r="K8" s="16" t="str">
        <f>IF(ISERROR(RANK(F8,$F$5:$F$55)),"",(RANK(F8,$F$5:$F$55)))</f>
        <v/>
      </c>
      <c r="L8" s="33">
        <v>97</v>
      </c>
      <c r="M8" s="156">
        <f t="shared" si="1"/>
        <v>109.06</v>
      </c>
    </row>
    <row r="9" spans="1:13" ht="24.95" customHeight="1" thickTop="1" thickBot="1" x14ac:dyDescent="0.3">
      <c r="A9" s="71">
        <v>65</v>
      </c>
      <c r="B9" s="162" t="str">
        <f>IF(ISERROR(VLOOKUP(A9,Teams!$A$2:$B$4911,2)),"",VLOOKUP(A9,Teams!$A$2:$B$4911,2))</f>
        <v>Blake Steptoe &amp; Haelee Modisette &amp; James Rust</v>
      </c>
      <c r="C9" s="73">
        <v>1</v>
      </c>
      <c r="D9" s="104">
        <v>1</v>
      </c>
      <c r="E9" s="73">
        <v>5</v>
      </c>
      <c r="F9" s="104"/>
      <c r="G9" s="80">
        <v>10.43</v>
      </c>
      <c r="H9" s="99">
        <f t="shared" si="0"/>
        <v>10.43</v>
      </c>
      <c r="I9" s="61"/>
      <c r="J9" s="62">
        <v>5</v>
      </c>
      <c r="K9" s="16"/>
      <c r="L9" s="33">
        <v>96</v>
      </c>
      <c r="M9" s="156">
        <f t="shared" si="1"/>
        <v>106.43</v>
      </c>
    </row>
    <row r="10" spans="1:13" ht="24.95" customHeight="1" thickTop="1" thickBot="1" x14ac:dyDescent="0.3">
      <c r="A10" s="71">
        <v>29</v>
      </c>
      <c r="B10" s="162" t="str">
        <f>IF(ISERROR(VLOOKUP(A10,Teams!$A$2:$B$4911,2)),"",VLOOKUP(A10,Teams!$A$2:$B$4911,2))</f>
        <v>Ryan Carson &amp; Mark Gorman &amp; Bobby Blanton</v>
      </c>
      <c r="C10" s="77">
        <v>1</v>
      </c>
      <c r="D10" s="104">
        <v>1</v>
      </c>
      <c r="E10" s="77">
        <v>5</v>
      </c>
      <c r="F10" s="104"/>
      <c r="G10" s="80">
        <v>10.38</v>
      </c>
      <c r="H10" s="99">
        <f t="shared" si="0"/>
        <v>10.38</v>
      </c>
      <c r="I10" s="61"/>
      <c r="J10" s="62">
        <f>IF(H10=0,0,IF(ISERROR(RANK(H10,$H$5:$H$55)),"",RANK(H10,$H$5:$H$55)))</f>
        <v>6</v>
      </c>
      <c r="K10" s="16"/>
      <c r="L10" s="33">
        <v>95</v>
      </c>
      <c r="M10" s="156">
        <f t="shared" si="1"/>
        <v>105.38</v>
      </c>
    </row>
    <row r="11" spans="1:13" ht="24.95" customHeight="1" thickTop="1" thickBot="1" x14ac:dyDescent="0.3">
      <c r="A11" s="71">
        <v>13</v>
      </c>
      <c r="B11" s="162" t="str">
        <f>IF(ISERROR(VLOOKUP(A11,Teams!$A$2:$B$4911,2)),"",VLOOKUP(A11,Teams!$A$2:$B$4911,2))</f>
        <v>Derrick &amp; Wesley Shoffitt &amp; Willie Wooten</v>
      </c>
      <c r="C11" s="77">
        <v>1</v>
      </c>
      <c r="D11" s="104">
        <v>1</v>
      </c>
      <c r="E11" s="77">
        <v>5</v>
      </c>
      <c r="F11" s="104"/>
      <c r="G11" s="80">
        <v>10.15</v>
      </c>
      <c r="H11" s="99">
        <f t="shared" si="0"/>
        <v>10.15</v>
      </c>
      <c r="I11" s="61"/>
      <c r="J11" s="62">
        <f>IF(H11=0,0,IF(ISERROR(RANK(H11,$H$5:$H$55)),"",RANK(H11,$H$5:$H$55)))</f>
        <v>7</v>
      </c>
      <c r="K11" s="16" t="str">
        <f>IF(ISERROR(RANK(F11,$F$5:$F$55)),"",(RANK(F11,$F$5:$F$55)))</f>
        <v/>
      </c>
      <c r="L11" s="33">
        <v>94</v>
      </c>
      <c r="M11" s="156">
        <f t="shared" si="1"/>
        <v>104.15</v>
      </c>
    </row>
    <row r="12" spans="1:13" ht="24.95" customHeight="1" thickTop="1" thickBot="1" x14ac:dyDescent="0.3">
      <c r="A12" s="71">
        <v>38</v>
      </c>
      <c r="B12" s="162" t="str">
        <f>IF(ISERROR(VLOOKUP(A12,Teams!$A$2:$B$4911,2)),"",VLOOKUP(A12,Teams!$A$2:$B$4911,2))</f>
        <v>Kolton &amp; Jeff  &amp; Mark Eberlan</v>
      </c>
      <c r="C12" s="77">
        <v>1</v>
      </c>
      <c r="D12" s="104">
        <v>1</v>
      </c>
      <c r="E12" s="78">
        <v>4</v>
      </c>
      <c r="F12" s="104"/>
      <c r="G12" s="79">
        <v>10.09</v>
      </c>
      <c r="H12" s="99">
        <f t="shared" si="0"/>
        <v>10.09</v>
      </c>
      <c r="I12" s="61"/>
      <c r="J12" s="62">
        <f>IF(H12=0,0,IF(ISERROR(RANK(H12,$H$5:$H$55)),"",RANK(H12,$H$5:$H$55)))</f>
        <v>8</v>
      </c>
      <c r="K12" s="16" t="str">
        <f>IF(ISERROR(RANK(F12,$F$5:$F$55)),"",(RANK(F12,$F$5:$F$55)))</f>
        <v/>
      </c>
      <c r="L12" s="33">
        <v>93</v>
      </c>
      <c r="M12" s="156">
        <f t="shared" si="1"/>
        <v>103.09</v>
      </c>
    </row>
    <row r="13" spans="1:13" ht="24.95" customHeight="1" thickTop="1" thickBot="1" x14ac:dyDescent="0.3">
      <c r="A13" s="71">
        <v>74</v>
      </c>
      <c r="B13" s="162" t="str">
        <f>IF(ISERROR(VLOOKUP(A13,Teams!$A$2:$B$4911,2)),"",VLOOKUP(A13,Teams!$A$2:$B$4911,2))</f>
        <v>Dennis Oats</v>
      </c>
      <c r="C13" s="166">
        <v>1</v>
      </c>
      <c r="D13" s="144">
        <v>1</v>
      </c>
      <c r="E13" s="166">
        <v>5</v>
      </c>
      <c r="F13" s="104"/>
      <c r="G13" s="80">
        <v>10.07</v>
      </c>
      <c r="H13" s="99">
        <f t="shared" si="0"/>
        <v>10.07</v>
      </c>
      <c r="I13" s="61"/>
      <c r="J13" s="62">
        <v>9</v>
      </c>
      <c r="K13" s="16"/>
      <c r="L13" s="33">
        <v>92</v>
      </c>
      <c r="M13" s="156">
        <f t="shared" si="1"/>
        <v>102.07</v>
      </c>
    </row>
    <row r="14" spans="1:13" ht="24.95" customHeight="1" thickTop="1" thickBot="1" x14ac:dyDescent="0.3">
      <c r="A14" s="71">
        <v>78</v>
      </c>
      <c r="B14" s="162" t="str">
        <f>IF(ISERROR(VLOOKUP(A14,Teams!$A$2:$B$4911,2)),"",VLOOKUP(A14,Teams!$A$2:$B$4911,2))</f>
        <v>Barrett Bennefield &amp; Nick Carrell &amp; Bree Pruitt</v>
      </c>
      <c r="C14" s="166">
        <v>1</v>
      </c>
      <c r="D14" s="144">
        <v>1</v>
      </c>
      <c r="E14" s="166">
        <v>5</v>
      </c>
      <c r="F14" s="104"/>
      <c r="G14" s="80">
        <v>10.06</v>
      </c>
      <c r="H14" s="99">
        <f t="shared" si="0"/>
        <v>10.06</v>
      </c>
      <c r="I14" s="61"/>
      <c r="J14" s="62">
        <v>10</v>
      </c>
      <c r="K14" s="16"/>
      <c r="L14" s="33">
        <v>91</v>
      </c>
      <c r="M14" s="156">
        <f t="shared" si="1"/>
        <v>101.06</v>
      </c>
    </row>
    <row r="15" spans="1:13" ht="24.95" customHeight="1" thickTop="1" thickBot="1" x14ac:dyDescent="0.3">
      <c r="A15" s="71">
        <v>11</v>
      </c>
      <c r="B15" s="162" t="s">
        <v>64</v>
      </c>
      <c r="C15" s="77">
        <v>1</v>
      </c>
      <c r="D15" s="104">
        <v>1</v>
      </c>
      <c r="E15" s="77">
        <v>5</v>
      </c>
      <c r="F15" s="104"/>
      <c r="G15" s="80">
        <v>9.8800000000000008</v>
      </c>
      <c r="H15" s="99">
        <f t="shared" si="0"/>
        <v>9.8800000000000008</v>
      </c>
      <c r="I15" s="61"/>
      <c r="J15" s="62">
        <f>IF(H15=0,0,IF(ISERROR(RANK(H15,$H$5:$H$55)),"",RANK(H15,$H$5:$H$55)))</f>
        <v>11</v>
      </c>
      <c r="K15" s="16" t="str">
        <f>IF(ISERROR(RANK(F15,$F$5:$F$55)),"",(RANK(F15,$F$5:$F$55)))</f>
        <v/>
      </c>
      <c r="L15" s="33">
        <v>90</v>
      </c>
      <c r="M15" s="156">
        <f t="shared" si="1"/>
        <v>99.88</v>
      </c>
    </row>
    <row r="16" spans="1:13" ht="24.95" customHeight="1" thickTop="1" thickBot="1" x14ac:dyDescent="0.3">
      <c r="A16" s="71">
        <v>41</v>
      </c>
      <c r="B16" s="162" t="str">
        <f>IF(ISERROR(VLOOKUP(A16,Teams!$A$2:$B$4911,2)),"",VLOOKUP(A16,Teams!$A$2:$B$4911,2))</f>
        <v>Ryan Williams &amp; Bronson Cole &amp; John Bradenburg</v>
      </c>
      <c r="C16" s="77">
        <v>1</v>
      </c>
      <c r="D16" s="104">
        <v>1</v>
      </c>
      <c r="E16" s="77">
        <v>5</v>
      </c>
      <c r="F16" s="104"/>
      <c r="G16" s="80">
        <v>9.86</v>
      </c>
      <c r="H16" s="99">
        <f t="shared" si="0"/>
        <v>9.86</v>
      </c>
      <c r="I16" s="61"/>
      <c r="J16" s="62">
        <f>IF(H16=0,0,IF(ISERROR(RANK(H16,$H$5:$H$55)),"",RANK(H16,$H$5:$H$55)))</f>
        <v>12</v>
      </c>
      <c r="K16" s="16" t="str">
        <f>IF(ISERROR(RANK(F16,$F$5:$F$55)),"",(RANK(F16,$F$5:$F$55)))</f>
        <v/>
      </c>
      <c r="L16" s="33">
        <v>89</v>
      </c>
      <c r="M16" s="156">
        <f t="shared" si="1"/>
        <v>98.86</v>
      </c>
    </row>
    <row r="17" spans="1:13" ht="24.95" customHeight="1" thickTop="1" thickBot="1" x14ac:dyDescent="0.3">
      <c r="A17" s="71">
        <v>30</v>
      </c>
      <c r="B17" s="162" t="str">
        <f>IF(ISERROR(VLOOKUP(A17,Teams!$A$2:$B$4911,2)),"",VLOOKUP(A17,Teams!$A$2:$B$4911,2))</f>
        <v>Clint Teutsch &amp; Jeff Horn</v>
      </c>
      <c r="C17" s="78">
        <v>1</v>
      </c>
      <c r="D17" s="104">
        <v>1</v>
      </c>
      <c r="E17" s="77">
        <v>5</v>
      </c>
      <c r="F17" s="104"/>
      <c r="G17" s="80">
        <v>9.4700000000000006</v>
      </c>
      <c r="H17" s="99">
        <f t="shared" si="0"/>
        <v>9.4700000000000006</v>
      </c>
      <c r="I17" s="61"/>
      <c r="J17" s="62">
        <f>IF(H17=0,0,IF(ISERROR(RANK(H17,$H$5:$H$55)),"",RANK(H17,$H$5:$H$55)))</f>
        <v>13</v>
      </c>
      <c r="K17" s="16" t="str">
        <f>IF(ISERROR(RANK(F17,$F$5:$F$55)),"",(RANK(F17,$F$5:$F$55)))</f>
        <v/>
      </c>
      <c r="L17" s="33">
        <v>88</v>
      </c>
      <c r="M17" s="156">
        <f t="shared" si="1"/>
        <v>97.47</v>
      </c>
    </row>
    <row r="18" spans="1:13" ht="24.95" customHeight="1" thickTop="1" thickBot="1" x14ac:dyDescent="0.3">
      <c r="A18" s="71">
        <v>71</v>
      </c>
      <c r="B18" s="162" t="str">
        <f>IF(ISERROR(VLOOKUP(A18,Teams!$A$2:$B$4911,2)),"",VLOOKUP(A18,Teams!$A$2:$B$4911,2))</f>
        <v>Dave &amp; Melanie Merkel &amp; Greg Farrar</v>
      </c>
      <c r="C18" s="73">
        <v>1</v>
      </c>
      <c r="D18" s="104">
        <v>1</v>
      </c>
      <c r="E18" s="73">
        <v>3</v>
      </c>
      <c r="F18" s="104"/>
      <c r="G18" s="80">
        <v>9.2100000000000009</v>
      </c>
      <c r="H18" s="99">
        <f t="shared" si="0"/>
        <v>9.2100000000000009</v>
      </c>
      <c r="I18" s="61"/>
      <c r="J18" s="62">
        <f>IF(H18=0,0,IF(ISERROR(RANK(H18,$H$5:$H$55)),"",RANK(H18,$H$5:$H$55)))</f>
        <v>14</v>
      </c>
      <c r="K18" s="16"/>
      <c r="L18" s="33">
        <v>87</v>
      </c>
      <c r="M18" s="156">
        <f t="shared" si="1"/>
        <v>96.210000000000008</v>
      </c>
    </row>
    <row r="19" spans="1:13" ht="24.95" customHeight="1" thickTop="1" thickBot="1" x14ac:dyDescent="0.3">
      <c r="A19" s="71">
        <v>33</v>
      </c>
      <c r="B19" s="162" t="str">
        <f>IF(ISERROR(VLOOKUP(A19,Teams!$A$2:$B$4911,2)),"",VLOOKUP(A19,Teams!$A$2:$B$4911,2))</f>
        <v>Justin Morton &amp; David Randy Turner</v>
      </c>
      <c r="C19" s="78">
        <v>1</v>
      </c>
      <c r="D19" s="104">
        <v>1</v>
      </c>
      <c r="E19" s="77">
        <v>3</v>
      </c>
      <c r="F19" s="104"/>
      <c r="G19" s="80">
        <v>9</v>
      </c>
      <c r="H19" s="99">
        <f t="shared" si="0"/>
        <v>9</v>
      </c>
      <c r="I19" s="61"/>
      <c r="J19" s="62">
        <f>IF(H19=0,0,IF(ISERROR(RANK(H19,$H$5:$H$55)),"",RANK(H19,$H$5:$H$55)))</f>
        <v>15</v>
      </c>
      <c r="K19" s="16" t="str">
        <f>IF(ISERROR(RANK(F19,$F$5:$F$55)),"",(RANK(F19,$F$5:$F$55)))</f>
        <v/>
      </c>
      <c r="L19" s="33">
        <v>86</v>
      </c>
      <c r="M19" s="156">
        <f t="shared" si="1"/>
        <v>95</v>
      </c>
    </row>
    <row r="20" spans="1:13" ht="24.95" customHeight="1" thickTop="1" thickBot="1" x14ac:dyDescent="0.3">
      <c r="A20" s="71">
        <v>72</v>
      </c>
      <c r="B20" s="162" t="str">
        <f>IF(ISERROR(VLOOKUP(A20,Teams!$A$2:$B$4911,2)),"",VLOOKUP(A20,Teams!$A$2:$B$4911,2))</f>
        <v>Justin &amp; Jackson &amp; Jimmy  Boulware</v>
      </c>
      <c r="C20" s="166">
        <v>1</v>
      </c>
      <c r="D20" s="144">
        <v>1</v>
      </c>
      <c r="E20" s="166">
        <v>4</v>
      </c>
      <c r="F20" s="104"/>
      <c r="G20" s="80">
        <v>8.1999999999999993</v>
      </c>
      <c r="H20" s="99">
        <f t="shared" si="0"/>
        <v>8.1999999999999993</v>
      </c>
      <c r="I20" s="61"/>
      <c r="J20" s="62">
        <f t="shared" ref="J20:J41" si="2">IF(H20=0,0,IF(ISERROR(RANK(H20,$H$5:$H$55)),"",RANK(H20,$H$5:$H$55)))</f>
        <v>16</v>
      </c>
      <c r="K20" s="16"/>
      <c r="L20" s="33">
        <v>85</v>
      </c>
      <c r="M20" s="156">
        <f t="shared" si="1"/>
        <v>93.2</v>
      </c>
    </row>
    <row r="21" spans="1:13" ht="24.95" customHeight="1" thickTop="1" thickBot="1" x14ac:dyDescent="0.3">
      <c r="A21" s="71">
        <v>46</v>
      </c>
      <c r="B21" s="162" t="str">
        <f>IF(ISERROR(VLOOKUP(A21,Teams!$A$2:$B$4911,2)),"",VLOOKUP(A21,Teams!$A$2:$B$4911,2))</f>
        <v>Taylor Thompson &amp; Cade Tullos</v>
      </c>
      <c r="C21" s="77">
        <v>1</v>
      </c>
      <c r="D21" s="104">
        <v>1</v>
      </c>
      <c r="E21" s="77">
        <v>4</v>
      </c>
      <c r="F21" s="104"/>
      <c r="G21" s="80">
        <v>7.98</v>
      </c>
      <c r="H21" s="99">
        <f t="shared" si="0"/>
        <v>7.98</v>
      </c>
      <c r="I21" s="61"/>
      <c r="J21" s="62">
        <f t="shared" si="2"/>
        <v>17</v>
      </c>
      <c r="K21" s="16" t="str">
        <f>IF(ISERROR(RANK(F21,$F$5:$F$55)),"",(RANK(F21,$F$5:$F$55)))</f>
        <v/>
      </c>
      <c r="L21" s="33">
        <v>84</v>
      </c>
      <c r="M21" s="156">
        <f t="shared" si="1"/>
        <v>91.98</v>
      </c>
    </row>
    <row r="22" spans="1:13" ht="24.95" customHeight="1" thickTop="1" thickBot="1" x14ac:dyDescent="0.3">
      <c r="A22" s="71">
        <v>23</v>
      </c>
      <c r="B22" s="162" t="str">
        <f>IF(ISERROR(VLOOKUP(A22,Teams!$A$2:$B$4911,2)),"",VLOOKUP(A22,Teams!$A$2:$B$4911,2))</f>
        <v>Keith &amp; Terry Hickman</v>
      </c>
      <c r="C22" s="77">
        <v>1</v>
      </c>
      <c r="D22" s="104">
        <v>1</v>
      </c>
      <c r="E22" s="77">
        <v>1</v>
      </c>
      <c r="F22" s="104">
        <v>7.58</v>
      </c>
      <c r="G22" s="80">
        <v>7.58</v>
      </c>
      <c r="H22" s="99">
        <f t="shared" si="0"/>
        <v>7.58</v>
      </c>
      <c r="I22" s="61"/>
      <c r="J22" s="62">
        <f t="shared" si="2"/>
        <v>18</v>
      </c>
      <c r="K22" s="16">
        <v>1</v>
      </c>
      <c r="L22" s="33">
        <v>83</v>
      </c>
      <c r="M22" s="156">
        <f t="shared" si="1"/>
        <v>90.58</v>
      </c>
    </row>
    <row r="23" spans="1:13" ht="24.95" customHeight="1" thickTop="1" thickBot="1" x14ac:dyDescent="0.3">
      <c r="A23" s="71">
        <v>64</v>
      </c>
      <c r="B23" s="162" t="str">
        <f>IF(ISERROR(VLOOKUP(A23,Teams!$A$2:$B$4911,2)),"",VLOOKUP(A23,Teams!$A$2:$B$4911,2))</f>
        <v>Jay Bennett &amp; Ryan Renolds</v>
      </c>
      <c r="C23" s="73">
        <v>1</v>
      </c>
      <c r="D23" s="104">
        <v>1</v>
      </c>
      <c r="E23" s="73">
        <v>4</v>
      </c>
      <c r="F23" s="104"/>
      <c r="G23" s="80">
        <v>7.45</v>
      </c>
      <c r="H23" s="99">
        <f t="shared" si="0"/>
        <v>7.45</v>
      </c>
      <c r="I23" s="61"/>
      <c r="J23" s="62">
        <f t="shared" si="2"/>
        <v>19</v>
      </c>
      <c r="K23" s="16"/>
      <c r="L23" s="33">
        <v>82</v>
      </c>
      <c r="M23" s="156">
        <f t="shared" si="1"/>
        <v>89.45</v>
      </c>
    </row>
    <row r="24" spans="1:13" ht="24.95" customHeight="1" thickTop="1" thickBot="1" x14ac:dyDescent="0.3">
      <c r="A24" s="71">
        <v>69</v>
      </c>
      <c r="B24" s="162" t="str">
        <f>IF(ISERROR(VLOOKUP(A24,Teams!$A$2:$B$4911,2)),"",VLOOKUP(A24,Teams!$A$2:$B$4911,2))</f>
        <v>Chris Clemens &amp; Kenny Cole &amp; Branden Clemens</v>
      </c>
      <c r="C24" s="73">
        <v>1</v>
      </c>
      <c r="D24" s="104">
        <v>1</v>
      </c>
      <c r="E24" s="73">
        <v>3</v>
      </c>
      <c r="F24" s="104"/>
      <c r="G24" s="80">
        <v>7.1</v>
      </c>
      <c r="H24" s="99">
        <f t="shared" si="0"/>
        <v>7.1</v>
      </c>
      <c r="I24" s="61"/>
      <c r="J24" s="62">
        <f t="shared" si="2"/>
        <v>20</v>
      </c>
      <c r="K24" s="16"/>
      <c r="L24" s="33">
        <v>81</v>
      </c>
      <c r="M24" s="156">
        <f t="shared" si="1"/>
        <v>88.1</v>
      </c>
    </row>
    <row r="25" spans="1:13" ht="24.95" customHeight="1" thickTop="1" thickBot="1" x14ac:dyDescent="0.3">
      <c r="A25" s="71">
        <v>37</v>
      </c>
      <c r="B25" s="162" t="str">
        <f>IF(ISERROR(VLOOKUP(A25,Teams!$A$2:$B$4911,2)),"",VLOOKUP(A25,Teams!$A$2:$B$4911,2))</f>
        <v>Cody &amp; Cash Platt &amp; Jacklyn Hughes</v>
      </c>
      <c r="C25" s="77">
        <v>1</v>
      </c>
      <c r="D25" s="104">
        <v>1</v>
      </c>
      <c r="E25" s="77">
        <v>3</v>
      </c>
      <c r="F25" s="104"/>
      <c r="G25" s="80">
        <v>6.28</v>
      </c>
      <c r="H25" s="99">
        <f t="shared" si="0"/>
        <v>6.28</v>
      </c>
      <c r="I25" s="61"/>
      <c r="J25" s="62">
        <f t="shared" si="2"/>
        <v>21</v>
      </c>
      <c r="K25" s="16" t="str">
        <f>IF(ISERROR(RANK(F25,$F$5:$F$55)),"",(RANK(F25,$F$5:$F$55)))</f>
        <v/>
      </c>
      <c r="L25" s="33">
        <v>80</v>
      </c>
      <c r="M25" s="156">
        <f t="shared" si="1"/>
        <v>86.28</v>
      </c>
    </row>
    <row r="26" spans="1:13" ht="24.95" customHeight="1" thickTop="1" thickBot="1" x14ac:dyDescent="0.3">
      <c r="A26" s="71">
        <v>36</v>
      </c>
      <c r="B26" s="162" t="str">
        <f>IF(ISERROR(VLOOKUP(A26,Teams!$A$2:$B$4911,2)),"",VLOOKUP(A26,Teams!$A$2:$B$4911,2))</f>
        <v>Jason Oliver &amp; Curtis Evans</v>
      </c>
      <c r="C26" s="77">
        <v>1</v>
      </c>
      <c r="D26" s="104">
        <v>1</v>
      </c>
      <c r="E26" s="77">
        <v>3</v>
      </c>
      <c r="F26" s="104"/>
      <c r="G26" s="80">
        <v>6.25</v>
      </c>
      <c r="H26" s="99">
        <f t="shared" si="0"/>
        <v>6.25</v>
      </c>
      <c r="I26" s="61"/>
      <c r="J26" s="62">
        <f t="shared" si="2"/>
        <v>22</v>
      </c>
      <c r="K26" s="16" t="str">
        <f>IF(ISERROR(RANK(F26,$F$5:$F$55)),"",(RANK(F26,$F$5:$F$55)))</f>
        <v/>
      </c>
      <c r="L26" s="33">
        <v>79</v>
      </c>
      <c r="M26" s="156">
        <f t="shared" si="1"/>
        <v>85.25</v>
      </c>
    </row>
    <row r="27" spans="1:13" ht="24.95" customHeight="1" thickTop="1" thickBot="1" x14ac:dyDescent="0.3">
      <c r="A27" s="71">
        <v>18</v>
      </c>
      <c r="B27" s="162" t="str">
        <f>IF(ISERROR(VLOOKUP(A27,Teams!$A$2:$B$4911,2)),"",VLOOKUP(A27,Teams!$A$2:$B$4911,2))</f>
        <v>Ronald Kingsley &amp; Don Rawls &amp; Billy Penick</v>
      </c>
      <c r="C27" s="77">
        <v>1</v>
      </c>
      <c r="D27" s="104">
        <v>1</v>
      </c>
      <c r="E27" s="77">
        <v>3</v>
      </c>
      <c r="F27" s="104"/>
      <c r="G27" s="80">
        <v>5.56</v>
      </c>
      <c r="H27" s="99">
        <f t="shared" si="0"/>
        <v>5.56</v>
      </c>
      <c r="I27" s="61"/>
      <c r="J27" s="62">
        <f t="shared" si="2"/>
        <v>23</v>
      </c>
      <c r="K27" s="16" t="str">
        <f>IF(ISERROR(RANK(F27,$F$5:$F$55)),"",(RANK(F27,$F$5:$F$55)))</f>
        <v/>
      </c>
      <c r="L27" s="33">
        <v>78</v>
      </c>
      <c r="M27" s="156">
        <f t="shared" si="1"/>
        <v>83.56</v>
      </c>
    </row>
    <row r="28" spans="1:13" ht="24.95" customHeight="1" thickTop="1" thickBot="1" x14ac:dyDescent="0.3">
      <c r="A28" s="71">
        <v>24</v>
      </c>
      <c r="B28" s="162" t="str">
        <f>IF(ISERROR(VLOOKUP(A28,Teams!$A$2:$B$4911,2)),"",VLOOKUP(A28,Teams!$A$2:$B$4911,2))</f>
        <v>John Wojhan &amp; Dwayne Likens &amp; Kelvin Jones</v>
      </c>
      <c r="C28" s="77">
        <v>1</v>
      </c>
      <c r="D28" s="104">
        <v>1</v>
      </c>
      <c r="E28" s="77">
        <v>2</v>
      </c>
      <c r="F28" s="104"/>
      <c r="G28" s="80">
        <v>5.09</v>
      </c>
      <c r="H28" s="99">
        <f t="shared" si="0"/>
        <v>5.09</v>
      </c>
      <c r="I28" s="61"/>
      <c r="J28" s="62">
        <f t="shared" si="2"/>
        <v>24</v>
      </c>
      <c r="K28" s="16" t="str">
        <f>IF(ISERROR(RANK(F28,$F$5:$F$55)),"",(RANK(F28,$F$5:$F$55)))</f>
        <v/>
      </c>
      <c r="L28" s="33">
        <v>77</v>
      </c>
      <c r="M28" s="156">
        <f t="shared" si="1"/>
        <v>82.09</v>
      </c>
    </row>
    <row r="29" spans="1:13" ht="24.95" customHeight="1" thickTop="1" thickBot="1" x14ac:dyDescent="0.3">
      <c r="A29" s="71">
        <v>58</v>
      </c>
      <c r="B29" s="162" t="str">
        <f>IF(ISERROR(VLOOKUP(A29,Teams!$A$2:$B$4911,2)),"",VLOOKUP(A29,Teams!$A$2:$B$4911,2))</f>
        <v>Dalton Renfro &amp; Brian Nelson &amp; Ty Nelson</v>
      </c>
      <c r="C29" s="78">
        <v>1</v>
      </c>
      <c r="D29" s="104">
        <v>1</v>
      </c>
      <c r="E29" s="78">
        <v>2</v>
      </c>
      <c r="F29" s="104"/>
      <c r="G29" s="80">
        <v>4.7300000000000004</v>
      </c>
      <c r="H29" s="99">
        <f t="shared" si="0"/>
        <v>4.7300000000000004</v>
      </c>
      <c r="I29" s="61"/>
      <c r="J29" s="62">
        <f t="shared" si="2"/>
        <v>25</v>
      </c>
      <c r="K29" s="16"/>
      <c r="L29" s="33">
        <v>76</v>
      </c>
      <c r="M29" s="156">
        <f t="shared" si="1"/>
        <v>80.73</v>
      </c>
    </row>
    <row r="30" spans="1:13" ht="24.95" customHeight="1" thickTop="1" thickBot="1" x14ac:dyDescent="0.3">
      <c r="A30" s="71">
        <v>15</v>
      </c>
      <c r="B30" s="162" t="str">
        <f>IF(ISERROR(VLOOKUP(A30,Teams!$A$2:$B$4911,2)),"",VLOOKUP(A30,Teams!$A$2:$B$4911,2))</f>
        <v>Johnny Due &amp; William Flournoy Dennis Oats</v>
      </c>
      <c r="C30" s="77">
        <v>1</v>
      </c>
      <c r="D30" s="104">
        <v>1</v>
      </c>
      <c r="E30" s="77">
        <v>3</v>
      </c>
      <c r="F30" s="104"/>
      <c r="G30" s="80">
        <v>5.35</v>
      </c>
      <c r="H30" s="99">
        <f t="shared" si="0"/>
        <v>4.3499999999999996</v>
      </c>
      <c r="I30" s="61">
        <v>1</v>
      </c>
      <c r="J30" s="62">
        <f t="shared" si="2"/>
        <v>26</v>
      </c>
      <c r="K30" s="16" t="str">
        <f>IF(ISERROR(RANK(F30,$F$5:$F$55)),"",(RANK(F30,$F$5:$F$55)))</f>
        <v/>
      </c>
      <c r="L30" s="33">
        <v>75</v>
      </c>
      <c r="M30" s="156">
        <f t="shared" si="1"/>
        <v>79.349999999999994</v>
      </c>
    </row>
    <row r="31" spans="1:13" ht="24.95" customHeight="1" thickTop="1" thickBot="1" x14ac:dyDescent="0.3">
      <c r="A31" s="71">
        <v>39</v>
      </c>
      <c r="B31" s="162" t="str">
        <f>IF(ISERROR(VLOOKUP(A31,Teams!$A$2:$B$4911,2)),"",VLOOKUP(A31,Teams!$A$2:$B$4911,2))</f>
        <v>Kurt Morgan</v>
      </c>
      <c r="C31" s="77">
        <v>1</v>
      </c>
      <c r="D31" s="104">
        <v>1</v>
      </c>
      <c r="E31" s="77">
        <v>2</v>
      </c>
      <c r="F31" s="104"/>
      <c r="G31" s="80">
        <v>3.79</v>
      </c>
      <c r="H31" s="99">
        <f t="shared" si="0"/>
        <v>3.79</v>
      </c>
      <c r="I31" s="61"/>
      <c r="J31" s="62">
        <f t="shared" si="2"/>
        <v>27</v>
      </c>
      <c r="K31" s="16" t="str">
        <f>IF(ISERROR(RANK(F31,$F$5:$F$55)),"",(RANK(F31,$F$5:$F$55)))</f>
        <v/>
      </c>
      <c r="L31" s="33">
        <v>74</v>
      </c>
      <c r="M31" s="156">
        <f t="shared" si="1"/>
        <v>77.790000000000006</v>
      </c>
    </row>
    <row r="32" spans="1:13" ht="24.95" customHeight="1" thickTop="1" thickBot="1" x14ac:dyDescent="0.3">
      <c r="A32" s="71">
        <v>45</v>
      </c>
      <c r="B32" s="162" t="str">
        <f>IF(ISERROR(VLOOKUP(A32,Teams!$A$2:$B$4911,2)),"",VLOOKUP(A32,Teams!$A$2:$B$4911,2))</f>
        <v>Gary Reppond &amp; Kimberly Nelson</v>
      </c>
      <c r="C32" s="78">
        <v>1</v>
      </c>
      <c r="D32" s="104">
        <v>1</v>
      </c>
      <c r="E32" s="77">
        <v>2</v>
      </c>
      <c r="F32" s="104"/>
      <c r="G32" s="80">
        <v>3.62</v>
      </c>
      <c r="H32" s="99">
        <f t="shared" si="0"/>
        <v>3.62</v>
      </c>
      <c r="I32" s="61"/>
      <c r="J32" s="62">
        <f t="shared" si="2"/>
        <v>28</v>
      </c>
      <c r="K32" s="16" t="str">
        <f>IF(ISERROR(RANK(F32,$F$5:$F$55)),"",(RANK(F32,$F$5:$F$55)))</f>
        <v/>
      </c>
      <c r="L32" s="33">
        <v>73</v>
      </c>
      <c r="M32" s="156">
        <f t="shared" si="1"/>
        <v>76.62</v>
      </c>
    </row>
    <row r="33" spans="1:13" ht="24.95" customHeight="1" thickTop="1" thickBot="1" x14ac:dyDescent="0.3">
      <c r="A33" s="71">
        <v>31</v>
      </c>
      <c r="B33" s="162" t="str">
        <f>IF(ISERROR(VLOOKUP(A33,Teams!$A$2:$B$4911,2)),"",VLOOKUP(A33,Teams!$A$2:$B$4911,2))</f>
        <v>Robert Ratliff &amp; Troy Pyle</v>
      </c>
      <c r="C33" s="77">
        <v>1</v>
      </c>
      <c r="D33" s="104">
        <v>1</v>
      </c>
      <c r="E33" s="77">
        <v>2</v>
      </c>
      <c r="F33" s="104"/>
      <c r="G33" s="80">
        <v>3.3</v>
      </c>
      <c r="H33" s="99">
        <f t="shared" si="0"/>
        <v>3.3</v>
      </c>
      <c r="I33" s="61"/>
      <c r="J33" s="62">
        <f t="shared" si="2"/>
        <v>29</v>
      </c>
      <c r="K33" s="16"/>
      <c r="L33" s="33">
        <v>72</v>
      </c>
      <c r="M33" s="156">
        <f t="shared" si="1"/>
        <v>75.3</v>
      </c>
    </row>
    <row r="34" spans="1:13" ht="24.95" customHeight="1" thickTop="1" thickBot="1" x14ac:dyDescent="0.3">
      <c r="A34" s="71">
        <v>16</v>
      </c>
      <c r="B34" s="162" t="str">
        <f>IF(ISERROR(VLOOKUP(A34,Teams!$A$2:$B$4911,2)),"",VLOOKUP(A34,Teams!$A$2:$B$4911,2))</f>
        <v>Nick Massey &amp; Ricky Carlton &amp; Conner Hughes</v>
      </c>
      <c r="C34" s="77">
        <v>1</v>
      </c>
      <c r="D34" s="104">
        <v>1</v>
      </c>
      <c r="E34" s="77">
        <v>2</v>
      </c>
      <c r="F34" s="104"/>
      <c r="G34" s="80">
        <v>3.24</v>
      </c>
      <c r="H34" s="99">
        <f t="shared" si="0"/>
        <v>3.24</v>
      </c>
      <c r="I34" s="61"/>
      <c r="J34" s="62">
        <f t="shared" si="2"/>
        <v>30</v>
      </c>
      <c r="K34" s="16" t="str">
        <f>IF(ISERROR(RANK(F34,$F$5:$F$55)),"",(RANK(F34,$F$5:$F$55)))</f>
        <v/>
      </c>
      <c r="L34" s="33">
        <v>71</v>
      </c>
      <c r="M34" s="156">
        <f t="shared" si="1"/>
        <v>74.239999999999995</v>
      </c>
    </row>
    <row r="35" spans="1:13" ht="24.95" customHeight="1" thickTop="1" thickBot="1" x14ac:dyDescent="0.3">
      <c r="A35" s="71">
        <v>12</v>
      </c>
      <c r="B35" s="162" t="str">
        <f>IF(ISERROR(VLOOKUP(A35,Teams!$A$2:$B$4911,2)),"",VLOOKUP(A35,Teams!$A$2:$B$4911,2))</f>
        <v>Randy &amp; Casey Hanna</v>
      </c>
      <c r="C35" s="78">
        <v>1</v>
      </c>
      <c r="D35" s="104">
        <v>1</v>
      </c>
      <c r="E35" s="78">
        <v>2</v>
      </c>
      <c r="F35" s="104"/>
      <c r="G35" s="79">
        <v>3.1</v>
      </c>
      <c r="H35" s="99">
        <f t="shared" si="0"/>
        <v>3.1</v>
      </c>
      <c r="I35" s="61"/>
      <c r="J35" s="62">
        <f t="shared" si="2"/>
        <v>31</v>
      </c>
      <c r="K35" s="16" t="str">
        <f>IF(ISERROR(RANK(F35,$F$5:$F$55)),"",(RANK(F35,$F$5:$F$55)))</f>
        <v/>
      </c>
      <c r="L35" s="33">
        <v>70</v>
      </c>
      <c r="M35" s="156">
        <f t="shared" si="1"/>
        <v>73.099999999999994</v>
      </c>
    </row>
    <row r="36" spans="1:13" ht="24.95" customHeight="1" thickTop="1" thickBot="1" x14ac:dyDescent="0.3">
      <c r="A36" s="71">
        <v>20</v>
      </c>
      <c r="B36" s="162" t="str">
        <f>IF(ISERROR(VLOOKUP(A36,Teams!$A$2:$B$4911,2)),"",VLOOKUP(A36,Teams!$A$2:$B$4911,2))</f>
        <v>Markus Mosley &amp; William &amp; Keith Payne</v>
      </c>
      <c r="C36" s="78">
        <v>1</v>
      </c>
      <c r="D36" s="104">
        <v>1</v>
      </c>
      <c r="E36" s="77">
        <v>1</v>
      </c>
      <c r="F36" s="104"/>
      <c r="G36" s="80">
        <v>3.09</v>
      </c>
      <c r="H36" s="99">
        <f t="shared" si="0"/>
        <v>3.09</v>
      </c>
      <c r="I36" s="61"/>
      <c r="J36" s="62">
        <f t="shared" si="2"/>
        <v>32</v>
      </c>
      <c r="K36" s="16" t="str">
        <f>IF(ISERROR(RANK(F36,$F$5:$F$55)),"",(RANK(F36,$F$5:$F$55)))</f>
        <v/>
      </c>
      <c r="L36" s="33">
        <v>69</v>
      </c>
      <c r="M36" s="156">
        <f t="shared" si="1"/>
        <v>72.09</v>
      </c>
    </row>
    <row r="37" spans="1:13" ht="24.95" customHeight="1" thickTop="1" thickBot="1" x14ac:dyDescent="0.3">
      <c r="A37" s="71">
        <v>57</v>
      </c>
      <c r="B37" s="162" t="str">
        <f>IF(ISERROR(VLOOKUP(A37,Teams!$A$2:$B$4911,2)),"",VLOOKUP(A37,Teams!$A$2:$B$4911,2))</f>
        <v>Jason McAdams &amp; Buck Hance &amp; Brandon</v>
      </c>
      <c r="C37" s="78">
        <v>1</v>
      </c>
      <c r="D37" s="104">
        <v>1</v>
      </c>
      <c r="E37" s="77">
        <v>1</v>
      </c>
      <c r="F37" s="104"/>
      <c r="G37" s="80">
        <v>2.52</v>
      </c>
      <c r="H37" s="99">
        <f t="shared" ref="H37:H54" si="3">G37-I37</f>
        <v>2.52</v>
      </c>
      <c r="I37" s="61"/>
      <c r="J37" s="62">
        <f t="shared" si="2"/>
        <v>33</v>
      </c>
      <c r="K37" s="16"/>
      <c r="L37" s="33">
        <v>68</v>
      </c>
      <c r="M37" s="156">
        <f t="shared" ref="M37:M54" si="4">SUM(H37+L37)</f>
        <v>70.52</v>
      </c>
    </row>
    <row r="38" spans="1:13" ht="24.95" customHeight="1" thickTop="1" thickBot="1" x14ac:dyDescent="0.3">
      <c r="A38" s="71">
        <v>32</v>
      </c>
      <c r="B38" s="162" t="str">
        <f>IF(ISERROR(VLOOKUP(A38,Teams!$A$2:$B$4911,2)),"",VLOOKUP(A38,Teams!$A$2:$B$4911,2))</f>
        <v>James Pyle &amp; Bryan Pyle Mikey Pyle</v>
      </c>
      <c r="C38" s="78">
        <v>1</v>
      </c>
      <c r="D38" s="104">
        <v>1</v>
      </c>
      <c r="E38" s="77">
        <v>1</v>
      </c>
      <c r="F38" s="104"/>
      <c r="G38" s="80">
        <v>2.34</v>
      </c>
      <c r="H38" s="99">
        <f t="shared" si="3"/>
        <v>2.34</v>
      </c>
      <c r="I38" s="61"/>
      <c r="J38" s="62">
        <f t="shared" si="2"/>
        <v>34</v>
      </c>
      <c r="K38" s="16" t="str">
        <f>IF(ISERROR(RANK(F38,$F$5:$F$55)),"",(RANK(F38,$F$5:$F$55)))</f>
        <v/>
      </c>
      <c r="L38" s="33">
        <v>67</v>
      </c>
      <c r="M38" s="156">
        <f t="shared" si="4"/>
        <v>69.34</v>
      </c>
    </row>
    <row r="39" spans="1:13" ht="24.95" customHeight="1" thickTop="1" thickBot="1" x14ac:dyDescent="0.3">
      <c r="A39" s="71">
        <v>73</v>
      </c>
      <c r="B39" s="162" t="str">
        <f>IF(ISERROR(VLOOKUP(A39,Teams!$A$2:$B$4911,2)),"",VLOOKUP(A39,Teams!$A$2:$B$4911,2))</f>
        <v>Jathan &amp; Nikki Green</v>
      </c>
      <c r="C39" s="166">
        <v>1</v>
      </c>
      <c r="D39" s="144">
        <v>1</v>
      </c>
      <c r="E39" s="166">
        <v>1</v>
      </c>
      <c r="F39" s="104"/>
      <c r="G39" s="80">
        <v>2.2999999999999998</v>
      </c>
      <c r="H39" s="99">
        <f t="shared" si="3"/>
        <v>2.2999999999999998</v>
      </c>
      <c r="I39" s="61"/>
      <c r="J39" s="62">
        <f t="shared" si="2"/>
        <v>35</v>
      </c>
      <c r="K39" s="16"/>
      <c r="L39" s="33">
        <v>66</v>
      </c>
      <c r="M39" s="156">
        <f t="shared" si="4"/>
        <v>68.3</v>
      </c>
    </row>
    <row r="40" spans="1:13" ht="24.95" customHeight="1" thickTop="1" thickBot="1" x14ac:dyDescent="0.3">
      <c r="A40" s="71">
        <v>44</v>
      </c>
      <c r="B40" s="162" t="str">
        <f>IF(ISERROR(VLOOKUP(A40,Teams!$A$2:$B$4911,2)),"",VLOOKUP(A40,Teams!$A$2:$B$4911,2))</f>
        <v>Charlie Stewart &amp; Charlie Kruithof &amp; Kannon Stewart</v>
      </c>
      <c r="C40" s="77">
        <v>1</v>
      </c>
      <c r="D40" s="104">
        <v>1</v>
      </c>
      <c r="E40" s="77">
        <v>1</v>
      </c>
      <c r="F40" s="104"/>
      <c r="G40" s="80">
        <v>1.94</v>
      </c>
      <c r="H40" s="99">
        <f t="shared" si="3"/>
        <v>1.94</v>
      </c>
      <c r="I40" s="61"/>
      <c r="J40" s="62">
        <f t="shared" si="2"/>
        <v>36</v>
      </c>
      <c r="K40" s="16" t="str">
        <f t="shared" ref="K40:K48" si="5">IF(ISERROR(RANK(F40,$F$5:$F$55)),"",(RANK(F40,$F$5:$F$55)))</f>
        <v/>
      </c>
      <c r="L40" s="33">
        <v>65</v>
      </c>
      <c r="M40" s="156">
        <f t="shared" si="4"/>
        <v>66.94</v>
      </c>
    </row>
    <row r="41" spans="1:13" ht="24.95" customHeight="1" thickTop="1" thickBot="1" x14ac:dyDescent="0.3">
      <c r="A41" s="71">
        <v>48</v>
      </c>
      <c r="B41" s="162" t="str">
        <f>IF(ISERROR(VLOOKUP(A41,Teams!$A$2:$B$4911,2)),"",VLOOKUP(A41,Teams!$A$2:$B$4911,2))</f>
        <v>Jonathon Green &amp; Jeff Green &amp; Triston Donahoe</v>
      </c>
      <c r="C41" s="167">
        <v>1</v>
      </c>
      <c r="D41" s="104">
        <v>1</v>
      </c>
      <c r="E41" s="167">
        <v>1</v>
      </c>
      <c r="F41" s="104"/>
      <c r="G41" s="80">
        <v>1.88</v>
      </c>
      <c r="H41" s="99">
        <f t="shared" si="3"/>
        <v>1.88</v>
      </c>
      <c r="I41" s="61"/>
      <c r="J41" s="62">
        <f t="shared" si="2"/>
        <v>37</v>
      </c>
      <c r="K41" s="16" t="str">
        <f t="shared" si="5"/>
        <v/>
      </c>
      <c r="L41" s="33">
        <v>64</v>
      </c>
      <c r="M41" s="156">
        <f t="shared" si="4"/>
        <v>65.88</v>
      </c>
    </row>
    <row r="42" spans="1:13" ht="24.95" customHeight="1" thickTop="1" thickBot="1" x14ac:dyDescent="0.3">
      <c r="A42" s="71">
        <v>26</v>
      </c>
      <c r="B42" s="162" t="str">
        <f>IF(ISERROR(VLOOKUP(A42,Teams!$A$2:$B$4911,2)),"",VLOOKUP(A42,Teams!$A$2:$B$4911,2))</f>
        <v>Bruce Chumley &amp; Gary Foster &amp; Scott Moore</v>
      </c>
      <c r="C42" s="167">
        <v>1</v>
      </c>
      <c r="D42" s="104">
        <v>1</v>
      </c>
      <c r="E42" s="167">
        <v>1</v>
      </c>
      <c r="F42" s="104"/>
      <c r="G42" s="80">
        <v>1.85</v>
      </c>
      <c r="H42" s="99">
        <f t="shared" si="3"/>
        <v>1.85</v>
      </c>
      <c r="I42" s="61"/>
      <c r="J42" s="62">
        <f>IF(H42=0,0,IF(ISERROR(RANK(H42,$H$5:$H$55)),"",RANK(H42,$H$5:$H$55)))</f>
        <v>38</v>
      </c>
      <c r="K42" s="16" t="str">
        <f t="shared" si="5"/>
        <v/>
      </c>
      <c r="L42" s="33">
        <v>63</v>
      </c>
      <c r="M42" s="156">
        <f t="shared" si="4"/>
        <v>64.849999999999994</v>
      </c>
    </row>
    <row r="43" spans="1:13" ht="24.95" customHeight="1" thickTop="1" thickBot="1" x14ac:dyDescent="0.3">
      <c r="A43" s="71">
        <v>19</v>
      </c>
      <c r="B43" s="162" t="str">
        <f>IF(ISERROR(VLOOKUP(A43,Teams!$A$2:$B$4911,2)),"",VLOOKUP(A43,Teams!$A$2:$B$4911,2))</f>
        <v>Keven Ellis &amp; Forrest Griffin &amp; Keith Payne</v>
      </c>
      <c r="C43" s="167">
        <v>1</v>
      </c>
      <c r="D43" s="104">
        <v>1</v>
      </c>
      <c r="E43" s="167">
        <v>0</v>
      </c>
      <c r="F43" s="104"/>
      <c r="G43" s="80">
        <v>0</v>
      </c>
      <c r="H43" s="99">
        <f t="shared" si="3"/>
        <v>0</v>
      </c>
      <c r="I43" s="61"/>
      <c r="J43" s="62">
        <v>39</v>
      </c>
      <c r="K43" s="16" t="str">
        <f t="shared" si="5"/>
        <v/>
      </c>
      <c r="L43" s="33">
        <v>62</v>
      </c>
      <c r="M43" s="156">
        <f t="shared" si="4"/>
        <v>62</v>
      </c>
    </row>
    <row r="44" spans="1:13" ht="24.95" customHeight="1" thickTop="1" thickBot="1" x14ac:dyDescent="0.3">
      <c r="A44" s="71">
        <v>22</v>
      </c>
      <c r="B44" s="162" t="str">
        <f>IF(ISERROR(VLOOKUP(A44,Teams!$A$2:$B$4911,2)),"",VLOOKUP(A44,Teams!$A$2:$B$4911,2))</f>
        <v>Russell Sparks &amp; Lanton &amp; Mandy Chumley</v>
      </c>
      <c r="C44" s="168">
        <v>1</v>
      </c>
      <c r="D44" s="104">
        <v>1</v>
      </c>
      <c r="E44" s="167">
        <v>0</v>
      </c>
      <c r="F44" s="104"/>
      <c r="G44" s="80">
        <v>0</v>
      </c>
      <c r="H44" s="99">
        <f t="shared" si="3"/>
        <v>0</v>
      </c>
      <c r="I44" s="61"/>
      <c r="J44" s="62">
        <v>39</v>
      </c>
      <c r="K44" s="16" t="str">
        <f t="shared" si="5"/>
        <v/>
      </c>
      <c r="L44" s="33">
        <v>62</v>
      </c>
      <c r="M44" s="156">
        <f t="shared" si="4"/>
        <v>62</v>
      </c>
    </row>
    <row r="45" spans="1:13" ht="24.95" customHeight="1" thickTop="1" thickBot="1" x14ac:dyDescent="0.3">
      <c r="A45" s="71">
        <v>25</v>
      </c>
      <c r="B45" s="162" t="str">
        <f>IF(ISERROR(VLOOKUP(A45,Teams!$A$2:$B$4911,2)),"",VLOOKUP(A45,Teams!$A$2:$B$4911,2))</f>
        <v>Paul Stringer &amp; Paul Stringer Jr</v>
      </c>
      <c r="C45" s="167">
        <v>1</v>
      </c>
      <c r="D45" s="104">
        <v>1</v>
      </c>
      <c r="E45" s="167">
        <v>0</v>
      </c>
      <c r="F45" s="104"/>
      <c r="G45" s="80">
        <v>0</v>
      </c>
      <c r="H45" s="99">
        <f t="shared" si="3"/>
        <v>0</v>
      </c>
      <c r="I45" s="61"/>
      <c r="J45" s="62">
        <v>39</v>
      </c>
      <c r="K45" s="16" t="str">
        <f t="shared" si="5"/>
        <v/>
      </c>
      <c r="L45" s="33">
        <v>62</v>
      </c>
      <c r="M45" s="156">
        <f t="shared" si="4"/>
        <v>62</v>
      </c>
    </row>
    <row r="46" spans="1:13" ht="24.95" customHeight="1" thickTop="1" thickBot="1" x14ac:dyDescent="0.3">
      <c r="A46" s="71">
        <v>34</v>
      </c>
      <c r="B46" s="162" t="str">
        <f>IF(ISERROR(VLOOKUP(A46,Teams!$A$2:$B$4911,2)),"",VLOOKUP(A46,Teams!$A$2:$B$4911,2))</f>
        <v>Michael &amp; Steve  Bennett &amp; Dustin Smith</v>
      </c>
      <c r="C46" s="167">
        <v>1</v>
      </c>
      <c r="D46" s="104">
        <v>1</v>
      </c>
      <c r="E46" s="167">
        <v>0</v>
      </c>
      <c r="F46" s="104"/>
      <c r="G46" s="80">
        <v>0</v>
      </c>
      <c r="H46" s="99">
        <f t="shared" si="3"/>
        <v>0</v>
      </c>
      <c r="I46" s="61"/>
      <c r="J46" s="62">
        <v>39</v>
      </c>
      <c r="K46" s="16" t="str">
        <f t="shared" si="5"/>
        <v/>
      </c>
      <c r="L46" s="33">
        <v>62</v>
      </c>
      <c r="M46" s="156">
        <f t="shared" si="4"/>
        <v>62</v>
      </c>
    </row>
    <row r="47" spans="1:13" ht="24.95" customHeight="1" thickTop="1" thickBot="1" x14ac:dyDescent="0.3">
      <c r="A47" s="71">
        <v>49</v>
      </c>
      <c r="B47" s="162" t="str">
        <f>IF(ISERROR(VLOOKUP(A47,Teams!$A$2:$B$4911,2)),"",VLOOKUP(A47,Teams!$A$2:$B$4911,2))</f>
        <v>Scott Law &amp; Jennifer Basham</v>
      </c>
      <c r="C47" s="167">
        <v>1</v>
      </c>
      <c r="D47" s="104">
        <v>1</v>
      </c>
      <c r="E47" s="168">
        <v>0</v>
      </c>
      <c r="F47" s="104"/>
      <c r="G47" s="80">
        <v>0</v>
      </c>
      <c r="H47" s="99">
        <f t="shared" si="3"/>
        <v>0</v>
      </c>
      <c r="I47" s="61"/>
      <c r="J47" s="62">
        <v>39</v>
      </c>
      <c r="K47" s="16" t="str">
        <f t="shared" si="5"/>
        <v/>
      </c>
      <c r="L47" s="33">
        <v>62</v>
      </c>
      <c r="M47" s="156">
        <f t="shared" si="4"/>
        <v>62</v>
      </c>
    </row>
    <row r="48" spans="1:13" ht="24.95" customHeight="1" thickTop="1" thickBot="1" x14ac:dyDescent="0.3">
      <c r="A48" s="71">
        <v>51</v>
      </c>
      <c r="B48" s="162" t="str">
        <f>IF(ISERROR(VLOOKUP(A48,Teams!$A$2:$B$4911,2)),"",VLOOKUP(A48,Teams!$A$2:$B$4911,2))</f>
        <v>Clay Phillips &amp; David Shaw</v>
      </c>
      <c r="C48" s="167">
        <v>1</v>
      </c>
      <c r="D48" s="104">
        <v>1</v>
      </c>
      <c r="E48" s="167">
        <v>0</v>
      </c>
      <c r="F48" s="104"/>
      <c r="G48" s="80">
        <v>0</v>
      </c>
      <c r="H48" s="99">
        <f t="shared" si="3"/>
        <v>0</v>
      </c>
      <c r="I48" s="61"/>
      <c r="J48" s="62">
        <v>39</v>
      </c>
      <c r="K48" s="16" t="str">
        <f t="shared" si="5"/>
        <v/>
      </c>
      <c r="L48" s="33">
        <v>62</v>
      </c>
      <c r="M48" s="156">
        <f t="shared" si="4"/>
        <v>62</v>
      </c>
    </row>
    <row r="49" spans="1:13" ht="24.95" customHeight="1" thickTop="1" thickBot="1" x14ac:dyDescent="0.3">
      <c r="A49" s="71">
        <v>53</v>
      </c>
      <c r="B49" s="162" t="str">
        <f>IF(ISERROR(VLOOKUP(A49,Teams!$A$2:$B$4911,2)),"",VLOOKUP(A49,Teams!$A$2:$B$4911,2))</f>
        <v>Justin Sikes &amp; Gavin Sikes &amp; Chris Shives</v>
      </c>
      <c r="C49" s="167">
        <v>1</v>
      </c>
      <c r="D49" s="104">
        <v>1</v>
      </c>
      <c r="E49" s="167">
        <v>0</v>
      </c>
      <c r="F49" s="104"/>
      <c r="G49" s="80">
        <v>0</v>
      </c>
      <c r="H49" s="99">
        <f t="shared" si="3"/>
        <v>0</v>
      </c>
      <c r="I49" s="61"/>
      <c r="J49" s="62">
        <v>39</v>
      </c>
      <c r="K49" s="16"/>
      <c r="L49" s="33">
        <v>62</v>
      </c>
      <c r="M49" s="156">
        <f t="shared" si="4"/>
        <v>62</v>
      </c>
    </row>
    <row r="50" spans="1:13" ht="24.95" customHeight="1" thickTop="1" thickBot="1" x14ac:dyDescent="0.3">
      <c r="A50" s="71">
        <v>63</v>
      </c>
      <c r="B50" s="162" t="str">
        <f>IF(ISERROR(VLOOKUP(A50,Teams!$A$2:$B$4911,2)),"",VLOOKUP(A50,Teams!$A$2:$B$4911,2))</f>
        <v>Ryan McWillims &amp; Jesse Harrell</v>
      </c>
      <c r="C50" s="33">
        <v>1</v>
      </c>
      <c r="D50" s="104">
        <v>1</v>
      </c>
      <c r="E50" s="33">
        <v>0</v>
      </c>
      <c r="F50" s="104"/>
      <c r="G50" s="80">
        <v>0</v>
      </c>
      <c r="H50" s="99">
        <f t="shared" si="3"/>
        <v>0</v>
      </c>
      <c r="I50" s="61"/>
      <c r="J50" s="62">
        <v>39</v>
      </c>
      <c r="K50" s="16"/>
      <c r="L50" s="33">
        <v>62</v>
      </c>
      <c r="M50" s="156">
        <f t="shared" si="4"/>
        <v>62</v>
      </c>
    </row>
    <row r="51" spans="1:13" ht="24.95" customHeight="1" thickTop="1" thickBot="1" x14ac:dyDescent="0.3">
      <c r="A51" s="71">
        <v>68</v>
      </c>
      <c r="B51" s="162" t="str">
        <f>IF(ISERROR(VLOOKUP(A51,Teams!$A$2:$B$4911,2)),"",VLOOKUP(A51,Teams!$A$2:$B$4911,2))</f>
        <v>Logan Brunkenhoeter &amp; John Jacksen III</v>
      </c>
      <c r="C51" s="33">
        <v>1</v>
      </c>
      <c r="D51" s="104">
        <v>1</v>
      </c>
      <c r="E51" s="33">
        <v>0</v>
      </c>
      <c r="F51" s="104"/>
      <c r="G51" s="80">
        <v>0</v>
      </c>
      <c r="H51" s="99">
        <f t="shared" si="3"/>
        <v>0</v>
      </c>
      <c r="I51" s="61"/>
      <c r="J51" s="62">
        <v>39</v>
      </c>
      <c r="K51" s="16"/>
      <c r="L51" s="33">
        <v>62</v>
      </c>
      <c r="M51" s="156">
        <f t="shared" si="4"/>
        <v>62</v>
      </c>
    </row>
    <row r="52" spans="1:13" ht="24.95" customHeight="1" thickTop="1" thickBot="1" x14ac:dyDescent="0.3">
      <c r="A52" s="71">
        <v>70</v>
      </c>
      <c r="B52" s="162" t="str">
        <f>IF(ISERROR(VLOOKUP(A52,Teams!$A$2:$B$4911,2)),"",VLOOKUP(A52,Teams!$A$2:$B$4911,2))</f>
        <v>Corey Modisette &amp; Bayley Roland &amp; Ryan Wing</v>
      </c>
      <c r="C52" s="33">
        <v>1</v>
      </c>
      <c r="D52" s="104">
        <v>1</v>
      </c>
      <c r="E52" s="33">
        <v>0</v>
      </c>
      <c r="F52" s="104"/>
      <c r="G52" s="80">
        <v>0</v>
      </c>
      <c r="H52" s="99">
        <f t="shared" si="3"/>
        <v>0</v>
      </c>
      <c r="I52" s="61"/>
      <c r="J52" s="62">
        <v>39</v>
      </c>
      <c r="K52" s="16"/>
      <c r="L52" s="33">
        <v>62</v>
      </c>
      <c r="M52" s="156">
        <f t="shared" si="4"/>
        <v>62</v>
      </c>
    </row>
    <row r="53" spans="1:13" ht="24.95" customHeight="1" thickTop="1" thickBot="1" x14ac:dyDescent="0.3">
      <c r="A53" s="71">
        <v>75</v>
      </c>
      <c r="B53" s="162" t="str">
        <f>IF(ISERROR(VLOOKUP(A53,Teams!$A$2:$B$4911,2)),"",VLOOKUP(A53,Teams!$A$2:$B$4911,2))</f>
        <v>River &amp; Bailey Lee</v>
      </c>
      <c r="C53" s="37">
        <v>1</v>
      </c>
      <c r="D53" s="144">
        <v>1</v>
      </c>
      <c r="E53" s="37">
        <v>0</v>
      </c>
      <c r="F53" s="104"/>
      <c r="G53" s="80">
        <v>0</v>
      </c>
      <c r="H53" s="99">
        <f t="shared" si="3"/>
        <v>0</v>
      </c>
      <c r="I53" s="61"/>
      <c r="J53" s="62">
        <v>39</v>
      </c>
      <c r="K53" s="16"/>
      <c r="L53" s="33">
        <v>62</v>
      </c>
      <c r="M53" s="156">
        <f t="shared" si="4"/>
        <v>62</v>
      </c>
    </row>
    <row r="54" spans="1:13" ht="24.95" customHeight="1" thickTop="1" thickBot="1" x14ac:dyDescent="0.3">
      <c r="A54" s="71">
        <v>76</v>
      </c>
      <c r="B54" s="162" t="str">
        <f>IF(ISERROR(VLOOKUP(A54,Teams!$A$2:$B$4911,2)),"",VLOOKUP(A54,Teams!$A$2:$B$4911,2))</f>
        <v>Travis Moore &amp; Heath McMurray</v>
      </c>
      <c r="C54" s="37">
        <v>1</v>
      </c>
      <c r="D54" s="144">
        <v>1</v>
      </c>
      <c r="E54" s="37">
        <v>0</v>
      </c>
      <c r="F54" s="104"/>
      <c r="G54" s="80">
        <v>0</v>
      </c>
      <c r="H54" s="99">
        <f t="shared" si="3"/>
        <v>0</v>
      </c>
      <c r="I54" s="61"/>
      <c r="J54" s="62">
        <v>39</v>
      </c>
      <c r="K54" s="16"/>
      <c r="L54" s="33">
        <v>62</v>
      </c>
      <c r="M54" s="156">
        <f t="shared" si="4"/>
        <v>62</v>
      </c>
    </row>
    <row r="55" spans="1:13" ht="24.95" customHeight="1" thickTop="1" thickBot="1" x14ac:dyDescent="0.3">
      <c r="A55" s="71"/>
      <c r="B55" s="162" t="str">
        <f>IF(ISERROR(VLOOKUP(A55,Teams!$A$2:$B$4911,2)),"",VLOOKUP(A55,Teams!$A$2:$B$4911,2))</f>
        <v/>
      </c>
      <c r="C55" s="39"/>
      <c r="D55" s="145"/>
      <c r="E55" s="39"/>
      <c r="F55" s="104"/>
      <c r="G55" s="38"/>
      <c r="H55" s="60"/>
      <c r="I55" s="61"/>
      <c r="J55" s="62"/>
      <c r="K55" s="16"/>
      <c r="L55" s="39"/>
      <c r="M55" s="156"/>
    </row>
  </sheetData>
  <mergeCells count="2">
    <mergeCell ref="G3:H3"/>
    <mergeCell ref="J3:K3"/>
  </mergeCells>
  <phoneticPr fontId="0" type="noConversion"/>
  <pageMargins left="0" right="0" top="0" bottom="0" header="0" footer="0"/>
  <pageSetup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27EC3-9A85-4FE0-AE99-CB2CEE33AD7F}">
  <sheetPr>
    <pageSetUpPr fitToPage="1"/>
  </sheetPr>
  <dimension ref="A2:M55"/>
  <sheetViews>
    <sheetView zoomScaleNormal="100" zoomScaleSheetLayoutView="105" workbookViewId="0">
      <pane xSplit="2" topLeftCell="C1" activePane="topRight" state="frozen"/>
      <selection pane="topRight" activeCell="C2" sqref="C2"/>
    </sheetView>
  </sheetViews>
  <sheetFormatPr defaultRowHeight="15" customHeight="1" x14ac:dyDescent="0.2"/>
  <cols>
    <col min="1" max="1" width="9.140625" customWidth="1"/>
    <col min="2" max="2" width="60.42578125" style="15" customWidth="1"/>
    <col min="3" max="3" width="8.28515625" style="15" customWidth="1"/>
    <col min="4" max="4" width="8.42578125" style="15" customWidth="1"/>
    <col min="5" max="5" width="10.140625" style="15" customWidth="1"/>
    <col min="6" max="6" width="9.42578125" style="15" customWidth="1"/>
    <col min="7" max="7" width="14.5703125" style="17" customWidth="1"/>
    <col min="8" max="8" width="12.42578125" style="17" customWidth="1"/>
    <col min="9" max="9" width="20.28515625" style="52" customWidth="1"/>
    <col min="10" max="11" width="16.85546875" customWidth="1"/>
    <col min="12" max="12" width="10" customWidth="1"/>
    <col min="13" max="13" width="15.85546875" customWidth="1"/>
    <col min="14" max="14" width="18.7109375" customWidth="1"/>
  </cols>
  <sheetData>
    <row r="2" spans="1:13" ht="30" customHeight="1" thickBot="1" x14ac:dyDescent="0.55000000000000004">
      <c r="A2" s="12" t="s">
        <v>54</v>
      </c>
      <c r="B2" s="13"/>
      <c r="C2" s="13"/>
      <c r="D2" s="13"/>
      <c r="E2" s="13"/>
      <c r="F2" s="13"/>
      <c r="G2" s="18"/>
      <c r="H2" s="18"/>
      <c r="I2" s="53"/>
      <c r="J2" s="12"/>
      <c r="K2" s="12"/>
      <c r="L2" s="12"/>
      <c r="M2" s="12"/>
    </row>
    <row r="3" spans="1:13" ht="24.95" customHeight="1" thickBot="1" x14ac:dyDescent="0.3">
      <c r="A3" s="23" t="s">
        <v>0</v>
      </c>
      <c r="B3" s="23" t="s">
        <v>1</v>
      </c>
      <c r="C3" s="24" t="s">
        <v>2</v>
      </c>
      <c r="D3" s="24" t="s">
        <v>2</v>
      </c>
      <c r="E3" s="24" t="s">
        <v>8</v>
      </c>
      <c r="F3" s="24" t="s">
        <v>9</v>
      </c>
      <c r="G3" s="265" t="s">
        <v>5</v>
      </c>
      <c r="H3" s="266"/>
      <c r="I3" s="26" t="s">
        <v>22</v>
      </c>
      <c r="J3" s="267" t="s">
        <v>21</v>
      </c>
      <c r="K3" s="268"/>
      <c r="L3" s="24" t="s">
        <v>10</v>
      </c>
      <c r="M3" s="153" t="s">
        <v>10</v>
      </c>
    </row>
    <row r="4" spans="1:13" ht="34.5" customHeight="1" thickBot="1" x14ac:dyDescent="0.3">
      <c r="A4" s="23"/>
      <c r="B4" s="23">
        <f>COUNT($A$5:$A$53)</f>
        <v>49</v>
      </c>
      <c r="C4" s="63"/>
      <c r="D4" s="64" t="s">
        <v>6</v>
      </c>
      <c r="E4" s="64" t="s">
        <v>3</v>
      </c>
      <c r="F4" s="64" t="s">
        <v>4</v>
      </c>
      <c r="G4" s="65" t="s">
        <v>26</v>
      </c>
      <c r="H4" s="57" t="s">
        <v>27</v>
      </c>
      <c r="I4" s="59" t="s">
        <v>41</v>
      </c>
      <c r="J4" s="25" t="s">
        <v>15</v>
      </c>
      <c r="K4" s="25" t="s">
        <v>16</v>
      </c>
      <c r="L4" s="28"/>
      <c r="M4" s="154" t="s">
        <v>7</v>
      </c>
    </row>
    <row r="5" spans="1:13" ht="27" customHeight="1" thickTop="1" thickBot="1" x14ac:dyDescent="0.3">
      <c r="A5" s="71">
        <v>47</v>
      </c>
      <c r="B5" s="135" t="str">
        <f>IF(ISERROR(VLOOKUP(A5,Teams!$A$2:$B$4911,2)),"",VLOOKUP(A5,Teams!$A$2:$B$4911,2))</f>
        <v>Lane Mercer &amp; Emmalee Gray &amp; Blake Cain</v>
      </c>
      <c r="C5" s="73">
        <v>1</v>
      </c>
      <c r="D5" s="147">
        <v>1</v>
      </c>
      <c r="E5" s="73">
        <v>5</v>
      </c>
      <c r="F5" s="73"/>
      <c r="G5" s="74">
        <v>15.95</v>
      </c>
      <c r="H5" s="75">
        <f t="shared" ref="H5:H36" si="0">G5-I5</f>
        <v>15.95</v>
      </c>
      <c r="I5" s="61"/>
      <c r="J5" s="62">
        <f t="shared" ref="J5:J36" si="1">IF(H5=0,0,IF(ISERROR(RANK(H5,$H$5:$H$53)),"",RANK(H5,$H$5:$H$53)))</f>
        <v>1</v>
      </c>
      <c r="K5" s="16" t="str">
        <f t="shared" ref="K5:K36" si="2">IF(ISERROR(RANK(F5,$F$5:$F$53)),"",(RANK(F5,$F$5:$F$53)))</f>
        <v/>
      </c>
      <c r="L5" s="33">
        <v>100</v>
      </c>
      <c r="M5" s="155">
        <f t="shared" ref="M5:M36" si="3">SUM(H5+L5)</f>
        <v>115.95</v>
      </c>
    </row>
    <row r="6" spans="1:13" ht="24.95" customHeight="1" thickTop="1" thickBot="1" x14ac:dyDescent="0.3">
      <c r="A6" s="71">
        <v>55</v>
      </c>
      <c r="B6" s="135" t="str">
        <f>IF(ISERROR(VLOOKUP(A6,Teams!$A$2:$B$4911,2)),"",VLOOKUP(A6,Teams!$A$2:$B$4911,2))</f>
        <v>Bubby &amp; Kris &amp; Kevin Sanderson</v>
      </c>
      <c r="C6" s="73">
        <v>1</v>
      </c>
      <c r="D6" s="147">
        <v>1</v>
      </c>
      <c r="E6" s="73">
        <v>3</v>
      </c>
      <c r="F6" s="73">
        <v>6.94</v>
      </c>
      <c r="G6" s="74">
        <v>15.78</v>
      </c>
      <c r="H6" s="75">
        <f t="shared" si="0"/>
        <v>15.78</v>
      </c>
      <c r="I6" s="61"/>
      <c r="J6" s="62">
        <f t="shared" si="1"/>
        <v>2</v>
      </c>
      <c r="K6" s="16">
        <f t="shared" si="2"/>
        <v>1</v>
      </c>
      <c r="L6" s="33">
        <v>99</v>
      </c>
      <c r="M6" s="155">
        <f t="shared" si="3"/>
        <v>114.78</v>
      </c>
    </row>
    <row r="7" spans="1:13" ht="24.95" customHeight="1" thickTop="1" thickBot="1" x14ac:dyDescent="0.3">
      <c r="A7" s="71">
        <v>13</v>
      </c>
      <c r="B7" s="135" t="str">
        <f>IF(ISERROR(VLOOKUP(A7,Teams!$A$2:$B$4911,2)),"",VLOOKUP(A7,Teams!$A$2:$B$4911,2))</f>
        <v>Derrick &amp; Wesley Shoffitt &amp; Willie Wooten</v>
      </c>
      <c r="C7" s="73">
        <v>1</v>
      </c>
      <c r="D7" s="147">
        <v>1</v>
      </c>
      <c r="E7" s="73">
        <v>5</v>
      </c>
      <c r="F7" s="73"/>
      <c r="G7" s="74">
        <v>14.26</v>
      </c>
      <c r="H7" s="75">
        <f t="shared" si="0"/>
        <v>14.26</v>
      </c>
      <c r="I7" s="61"/>
      <c r="J7" s="62">
        <f t="shared" si="1"/>
        <v>3</v>
      </c>
      <c r="K7" s="16" t="str">
        <f t="shared" si="2"/>
        <v/>
      </c>
      <c r="L7" s="33">
        <v>98</v>
      </c>
      <c r="M7" s="155">
        <f t="shared" si="3"/>
        <v>112.26</v>
      </c>
    </row>
    <row r="8" spans="1:13" s="6" customFormat="1" ht="24.95" customHeight="1" thickTop="1" thickBot="1" x14ac:dyDescent="0.3">
      <c r="A8" s="71">
        <v>15</v>
      </c>
      <c r="B8" s="135" t="str">
        <f>IF(ISERROR(VLOOKUP(A8,Teams!$A$2:$B$4911,2)),"",VLOOKUP(A8,Teams!$A$2:$B$4911,2))</f>
        <v>Johnny Due &amp; William Flournoy Dennis Oats</v>
      </c>
      <c r="C8" s="73">
        <v>1</v>
      </c>
      <c r="D8" s="147">
        <v>1</v>
      </c>
      <c r="E8" s="73">
        <v>5</v>
      </c>
      <c r="F8" s="73"/>
      <c r="G8" s="74">
        <v>14.12</v>
      </c>
      <c r="H8" s="75">
        <f t="shared" si="0"/>
        <v>14.12</v>
      </c>
      <c r="I8" s="61"/>
      <c r="J8" s="62">
        <f t="shared" si="1"/>
        <v>4</v>
      </c>
      <c r="K8" s="16" t="str">
        <f t="shared" si="2"/>
        <v/>
      </c>
      <c r="L8" s="33">
        <v>97</v>
      </c>
      <c r="M8" s="155">
        <f t="shared" si="3"/>
        <v>111.12</v>
      </c>
    </row>
    <row r="9" spans="1:13" ht="24.95" customHeight="1" thickTop="1" thickBot="1" x14ac:dyDescent="0.3">
      <c r="A9" s="71">
        <v>30</v>
      </c>
      <c r="B9" s="135" t="str">
        <f>IF(ISERROR(VLOOKUP(A9,Teams!$A$2:$B$4911,2)),"",VLOOKUP(A9,Teams!$A$2:$B$4911,2))</f>
        <v>Clint Teutsch &amp; Jeff Horn</v>
      </c>
      <c r="C9" s="73">
        <v>1</v>
      </c>
      <c r="D9" s="147">
        <v>1</v>
      </c>
      <c r="E9" s="73">
        <v>5</v>
      </c>
      <c r="F9" s="73"/>
      <c r="G9" s="74">
        <v>13.49</v>
      </c>
      <c r="H9" s="75">
        <f t="shared" si="0"/>
        <v>13.49</v>
      </c>
      <c r="I9" s="61"/>
      <c r="J9" s="62">
        <f t="shared" si="1"/>
        <v>5</v>
      </c>
      <c r="K9" s="16" t="str">
        <f t="shared" si="2"/>
        <v/>
      </c>
      <c r="L9" s="33">
        <v>96</v>
      </c>
      <c r="M9" s="155">
        <f t="shared" si="3"/>
        <v>109.49</v>
      </c>
    </row>
    <row r="10" spans="1:13" ht="24.95" customHeight="1" thickTop="1" thickBot="1" x14ac:dyDescent="0.3">
      <c r="A10" s="71">
        <v>35</v>
      </c>
      <c r="B10" s="135" t="str">
        <f>IF(ISERROR(VLOOKUP(A10,Teams!$A$2:$B$4911,2)),"",VLOOKUP(A10,Teams!$A$2:$B$4911,2))</f>
        <v>Mark Thompson &amp; Ron Risenhover &amp; Larry Green</v>
      </c>
      <c r="C10" s="73">
        <v>1</v>
      </c>
      <c r="D10" s="147">
        <v>1</v>
      </c>
      <c r="E10" s="73">
        <v>5</v>
      </c>
      <c r="F10" s="73"/>
      <c r="G10" s="74">
        <v>13.43</v>
      </c>
      <c r="H10" s="75">
        <f t="shared" si="0"/>
        <v>13.43</v>
      </c>
      <c r="I10" s="61"/>
      <c r="J10" s="62">
        <f t="shared" si="1"/>
        <v>6</v>
      </c>
      <c r="K10" s="16" t="str">
        <f t="shared" si="2"/>
        <v/>
      </c>
      <c r="L10" s="33">
        <v>95</v>
      </c>
      <c r="M10" s="155">
        <f t="shared" si="3"/>
        <v>108.43</v>
      </c>
    </row>
    <row r="11" spans="1:13" ht="24.95" customHeight="1" thickTop="1" thickBot="1" x14ac:dyDescent="0.3">
      <c r="A11" s="71">
        <v>36</v>
      </c>
      <c r="B11" s="135" t="str">
        <f>IF(ISERROR(VLOOKUP(A11,Teams!$A$2:$B$4911,2)),"",VLOOKUP(A11,Teams!$A$2:$B$4911,2))</f>
        <v>Jason Oliver &amp; Curtis Evans</v>
      </c>
      <c r="C11" s="73">
        <v>1</v>
      </c>
      <c r="D11" s="147">
        <v>1</v>
      </c>
      <c r="E11" s="73">
        <v>5</v>
      </c>
      <c r="F11" s="73"/>
      <c r="G11" s="74">
        <v>13.39</v>
      </c>
      <c r="H11" s="75">
        <f t="shared" si="0"/>
        <v>13.39</v>
      </c>
      <c r="I11" s="61"/>
      <c r="J11" s="62">
        <f t="shared" si="1"/>
        <v>7</v>
      </c>
      <c r="K11" s="16" t="str">
        <f t="shared" si="2"/>
        <v/>
      </c>
      <c r="L11" s="33">
        <v>94</v>
      </c>
      <c r="M11" s="155">
        <f t="shared" si="3"/>
        <v>107.39</v>
      </c>
    </row>
    <row r="12" spans="1:13" ht="24.95" customHeight="1" thickTop="1" thickBot="1" x14ac:dyDescent="0.3">
      <c r="A12" s="71">
        <v>18</v>
      </c>
      <c r="B12" s="135" t="str">
        <f>IF(ISERROR(VLOOKUP(A12,Teams!$A$2:$B$4911,2)),"",VLOOKUP(A12,Teams!$A$2:$B$4911,2))</f>
        <v>Ronald Kingsley &amp; Don Rawls &amp; Billy Penick</v>
      </c>
      <c r="C12" s="73">
        <v>1</v>
      </c>
      <c r="D12" s="147">
        <v>1</v>
      </c>
      <c r="E12" s="73">
        <v>4</v>
      </c>
      <c r="F12" s="73"/>
      <c r="G12" s="74">
        <v>13.21</v>
      </c>
      <c r="H12" s="75">
        <f t="shared" si="0"/>
        <v>13.21</v>
      </c>
      <c r="I12" s="61"/>
      <c r="J12" s="62">
        <f t="shared" si="1"/>
        <v>8</v>
      </c>
      <c r="K12" s="16" t="str">
        <f t="shared" si="2"/>
        <v/>
      </c>
      <c r="L12" s="33">
        <v>93</v>
      </c>
      <c r="M12" s="155">
        <f t="shared" si="3"/>
        <v>106.21000000000001</v>
      </c>
    </row>
    <row r="13" spans="1:13" ht="24.95" customHeight="1" thickTop="1" thickBot="1" x14ac:dyDescent="0.3">
      <c r="A13" s="71">
        <v>11</v>
      </c>
      <c r="B13" s="135" t="s">
        <v>64</v>
      </c>
      <c r="C13" s="73">
        <v>1</v>
      </c>
      <c r="D13" s="147">
        <v>1</v>
      </c>
      <c r="E13" s="73">
        <v>5</v>
      </c>
      <c r="F13" s="73"/>
      <c r="G13" s="74">
        <v>12.89</v>
      </c>
      <c r="H13" s="75">
        <f t="shared" si="0"/>
        <v>12.89</v>
      </c>
      <c r="I13" s="61"/>
      <c r="J13" s="62">
        <f t="shared" si="1"/>
        <v>9</v>
      </c>
      <c r="K13" s="16" t="str">
        <f t="shared" si="2"/>
        <v/>
      </c>
      <c r="L13" s="33">
        <v>92</v>
      </c>
      <c r="M13" s="155">
        <f t="shared" si="3"/>
        <v>104.89</v>
      </c>
    </row>
    <row r="14" spans="1:13" ht="24.95" customHeight="1" thickTop="1" thickBot="1" x14ac:dyDescent="0.3">
      <c r="A14" s="71">
        <v>12</v>
      </c>
      <c r="B14" s="135" t="str">
        <f>IF(ISERROR(VLOOKUP(A14,Teams!$A$2:$B$4911,2)),"",VLOOKUP(A14,Teams!$A$2:$B$4911,2))</f>
        <v>Randy &amp; Casey Hanna</v>
      </c>
      <c r="C14" s="73">
        <v>1</v>
      </c>
      <c r="D14" s="147">
        <v>1</v>
      </c>
      <c r="E14" s="73">
        <v>3</v>
      </c>
      <c r="F14" s="73">
        <v>6.43</v>
      </c>
      <c r="G14" s="74">
        <v>11.7</v>
      </c>
      <c r="H14" s="75">
        <f t="shared" si="0"/>
        <v>11.7</v>
      </c>
      <c r="I14" s="61"/>
      <c r="J14" s="62">
        <f t="shared" si="1"/>
        <v>10</v>
      </c>
      <c r="K14" s="16">
        <f t="shared" si="2"/>
        <v>2</v>
      </c>
      <c r="L14" s="33">
        <v>91</v>
      </c>
      <c r="M14" s="155">
        <f t="shared" si="3"/>
        <v>102.7</v>
      </c>
    </row>
    <row r="15" spans="1:13" ht="24.95" customHeight="1" thickTop="1" thickBot="1" x14ac:dyDescent="0.3">
      <c r="A15" s="71">
        <v>34</v>
      </c>
      <c r="B15" s="135" t="str">
        <f>IF(ISERROR(VLOOKUP(A15,Teams!$A$2:$B$4911,2)),"",VLOOKUP(A15,Teams!$A$2:$B$4911,2))</f>
        <v>Michael &amp; Steve  Bennett &amp; Dustin Smith</v>
      </c>
      <c r="C15" s="73">
        <v>1</v>
      </c>
      <c r="D15" s="147">
        <v>1</v>
      </c>
      <c r="E15" s="73">
        <v>3</v>
      </c>
      <c r="F15" s="73">
        <v>5.52</v>
      </c>
      <c r="G15" s="74">
        <v>11.47</v>
      </c>
      <c r="H15" s="75">
        <f t="shared" si="0"/>
        <v>11.47</v>
      </c>
      <c r="I15" s="61"/>
      <c r="J15" s="62">
        <f t="shared" si="1"/>
        <v>11</v>
      </c>
      <c r="K15" s="16">
        <f t="shared" si="2"/>
        <v>4</v>
      </c>
      <c r="L15" s="33">
        <v>90</v>
      </c>
      <c r="M15" s="155">
        <f t="shared" si="3"/>
        <v>101.47</v>
      </c>
    </row>
    <row r="16" spans="1:13" ht="24.95" customHeight="1" thickTop="1" thickBot="1" x14ac:dyDescent="0.3">
      <c r="A16" s="71">
        <v>46</v>
      </c>
      <c r="B16" s="135" t="str">
        <f>IF(ISERROR(VLOOKUP(A16,Teams!$A$2:$B$4911,2)),"",VLOOKUP(A16,Teams!$A$2:$B$4911,2))</f>
        <v>Taylor Thompson &amp; Cade Tullos</v>
      </c>
      <c r="C16" s="73">
        <v>1</v>
      </c>
      <c r="D16" s="147">
        <v>1</v>
      </c>
      <c r="E16" s="73">
        <v>5</v>
      </c>
      <c r="F16" s="73"/>
      <c r="G16" s="74">
        <v>11.19</v>
      </c>
      <c r="H16" s="75">
        <f t="shared" si="0"/>
        <v>11.19</v>
      </c>
      <c r="I16" s="61"/>
      <c r="J16" s="62">
        <f t="shared" si="1"/>
        <v>12</v>
      </c>
      <c r="K16" s="16" t="str">
        <f t="shared" si="2"/>
        <v/>
      </c>
      <c r="L16" s="33">
        <v>89</v>
      </c>
      <c r="M16" s="155">
        <f t="shared" si="3"/>
        <v>100.19</v>
      </c>
    </row>
    <row r="17" spans="1:13" ht="24.95" customHeight="1" thickTop="1" thickBot="1" x14ac:dyDescent="0.3">
      <c r="A17" s="71">
        <v>50</v>
      </c>
      <c r="B17" s="135" t="str">
        <f>IF(ISERROR(VLOOKUP(A17,Teams!$A$2:$B$4911,2)),"",VLOOKUP(A17,Teams!$A$2:$B$4911,2))</f>
        <v>Bob Cherry &amp; Phil Addisson</v>
      </c>
      <c r="C17" s="73">
        <v>1</v>
      </c>
      <c r="D17" s="147">
        <v>1</v>
      </c>
      <c r="E17" s="73">
        <v>5</v>
      </c>
      <c r="F17" s="73"/>
      <c r="G17" s="74">
        <v>10.96</v>
      </c>
      <c r="H17" s="75">
        <f t="shared" si="0"/>
        <v>10.96</v>
      </c>
      <c r="I17" s="61"/>
      <c r="J17" s="62">
        <f t="shared" si="1"/>
        <v>13</v>
      </c>
      <c r="K17" s="16" t="str">
        <f t="shared" si="2"/>
        <v/>
      </c>
      <c r="L17" s="33">
        <v>88</v>
      </c>
      <c r="M17" s="155">
        <f t="shared" si="3"/>
        <v>98.960000000000008</v>
      </c>
    </row>
    <row r="18" spans="1:13" ht="24.95" customHeight="1" thickTop="1" thickBot="1" x14ac:dyDescent="0.3">
      <c r="A18" s="71">
        <v>57</v>
      </c>
      <c r="B18" s="135" t="str">
        <f>IF(ISERROR(VLOOKUP(A18,Teams!$A$2:$B$4911,2)),"",VLOOKUP(A18,Teams!$A$2:$B$4911,2))</f>
        <v>Jason McAdams &amp; Buck Hance &amp; Brandon</v>
      </c>
      <c r="C18" s="73">
        <v>1</v>
      </c>
      <c r="D18" s="147">
        <v>1</v>
      </c>
      <c r="E18" s="73">
        <v>5</v>
      </c>
      <c r="F18" s="73"/>
      <c r="G18" s="74">
        <v>10.78</v>
      </c>
      <c r="H18" s="75">
        <f t="shared" si="0"/>
        <v>10.78</v>
      </c>
      <c r="I18" s="61"/>
      <c r="J18" s="62">
        <f t="shared" si="1"/>
        <v>14</v>
      </c>
      <c r="K18" s="16" t="str">
        <f t="shared" si="2"/>
        <v/>
      </c>
      <c r="L18" s="33">
        <v>87</v>
      </c>
      <c r="M18" s="155">
        <f t="shared" si="3"/>
        <v>97.78</v>
      </c>
    </row>
    <row r="19" spans="1:13" ht="24.95" customHeight="1" thickTop="1" thickBot="1" x14ac:dyDescent="0.3">
      <c r="A19" s="71">
        <v>79</v>
      </c>
      <c r="B19" s="135" t="str">
        <f>IF(ISERROR(VLOOKUP(A19,Teams!$A$2:$B$4911,2)),"",VLOOKUP(A19,Teams!$A$2:$B$4911,2))</f>
        <v>Mike &amp; Jack Williams</v>
      </c>
      <c r="C19" s="73">
        <v>1</v>
      </c>
      <c r="D19" s="147">
        <v>1</v>
      </c>
      <c r="E19" s="73">
        <v>5</v>
      </c>
      <c r="F19" s="169"/>
      <c r="G19" s="74">
        <v>10.02</v>
      </c>
      <c r="H19" s="75">
        <f t="shared" si="0"/>
        <v>10.02</v>
      </c>
      <c r="I19" s="61"/>
      <c r="J19" s="62">
        <f t="shared" si="1"/>
        <v>15</v>
      </c>
      <c r="K19" s="16" t="str">
        <f t="shared" si="2"/>
        <v/>
      </c>
      <c r="L19" s="33">
        <v>86</v>
      </c>
      <c r="M19" s="155">
        <f t="shared" si="3"/>
        <v>96.02</v>
      </c>
    </row>
    <row r="20" spans="1:13" ht="24.95" customHeight="1" thickTop="1" thickBot="1" x14ac:dyDescent="0.3">
      <c r="A20" s="71">
        <v>77</v>
      </c>
      <c r="B20" s="135" t="str">
        <f>IF(ISERROR(VLOOKUP(A20,Teams!$A$2:$B$4911,2)),"",VLOOKUP(A20,Teams!$A$2:$B$4911,2))</f>
        <v>William Easley &amp; Jacob Allen</v>
      </c>
      <c r="C20" s="73">
        <v>1</v>
      </c>
      <c r="D20" s="147">
        <v>1</v>
      </c>
      <c r="E20" s="73">
        <v>5</v>
      </c>
      <c r="F20" s="74"/>
      <c r="G20" s="74">
        <v>9.85</v>
      </c>
      <c r="H20" s="75">
        <f t="shared" si="0"/>
        <v>9.85</v>
      </c>
      <c r="I20" s="61"/>
      <c r="J20" s="62">
        <f t="shared" si="1"/>
        <v>16</v>
      </c>
      <c r="K20" s="16" t="str">
        <f t="shared" si="2"/>
        <v/>
      </c>
      <c r="L20" s="33">
        <v>85</v>
      </c>
      <c r="M20" s="155">
        <f t="shared" si="3"/>
        <v>94.85</v>
      </c>
    </row>
    <row r="21" spans="1:13" ht="24.95" customHeight="1" thickTop="1" thickBot="1" x14ac:dyDescent="0.3">
      <c r="A21" s="71">
        <v>80</v>
      </c>
      <c r="B21" s="135" t="str">
        <f>IF(ISERROR(VLOOKUP(A21,Teams!$A$2:$B$4911,2)),"",VLOOKUP(A21,Teams!$A$2:$B$4911,2))</f>
        <v>Luke Hodgkinson &amp; Timmy Sowell &amp; Justin Seeton</v>
      </c>
      <c r="C21" s="73">
        <v>1</v>
      </c>
      <c r="D21" s="147">
        <v>1</v>
      </c>
      <c r="E21" s="73">
        <v>4</v>
      </c>
      <c r="F21" s="169"/>
      <c r="G21" s="74">
        <v>9.8000000000000007</v>
      </c>
      <c r="H21" s="75">
        <f t="shared" si="0"/>
        <v>9.8000000000000007</v>
      </c>
      <c r="I21" s="61"/>
      <c r="J21" s="62">
        <f t="shared" si="1"/>
        <v>17</v>
      </c>
      <c r="K21" s="16" t="str">
        <f t="shared" si="2"/>
        <v/>
      </c>
      <c r="L21" s="33">
        <v>84</v>
      </c>
      <c r="M21" s="155">
        <f t="shared" si="3"/>
        <v>93.8</v>
      </c>
    </row>
    <row r="22" spans="1:13" ht="24.95" customHeight="1" thickTop="1" thickBot="1" x14ac:dyDescent="0.3">
      <c r="A22" s="71">
        <v>29</v>
      </c>
      <c r="B22" s="135" t="str">
        <f>IF(ISERROR(VLOOKUP(A22,Teams!$A$2:$B$4911,2)),"",VLOOKUP(A22,Teams!$A$2:$B$4911,2))</f>
        <v>Ryan Carson &amp; Mark Gorman &amp; Bobby Blanton</v>
      </c>
      <c r="C22" s="73">
        <v>1</v>
      </c>
      <c r="D22" s="147">
        <v>1</v>
      </c>
      <c r="E22" s="73">
        <v>5</v>
      </c>
      <c r="F22" s="73"/>
      <c r="G22" s="74">
        <v>9.43</v>
      </c>
      <c r="H22" s="75">
        <f t="shared" si="0"/>
        <v>9.43</v>
      </c>
      <c r="I22" s="61"/>
      <c r="J22" s="62">
        <f t="shared" si="1"/>
        <v>18</v>
      </c>
      <c r="K22" s="16" t="str">
        <f t="shared" si="2"/>
        <v/>
      </c>
      <c r="L22" s="33">
        <v>83</v>
      </c>
      <c r="M22" s="155">
        <f t="shared" si="3"/>
        <v>92.43</v>
      </c>
    </row>
    <row r="23" spans="1:13" ht="24.95" customHeight="1" thickTop="1" thickBot="1" x14ac:dyDescent="0.3">
      <c r="A23" s="71">
        <v>27</v>
      </c>
      <c r="B23" s="135" t="str">
        <f>IF(ISERROR(VLOOKUP(A23,Teams!$A$2:$B$4911,2)),"",VLOOKUP(A23,Teams!$A$2:$B$4911,2))</f>
        <v>Bud Armstrong &amp; Nathan Armstrong</v>
      </c>
      <c r="C23" s="73">
        <v>1</v>
      </c>
      <c r="D23" s="147">
        <v>1</v>
      </c>
      <c r="E23" s="73">
        <v>4</v>
      </c>
      <c r="F23" s="73"/>
      <c r="G23" s="74">
        <v>9.1999999999999993</v>
      </c>
      <c r="H23" s="75">
        <f t="shared" si="0"/>
        <v>9.1999999999999993</v>
      </c>
      <c r="I23" s="61"/>
      <c r="J23" s="62">
        <f t="shared" si="1"/>
        <v>19</v>
      </c>
      <c r="K23" s="16" t="str">
        <f t="shared" si="2"/>
        <v/>
      </c>
      <c r="L23" s="33">
        <v>82</v>
      </c>
      <c r="M23" s="155">
        <f t="shared" si="3"/>
        <v>91.2</v>
      </c>
    </row>
    <row r="24" spans="1:13" ht="24.95" customHeight="1" thickTop="1" thickBot="1" x14ac:dyDescent="0.3">
      <c r="A24" s="71">
        <v>39</v>
      </c>
      <c r="B24" s="135" t="str">
        <f>IF(ISERROR(VLOOKUP(A24,Teams!$A$2:$B$4911,2)),"",VLOOKUP(A24,Teams!$A$2:$B$4911,2))</f>
        <v>Kurt Morgan</v>
      </c>
      <c r="C24" s="73">
        <v>1</v>
      </c>
      <c r="D24" s="147">
        <v>1</v>
      </c>
      <c r="E24" s="73">
        <v>4</v>
      </c>
      <c r="F24" s="73"/>
      <c r="G24" s="74">
        <v>9.0500000000000007</v>
      </c>
      <c r="H24" s="75">
        <f t="shared" si="0"/>
        <v>9.0500000000000007</v>
      </c>
      <c r="I24" s="61"/>
      <c r="J24" s="62">
        <f t="shared" si="1"/>
        <v>20</v>
      </c>
      <c r="K24" s="16" t="str">
        <f t="shared" si="2"/>
        <v/>
      </c>
      <c r="L24" s="33">
        <v>81</v>
      </c>
      <c r="M24" s="155">
        <f t="shared" si="3"/>
        <v>90.05</v>
      </c>
    </row>
    <row r="25" spans="1:13" ht="24.95" customHeight="1" thickTop="1" thickBot="1" x14ac:dyDescent="0.3">
      <c r="A25" s="71">
        <v>61</v>
      </c>
      <c r="B25" s="135" t="str">
        <f>IF(ISERROR(VLOOKUP(A25,Teams!$A$2:$B$4911,2)),"",VLOOKUP(A25,Teams!$A$2:$B$4911,2))</f>
        <v xml:space="preserve">Ryder &amp; Jeff Lognion </v>
      </c>
      <c r="C25" s="73">
        <v>1</v>
      </c>
      <c r="D25" s="147">
        <v>1</v>
      </c>
      <c r="E25" s="73">
        <v>5</v>
      </c>
      <c r="F25" s="73"/>
      <c r="G25" s="74">
        <v>8.93</v>
      </c>
      <c r="H25" s="75">
        <f t="shared" si="0"/>
        <v>8.93</v>
      </c>
      <c r="I25" s="61"/>
      <c r="J25" s="62">
        <f t="shared" si="1"/>
        <v>21</v>
      </c>
      <c r="K25" s="16" t="str">
        <f t="shared" si="2"/>
        <v/>
      </c>
      <c r="L25" s="33">
        <v>80</v>
      </c>
      <c r="M25" s="155">
        <f t="shared" si="3"/>
        <v>88.93</v>
      </c>
    </row>
    <row r="26" spans="1:13" ht="24.95" customHeight="1" thickTop="1" thickBot="1" x14ac:dyDescent="0.3">
      <c r="A26" s="71">
        <v>69</v>
      </c>
      <c r="B26" s="135" t="str">
        <f>IF(ISERROR(VLOOKUP(A26,Teams!$A$2:$B$4911,2)),"",VLOOKUP(A26,Teams!$A$2:$B$4911,2))</f>
        <v>Chris Clemens &amp; Kenny Cole &amp; Branden Clemens</v>
      </c>
      <c r="C26" s="73">
        <v>1</v>
      </c>
      <c r="D26" s="147">
        <v>1</v>
      </c>
      <c r="E26" s="73">
        <v>2</v>
      </c>
      <c r="F26" s="74">
        <v>6.28</v>
      </c>
      <c r="G26" s="74">
        <v>8.59</v>
      </c>
      <c r="H26" s="75">
        <f t="shared" si="0"/>
        <v>8.59</v>
      </c>
      <c r="I26" s="61"/>
      <c r="J26" s="62">
        <f t="shared" si="1"/>
        <v>22</v>
      </c>
      <c r="K26" s="16">
        <f t="shared" si="2"/>
        <v>3</v>
      </c>
      <c r="L26" s="33">
        <v>79</v>
      </c>
      <c r="M26" s="155">
        <f t="shared" si="3"/>
        <v>87.59</v>
      </c>
    </row>
    <row r="27" spans="1:13" ht="24.95" customHeight="1" thickTop="1" thickBot="1" x14ac:dyDescent="0.3">
      <c r="A27" s="71">
        <v>65</v>
      </c>
      <c r="B27" s="135" t="str">
        <f>IF(ISERROR(VLOOKUP(A27,Teams!$A$2:$B$4911,2)),"",VLOOKUP(A27,Teams!$A$2:$B$4911,2))</f>
        <v>Blake Steptoe &amp; Haelee Modisette &amp; James Rust</v>
      </c>
      <c r="C27" s="73">
        <v>1</v>
      </c>
      <c r="D27" s="147">
        <v>1</v>
      </c>
      <c r="E27" s="73">
        <v>5</v>
      </c>
      <c r="F27" s="74"/>
      <c r="G27" s="74">
        <v>8.5399999999999991</v>
      </c>
      <c r="H27" s="75">
        <f t="shared" si="0"/>
        <v>8.5399999999999991</v>
      </c>
      <c r="I27" s="61"/>
      <c r="J27" s="62">
        <f t="shared" si="1"/>
        <v>23</v>
      </c>
      <c r="K27" s="16" t="str">
        <f t="shared" si="2"/>
        <v/>
      </c>
      <c r="L27" s="33">
        <v>78</v>
      </c>
      <c r="M27" s="155">
        <f t="shared" si="3"/>
        <v>86.539999999999992</v>
      </c>
    </row>
    <row r="28" spans="1:13" ht="24.95" customHeight="1" thickTop="1" thickBot="1" x14ac:dyDescent="0.3">
      <c r="A28" s="71">
        <v>58</v>
      </c>
      <c r="B28" s="135" t="str">
        <f>IF(ISERROR(VLOOKUP(A28,Teams!$A$2:$B$4911,2)),"",VLOOKUP(A28,Teams!$A$2:$B$4911,2))</f>
        <v>Dalton Renfro &amp; Brian Nelson &amp; Ty Nelson</v>
      </c>
      <c r="C28" s="73">
        <v>1</v>
      </c>
      <c r="D28" s="147">
        <v>1</v>
      </c>
      <c r="E28" s="73">
        <v>5</v>
      </c>
      <c r="F28" s="74"/>
      <c r="G28" s="74">
        <v>8.36</v>
      </c>
      <c r="H28" s="75">
        <f t="shared" si="0"/>
        <v>8.36</v>
      </c>
      <c r="I28" s="61"/>
      <c r="J28" s="62">
        <f t="shared" si="1"/>
        <v>24</v>
      </c>
      <c r="K28" s="16" t="str">
        <f t="shared" si="2"/>
        <v/>
      </c>
      <c r="L28" s="33">
        <v>77</v>
      </c>
      <c r="M28" s="155">
        <f t="shared" si="3"/>
        <v>85.36</v>
      </c>
    </row>
    <row r="29" spans="1:13" ht="24.95" customHeight="1" thickTop="1" thickBot="1" x14ac:dyDescent="0.3">
      <c r="A29" s="71">
        <v>68</v>
      </c>
      <c r="B29" s="135" t="str">
        <f>IF(ISERROR(VLOOKUP(A29,Teams!$A$2:$B$4911,2)),"",VLOOKUP(A29,Teams!$A$2:$B$4911,2))</f>
        <v>Logan Brunkenhoeter &amp; John Jacksen III</v>
      </c>
      <c r="C29" s="73">
        <v>1</v>
      </c>
      <c r="D29" s="147">
        <v>1</v>
      </c>
      <c r="E29" s="73">
        <v>3</v>
      </c>
      <c r="F29" s="73"/>
      <c r="G29" s="74">
        <v>7.85</v>
      </c>
      <c r="H29" s="75">
        <f t="shared" si="0"/>
        <v>7.85</v>
      </c>
      <c r="I29" s="61"/>
      <c r="J29" s="62">
        <f t="shared" si="1"/>
        <v>25</v>
      </c>
      <c r="K29" s="16" t="str">
        <f t="shared" si="2"/>
        <v/>
      </c>
      <c r="L29" s="33">
        <v>76</v>
      </c>
      <c r="M29" s="155">
        <f t="shared" si="3"/>
        <v>83.85</v>
      </c>
    </row>
    <row r="30" spans="1:13" ht="24.95" customHeight="1" thickTop="1" thickBot="1" x14ac:dyDescent="0.3">
      <c r="A30" s="71">
        <v>23</v>
      </c>
      <c r="B30" s="135" t="str">
        <f>IF(ISERROR(VLOOKUP(A30,Teams!$A$2:$B$4911,2)),"",VLOOKUP(A30,Teams!$A$2:$B$4911,2))</f>
        <v>Keith &amp; Terry Hickman</v>
      </c>
      <c r="C30" s="73">
        <v>1</v>
      </c>
      <c r="D30" s="147">
        <v>1</v>
      </c>
      <c r="E30" s="73">
        <v>4</v>
      </c>
      <c r="F30" s="73"/>
      <c r="G30" s="74">
        <v>7.43</v>
      </c>
      <c r="H30" s="75">
        <f t="shared" si="0"/>
        <v>7.43</v>
      </c>
      <c r="I30" s="61"/>
      <c r="J30" s="62">
        <f t="shared" si="1"/>
        <v>26</v>
      </c>
      <c r="K30" s="16" t="str">
        <f t="shared" si="2"/>
        <v/>
      </c>
      <c r="L30" s="33">
        <v>75</v>
      </c>
      <c r="M30" s="155">
        <f t="shared" si="3"/>
        <v>82.43</v>
      </c>
    </row>
    <row r="31" spans="1:13" ht="24.95" customHeight="1" thickTop="1" thickBot="1" x14ac:dyDescent="0.3">
      <c r="A31" s="71">
        <v>41</v>
      </c>
      <c r="B31" s="135" t="str">
        <f>IF(ISERROR(VLOOKUP(A31,Teams!$A$2:$B$4911,2)),"",VLOOKUP(A31,Teams!$A$2:$B$4911,2))</f>
        <v>Ryan Williams &amp; Bronson Cole &amp; John Bradenburg</v>
      </c>
      <c r="C31" s="73">
        <v>1</v>
      </c>
      <c r="D31" s="147">
        <v>1</v>
      </c>
      <c r="E31" s="73">
        <v>4</v>
      </c>
      <c r="F31" s="73"/>
      <c r="G31" s="74">
        <v>6.78</v>
      </c>
      <c r="H31" s="75">
        <f t="shared" si="0"/>
        <v>6.78</v>
      </c>
      <c r="I31" s="61"/>
      <c r="J31" s="62">
        <f t="shared" si="1"/>
        <v>27</v>
      </c>
      <c r="K31" s="16" t="str">
        <f t="shared" si="2"/>
        <v/>
      </c>
      <c r="L31" s="33">
        <v>74</v>
      </c>
      <c r="M31" s="155">
        <f t="shared" si="3"/>
        <v>80.78</v>
      </c>
    </row>
    <row r="32" spans="1:13" ht="24.95" customHeight="1" thickTop="1" thickBot="1" x14ac:dyDescent="0.3">
      <c r="A32" s="71">
        <v>16</v>
      </c>
      <c r="B32" s="135" t="str">
        <f>IF(ISERROR(VLOOKUP(A32,Teams!$A$2:$B$4911,2)),"",VLOOKUP(A32,Teams!$A$2:$B$4911,2))</f>
        <v>Nick Massey &amp; Ricky Carlton &amp; Conner Hughes</v>
      </c>
      <c r="C32" s="73">
        <v>1</v>
      </c>
      <c r="D32" s="147">
        <v>1</v>
      </c>
      <c r="E32" s="73">
        <v>3</v>
      </c>
      <c r="F32" s="73"/>
      <c r="G32" s="74">
        <v>6.15</v>
      </c>
      <c r="H32" s="75">
        <f t="shared" si="0"/>
        <v>6.15</v>
      </c>
      <c r="I32" s="61"/>
      <c r="J32" s="62">
        <f t="shared" si="1"/>
        <v>28</v>
      </c>
      <c r="K32" s="16" t="str">
        <f t="shared" si="2"/>
        <v/>
      </c>
      <c r="L32" s="33">
        <v>73</v>
      </c>
      <c r="M32" s="155">
        <f t="shared" si="3"/>
        <v>79.150000000000006</v>
      </c>
    </row>
    <row r="33" spans="1:13" ht="24.95" customHeight="1" thickTop="1" thickBot="1" x14ac:dyDescent="0.3">
      <c r="A33" s="71">
        <v>31</v>
      </c>
      <c r="B33" s="135" t="str">
        <f>IF(ISERROR(VLOOKUP(A33,Teams!$A$2:$B$4911,2)),"",VLOOKUP(A33,Teams!$A$2:$B$4911,2))</f>
        <v>Robert Ratliff &amp; Troy Pyle</v>
      </c>
      <c r="C33" s="73">
        <v>1</v>
      </c>
      <c r="D33" s="147">
        <v>1</v>
      </c>
      <c r="E33" s="73">
        <v>3</v>
      </c>
      <c r="F33" s="73"/>
      <c r="G33" s="74">
        <v>6.06</v>
      </c>
      <c r="H33" s="75">
        <f t="shared" si="0"/>
        <v>6.06</v>
      </c>
      <c r="I33" s="61"/>
      <c r="J33" s="62">
        <f t="shared" si="1"/>
        <v>29</v>
      </c>
      <c r="K33" s="16" t="str">
        <f t="shared" si="2"/>
        <v/>
      </c>
      <c r="L33" s="33">
        <v>72</v>
      </c>
      <c r="M33" s="155">
        <f t="shared" si="3"/>
        <v>78.06</v>
      </c>
    </row>
    <row r="34" spans="1:13" ht="24.95" customHeight="1" thickTop="1" thickBot="1" x14ac:dyDescent="0.3">
      <c r="A34" s="71">
        <v>53</v>
      </c>
      <c r="B34" s="135" t="str">
        <f>IF(ISERROR(VLOOKUP(A34,Teams!$A$2:$B$4911,2)),"",VLOOKUP(A34,Teams!$A$2:$B$4911,2))</f>
        <v>Justin Sikes &amp; Gavin Sikes &amp; Chris Shives</v>
      </c>
      <c r="C34" s="73">
        <v>1</v>
      </c>
      <c r="D34" s="147">
        <v>1</v>
      </c>
      <c r="E34" s="73">
        <v>3</v>
      </c>
      <c r="F34" s="73"/>
      <c r="G34" s="74">
        <v>5.44</v>
      </c>
      <c r="H34" s="75">
        <f t="shared" si="0"/>
        <v>5.44</v>
      </c>
      <c r="I34" s="61"/>
      <c r="J34" s="62">
        <f t="shared" si="1"/>
        <v>30</v>
      </c>
      <c r="K34" s="16" t="str">
        <f t="shared" si="2"/>
        <v/>
      </c>
      <c r="L34" s="33">
        <v>71</v>
      </c>
      <c r="M34" s="155">
        <f t="shared" si="3"/>
        <v>76.44</v>
      </c>
    </row>
    <row r="35" spans="1:13" ht="24.95" customHeight="1" thickTop="1" thickBot="1" x14ac:dyDescent="0.3">
      <c r="A35" s="71">
        <v>63</v>
      </c>
      <c r="B35" s="135" t="str">
        <f>IF(ISERROR(VLOOKUP(A35,Teams!$A$2:$B$4911,2)),"",VLOOKUP(A35,Teams!$A$2:$B$4911,2))</f>
        <v>Ryan McWillims &amp; Jesse Harrell</v>
      </c>
      <c r="C35" s="73">
        <v>1</v>
      </c>
      <c r="D35" s="147">
        <v>1</v>
      </c>
      <c r="E35" s="73">
        <v>3</v>
      </c>
      <c r="F35" s="74"/>
      <c r="G35" s="74">
        <v>5.03</v>
      </c>
      <c r="H35" s="75">
        <f t="shared" si="0"/>
        <v>5.03</v>
      </c>
      <c r="I35" s="61"/>
      <c r="J35" s="62">
        <f t="shared" si="1"/>
        <v>31</v>
      </c>
      <c r="K35" s="16" t="str">
        <f t="shared" si="2"/>
        <v/>
      </c>
      <c r="L35" s="33">
        <v>70</v>
      </c>
      <c r="M35" s="155">
        <f t="shared" si="3"/>
        <v>75.03</v>
      </c>
    </row>
    <row r="36" spans="1:13" ht="24.95" customHeight="1" thickTop="1" thickBot="1" x14ac:dyDescent="0.3">
      <c r="A36" s="71">
        <v>71</v>
      </c>
      <c r="B36" s="135" t="str">
        <f>IF(ISERROR(VLOOKUP(A36,Teams!$A$2:$B$4911,2)),"",VLOOKUP(A36,Teams!$A$2:$B$4911,2))</f>
        <v>Dave &amp; Melanie Merkel &amp; Greg Farrar</v>
      </c>
      <c r="C36" s="73">
        <v>1</v>
      </c>
      <c r="D36" s="147">
        <v>1</v>
      </c>
      <c r="E36" s="73">
        <v>2</v>
      </c>
      <c r="F36" s="74"/>
      <c r="G36" s="170">
        <v>4.3</v>
      </c>
      <c r="H36" s="75">
        <f t="shared" si="0"/>
        <v>4.3</v>
      </c>
      <c r="I36" s="61"/>
      <c r="J36" s="62">
        <f t="shared" si="1"/>
        <v>32</v>
      </c>
      <c r="K36" s="16" t="str">
        <f t="shared" si="2"/>
        <v/>
      </c>
      <c r="L36" s="33">
        <v>69</v>
      </c>
      <c r="M36" s="155">
        <f t="shared" si="3"/>
        <v>73.3</v>
      </c>
    </row>
    <row r="37" spans="1:13" ht="24.95" customHeight="1" thickTop="1" thickBot="1" x14ac:dyDescent="0.3">
      <c r="A37" s="71">
        <v>33</v>
      </c>
      <c r="B37" s="135" t="str">
        <f>IF(ISERROR(VLOOKUP(A37,Teams!$A$2:$B$4911,2)),"",VLOOKUP(A37,Teams!$A$2:$B$4911,2))</f>
        <v>Justin Morton &amp; David Randy Turner</v>
      </c>
      <c r="C37" s="73">
        <v>1</v>
      </c>
      <c r="D37" s="147">
        <v>1</v>
      </c>
      <c r="E37" s="73">
        <v>2</v>
      </c>
      <c r="F37" s="73"/>
      <c r="G37" s="74">
        <v>4.17</v>
      </c>
      <c r="H37" s="75">
        <f t="shared" ref="H37:H53" si="4">G37-I37</f>
        <v>4.17</v>
      </c>
      <c r="I37" s="61"/>
      <c r="J37" s="62">
        <f t="shared" ref="J37:J53" si="5">IF(H37=0,0,IF(ISERROR(RANK(H37,$H$5:$H$53)),"",RANK(H37,$H$5:$H$53)))</f>
        <v>33</v>
      </c>
      <c r="K37" s="16" t="str">
        <f t="shared" ref="K37:K53" si="6">IF(ISERROR(RANK(F37,$F$5:$F$53)),"",(RANK(F37,$F$5:$F$53)))</f>
        <v/>
      </c>
      <c r="L37" s="33">
        <v>68</v>
      </c>
      <c r="M37" s="155">
        <f t="shared" ref="M37:M53" si="7">SUM(H37+L37)</f>
        <v>72.17</v>
      </c>
    </row>
    <row r="38" spans="1:13" ht="24.95" customHeight="1" thickTop="1" thickBot="1" x14ac:dyDescent="0.3">
      <c r="A38" s="71">
        <v>45</v>
      </c>
      <c r="B38" s="135" t="str">
        <f>IF(ISERROR(VLOOKUP(A38,Teams!$A$2:$B$4911,2)),"",VLOOKUP(A38,Teams!$A$2:$B$4911,2))</f>
        <v>Gary Reppond &amp; Kimberly Nelson</v>
      </c>
      <c r="C38" s="73">
        <v>1</v>
      </c>
      <c r="D38" s="148">
        <v>1</v>
      </c>
      <c r="E38" s="73">
        <v>2</v>
      </c>
      <c r="F38" s="73"/>
      <c r="G38" s="74">
        <v>3.7</v>
      </c>
      <c r="H38" s="67">
        <f t="shared" si="4"/>
        <v>3.7</v>
      </c>
      <c r="I38" s="61"/>
      <c r="J38" s="62">
        <f t="shared" si="5"/>
        <v>34</v>
      </c>
      <c r="K38" s="16" t="str">
        <f t="shared" si="6"/>
        <v/>
      </c>
      <c r="L38" s="33">
        <v>67</v>
      </c>
      <c r="M38" s="155">
        <f t="shared" si="7"/>
        <v>70.7</v>
      </c>
    </row>
    <row r="39" spans="1:13" ht="24.95" customHeight="1" thickTop="1" thickBot="1" x14ac:dyDescent="0.3">
      <c r="A39" s="71">
        <v>24</v>
      </c>
      <c r="B39" s="135" t="str">
        <f>IF(ISERROR(VLOOKUP(A39,Teams!$A$2:$B$4911,2)),"",VLOOKUP(A39,Teams!$A$2:$B$4911,2))</f>
        <v>John Wojhan &amp; Dwayne Likens &amp; Kelvin Jones</v>
      </c>
      <c r="C39" s="73">
        <v>1</v>
      </c>
      <c r="D39" s="104">
        <v>1</v>
      </c>
      <c r="E39" s="73">
        <v>2</v>
      </c>
      <c r="F39" s="73"/>
      <c r="G39" s="74">
        <v>3.53</v>
      </c>
      <c r="H39" s="67">
        <f t="shared" si="4"/>
        <v>3.53</v>
      </c>
      <c r="I39" s="61"/>
      <c r="J39" s="62">
        <f t="shared" si="5"/>
        <v>35</v>
      </c>
      <c r="K39" s="16" t="str">
        <f t="shared" si="6"/>
        <v/>
      </c>
      <c r="L39" s="33">
        <v>66</v>
      </c>
      <c r="M39" s="155">
        <f t="shared" si="7"/>
        <v>69.53</v>
      </c>
    </row>
    <row r="40" spans="1:13" ht="24.95" customHeight="1" thickTop="1" thickBot="1" x14ac:dyDescent="0.3">
      <c r="A40" s="71">
        <v>32</v>
      </c>
      <c r="B40" s="135" t="str">
        <f>IF(ISERROR(VLOOKUP(A40,Teams!$A$2:$B$4911,2)),"",VLOOKUP(A40,Teams!$A$2:$B$4911,2))</f>
        <v>James Pyle &amp; Bryan Pyle Mikey Pyle</v>
      </c>
      <c r="C40" s="73">
        <v>1</v>
      </c>
      <c r="D40" s="104">
        <v>1</v>
      </c>
      <c r="E40" s="73">
        <v>1</v>
      </c>
      <c r="F40" s="73"/>
      <c r="G40" s="74">
        <v>2.46</v>
      </c>
      <c r="H40" s="67">
        <f t="shared" si="4"/>
        <v>2.46</v>
      </c>
      <c r="I40" s="61"/>
      <c r="J40" s="62">
        <f t="shared" si="5"/>
        <v>36</v>
      </c>
      <c r="K40" s="16" t="str">
        <f t="shared" si="6"/>
        <v/>
      </c>
      <c r="L40" s="33">
        <v>65</v>
      </c>
      <c r="M40" s="155">
        <f t="shared" si="7"/>
        <v>67.459999999999994</v>
      </c>
    </row>
    <row r="41" spans="1:13" ht="24.95" customHeight="1" thickTop="1" thickBot="1" x14ac:dyDescent="0.3">
      <c r="A41" s="71">
        <v>42</v>
      </c>
      <c r="B41" s="135" t="str">
        <f>IF(ISERROR(VLOOKUP(A41,Teams!$A$2:$B$4911,2)),"",VLOOKUP(A41,Teams!$A$2:$B$4911,2))</f>
        <v>David Bowley &amp; Jason Lee</v>
      </c>
      <c r="C41" s="73">
        <v>1</v>
      </c>
      <c r="D41" s="104">
        <v>1</v>
      </c>
      <c r="E41" s="73">
        <v>1</v>
      </c>
      <c r="F41" s="51"/>
      <c r="G41" s="66">
        <v>2.08</v>
      </c>
      <c r="H41" s="60">
        <f t="shared" si="4"/>
        <v>2.08</v>
      </c>
      <c r="I41" s="61"/>
      <c r="J41" s="62">
        <f t="shared" si="5"/>
        <v>37</v>
      </c>
      <c r="K41" s="16" t="str">
        <f t="shared" si="6"/>
        <v/>
      </c>
      <c r="L41" s="33">
        <v>64</v>
      </c>
      <c r="M41" s="155">
        <f t="shared" si="7"/>
        <v>66.08</v>
      </c>
    </row>
    <row r="42" spans="1:13" ht="24.95" customHeight="1" thickTop="1" thickBot="1" x14ac:dyDescent="0.3">
      <c r="A42" s="71">
        <v>22</v>
      </c>
      <c r="B42" s="135" t="str">
        <f>IF(ISERROR(VLOOKUP(A42,Teams!$A$2:$B$4911,2)),"",VLOOKUP(A42,Teams!$A$2:$B$4911,2))</f>
        <v>Russell Sparks &amp; Lanton &amp; Mandy Chumley</v>
      </c>
      <c r="C42" s="33">
        <v>1</v>
      </c>
      <c r="D42" s="104">
        <v>1</v>
      </c>
      <c r="E42" s="33">
        <v>1</v>
      </c>
      <c r="F42" s="33"/>
      <c r="G42" s="34">
        <v>1.73</v>
      </c>
      <c r="H42" s="60">
        <f t="shared" si="4"/>
        <v>1.73</v>
      </c>
      <c r="I42" s="61"/>
      <c r="J42" s="62">
        <f t="shared" si="5"/>
        <v>38</v>
      </c>
      <c r="K42" s="16" t="str">
        <f t="shared" si="6"/>
        <v/>
      </c>
      <c r="L42" s="33">
        <v>63</v>
      </c>
      <c r="M42" s="155">
        <f t="shared" si="7"/>
        <v>64.73</v>
      </c>
    </row>
    <row r="43" spans="1:13" ht="24.95" customHeight="1" thickTop="1" thickBot="1" x14ac:dyDescent="0.3">
      <c r="A43" s="71">
        <v>48</v>
      </c>
      <c r="B43" s="135" t="str">
        <f>IF(ISERROR(VLOOKUP(A43,Teams!$A$2:$B$4911,2)),"",VLOOKUP(A43,Teams!$A$2:$B$4911,2))</f>
        <v>Jonathon Green &amp; Jeff Green &amp; Triston Donahoe</v>
      </c>
      <c r="C43" s="33">
        <v>1</v>
      </c>
      <c r="D43" s="104">
        <v>1</v>
      </c>
      <c r="E43" s="33">
        <v>1</v>
      </c>
      <c r="F43" s="33"/>
      <c r="G43" s="34">
        <v>1.62</v>
      </c>
      <c r="H43" s="60">
        <f t="shared" si="4"/>
        <v>1.62</v>
      </c>
      <c r="I43" s="61"/>
      <c r="J43" s="62">
        <f t="shared" si="5"/>
        <v>39</v>
      </c>
      <c r="K43" s="16" t="str">
        <f t="shared" si="6"/>
        <v/>
      </c>
      <c r="L43" s="33">
        <v>62</v>
      </c>
      <c r="M43" s="155">
        <f t="shared" si="7"/>
        <v>63.62</v>
      </c>
    </row>
    <row r="44" spans="1:13" ht="24.95" customHeight="1" thickTop="1" thickBot="1" x14ac:dyDescent="0.3">
      <c r="A44" s="71">
        <v>37</v>
      </c>
      <c r="B44" s="135" t="str">
        <f>IF(ISERROR(VLOOKUP(A44,Teams!$A$2:$B$4911,2)),"",VLOOKUP(A44,Teams!$A$2:$B$4911,2))</f>
        <v>Cody &amp; Cash Platt &amp; Jacklyn Hughes</v>
      </c>
      <c r="C44" s="33">
        <v>1</v>
      </c>
      <c r="D44" s="104">
        <v>1</v>
      </c>
      <c r="E44" s="33">
        <v>1</v>
      </c>
      <c r="F44" s="33"/>
      <c r="G44" s="34">
        <v>1.58</v>
      </c>
      <c r="H44" s="60">
        <f t="shared" si="4"/>
        <v>1.58</v>
      </c>
      <c r="I44" s="61"/>
      <c r="J44" s="62">
        <f t="shared" si="5"/>
        <v>40</v>
      </c>
      <c r="K44" s="16" t="str">
        <f t="shared" si="6"/>
        <v/>
      </c>
      <c r="L44" s="33">
        <v>61</v>
      </c>
      <c r="M44" s="155">
        <f t="shared" si="7"/>
        <v>62.58</v>
      </c>
    </row>
    <row r="45" spans="1:13" ht="24.95" customHeight="1" thickTop="1" thickBot="1" x14ac:dyDescent="0.3">
      <c r="A45" s="71">
        <v>14</v>
      </c>
      <c r="B45" s="135" t="str">
        <f>IF(ISERROR(VLOOKUP(A45,Teams!$A$2:$B$4911,2)),"",VLOOKUP(A45,Teams!$A$2:$B$4911,2))</f>
        <v>Paul Howard &amp; Steve Farr &amp; Emmy Howard</v>
      </c>
      <c r="C45" s="33">
        <v>1</v>
      </c>
      <c r="D45" s="104">
        <v>1</v>
      </c>
      <c r="E45" s="33">
        <v>0</v>
      </c>
      <c r="F45" s="33"/>
      <c r="G45" s="34">
        <v>0</v>
      </c>
      <c r="H45" s="60">
        <f t="shared" si="4"/>
        <v>0</v>
      </c>
      <c r="I45" s="61"/>
      <c r="J45" s="62">
        <f t="shared" si="5"/>
        <v>0</v>
      </c>
      <c r="K45" s="16" t="str">
        <f t="shared" si="6"/>
        <v/>
      </c>
      <c r="L45" s="33">
        <v>60</v>
      </c>
      <c r="M45" s="155">
        <f t="shared" si="7"/>
        <v>60</v>
      </c>
    </row>
    <row r="46" spans="1:13" ht="24.95" customHeight="1" thickTop="1" thickBot="1" x14ac:dyDescent="0.3">
      <c r="A46" s="71">
        <v>20</v>
      </c>
      <c r="B46" s="135" t="str">
        <f>IF(ISERROR(VLOOKUP(A46,Teams!$A$2:$B$4911,2)),"",VLOOKUP(A46,Teams!$A$2:$B$4911,2))</f>
        <v>Markus Mosley &amp; William &amp; Keith Payne</v>
      </c>
      <c r="C46" s="33">
        <v>1</v>
      </c>
      <c r="D46" s="104">
        <v>1</v>
      </c>
      <c r="E46" s="33">
        <v>0</v>
      </c>
      <c r="F46" s="33"/>
      <c r="G46" s="34">
        <v>0</v>
      </c>
      <c r="H46" s="60">
        <f t="shared" si="4"/>
        <v>0</v>
      </c>
      <c r="I46" s="61"/>
      <c r="J46" s="62">
        <f t="shared" si="5"/>
        <v>0</v>
      </c>
      <c r="K46" s="16" t="str">
        <f t="shared" si="6"/>
        <v/>
      </c>
      <c r="L46" s="33">
        <v>60</v>
      </c>
      <c r="M46" s="155">
        <f t="shared" si="7"/>
        <v>60</v>
      </c>
    </row>
    <row r="47" spans="1:13" ht="24.95" customHeight="1" thickTop="1" thickBot="1" x14ac:dyDescent="0.3">
      <c r="A47" s="71">
        <v>26</v>
      </c>
      <c r="B47" s="135" t="str">
        <f>IF(ISERROR(VLOOKUP(A47,Teams!$A$2:$B$4911,2)),"",VLOOKUP(A47,Teams!$A$2:$B$4911,2))</f>
        <v>Bruce Chumley &amp; Gary Foster &amp; Scott Moore</v>
      </c>
      <c r="C47" s="33">
        <v>1</v>
      </c>
      <c r="D47" s="104">
        <v>1</v>
      </c>
      <c r="E47" s="33">
        <v>0</v>
      </c>
      <c r="F47" s="33"/>
      <c r="G47" s="34">
        <v>0</v>
      </c>
      <c r="H47" s="60">
        <f t="shared" si="4"/>
        <v>0</v>
      </c>
      <c r="I47" s="61"/>
      <c r="J47" s="62">
        <f t="shared" si="5"/>
        <v>0</v>
      </c>
      <c r="K47" s="16" t="str">
        <f t="shared" si="6"/>
        <v/>
      </c>
      <c r="L47" s="33">
        <v>60</v>
      </c>
      <c r="M47" s="155">
        <f t="shared" si="7"/>
        <v>60</v>
      </c>
    </row>
    <row r="48" spans="1:13" ht="24.95" customHeight="1" thickTop="1" thickBot="1" x14ac:dyDescent="0.3">
      <c r="A48" s="71">
        <v>52</v>
      </c>
      <c r="B48" s="135" t="str">
        <f>IF(ISERROR(VLOOKUP(A48,Teams!$A$2:$B$4911,2)),"",VLOOKUP(A48,Teams!$A$2:$B$4911,2))</f>
        <v>Sam Watson &amp; Jodee Butler</v>
      </c>
      <c r="C48" s="33">
        <v>1</v>
      </c>
      <c r="D48" s="104">
        <v>1</v>
      </c>
      <c r="E48" s="33">
        <v>0</v>
      </c>
      <c r="F48" s="33"/>
      <c r="G48" s="34">
        <v>0</v>
      </c>
      <c r="H48" s="60">
        <f t="shared" si="4"/>
        <v>0</v>
      </c>
      <c r="I48" s="61"/>
      <c r="J48" s="62">
        <f t="shared" si="5"/>
        <v>0</v>
      </c>
      <c r="K48" s="16" t="str">
        <f t="shared" si="6"/>
        <v/>
      </c>
      <c r="L48" s="33">
        <v>60</v>
      </c>
      <c r="M48" s="155">
        <f t="shared" si="7"/>
        <v>60</v>
      </c>
    </row>
    <row r="49" spans="1:13" ht="24.95" customHeight="1" thickTop="1" thickBot="1" x14ac:dyDescent="0.3">
      <c r="A49" s="71">
        <v>54</v>
      </c>
      <c r="B49" s="135" t="str">
        <f>IF(ISERROR(VLOOKUP(A49,Teams!$A$2:$B$4911,2)),"",VLOOKUP(A49,Teams!$A$2:$B$4911,2))</f>
        <v>Kevin Sanderson &amp; Kelton Sanderson</v>
      </c>
      <c r="C49" s="33">
        <v>1</v>
      </c>
      <c r="D49" s="104">
        <v>1</v>
      </c>
      <c r="E49" s="33">
        <v>0</v>
      </c>
      <c r="F49" s="33"/>
      <c r="G49" s="34">
        <v>0</v>
      </c>
      <c r="H49" s="60">
        <f t="shared" si="4"/>
        <v>0</v>
      </c>
      <c r="I49" s="61"/>
      <c r="J49" s="62">
        <f t="shared" si="5"/>
        <v>0</v>
      </c>
      <c r="K49" s="16" t="str">
        <f t="shared" si="6"/>
        <v/>
      </c>
      <c r="L49" s="33">
        <v>60</v>
      </c>
      <c r="M49" s="155">
        <f t="shared" si="7"/>
        <v>60</v>
      </c>
    </row>
    <row r="50" spans="1:13" ht="24.95" customHeight="1" thickTop="1" thickBot="1" x14ac:dyDescent="0.3">
      <c r="A50" s="71">
        <v>56</v>
      </c>
      <c r="B50" s="135" t="str">
        <f>IF(ISERROR(VLOOKUP(A50,Teams!$A$2:$B$4911,2)),"",VLOOKUP(A50,Teams!$A$2:$B$4911,2))</f>
        <v>Caleb Stewart &amp; Zack Reathford &amp; Landon Lowery</v>
      </c>
      <c r="C50" s="33">
        <v>1</v>
      </c>
      <c r="D50" s="104">
        <v>1</v>
      </c>
      <c r="E50" s="33">
        <v>0</v>
      </c>
      <c r="F50" s="33"/>
      <c r="G50" s="34">
        <v>0</v>
      </c>
      <c r="H50" s="60">
        <f t="shared" si="4"/>
        <v>0</v>
      </c>
      <c r="I50" s="61"/>
      <c r="J50" s="62">
        <f t="shared" si="5"/>
        <v>0</v>
      </c>
      <c r="K50" s="16" t="str">
        <f t="shared" si="6"/>
        <v/>
      </c>
      <c r="L50" s="33">
        <v>60</v>
      </c>
      <c r="M50" s="155">
        <f t="shared" si="7"/>
        <v>60</v>
      </c>
    </row>
    <row r="51" spans="1:13" ht="24.95" customHeight="1" thickTop="1" thickBot="1" x14ac:dyDescent="0.3">
      <c r="A51" s="71">
        <v>73</v>
      </c>
      <c r="B51" s="135" t="str">
        <f>IF(ISERROR(VLOOKUP(A51,Teams!$A$2:$B$4911,2)),"",VLOOKUP(A51,Teams!$A$2:$B$4911,2))</f>
        <v>Jathan &amp; Nikki Green</v>
      </c>
      <c r="C51" s="33">
        <v>1</v>
      </c>
      <c r="D51" s="104">
        <v>1</v>
      </c>
      <c r="E51" s="33">
        <v>0</v>
      </c>
      <c r="F51" s="34"/>
      <c r="G51" s="35">
        <v>0</v>
      </c>
      <c r="H51" s="60">
        <f t="shared" si="4"/>
        <v>0</v>
      </c>
      <c r="I51" s="61"/>
      <c r="J51" s="62">
        <f t="shared" si="5"/>
        <v>0</v>
      </c>
      <c r="K51" s="16" t="str">
        <f t="shared" si="6"/>
        <v/>
      </c>
      <c r="L51" s="33">
        <v>60</v>
      </c>
      <c r="M51" s="155">
        <f t="shared" si="7"/>
        <v>60</v>
      </c>
    </row>
    <row r="52" spans="1:13" ht="24.95" customHeight="1" thickTop="1" thickBot="1" x14ac:dyDescent="0.3">
      <c r="A52" s="71">
        <v>74</v>
      </c>
      <c r="B52" s="135" t="str">
        <f>IF(ISERROR(VLOOKUP(A52,Teams!$A$2:$B$4911,2)),"",VLOOKUP(A52,Teams!$A$2:$B$4911,2))</f>
        <v>Dennis Oats</v>
      </c>
      <c r="C52" s="33">
        <v>1</v>
      </c>
      <c r="D52" s="104">
        <v>1</v>
      </c>
      <c r="E52" s="33">
        <v>0</v>
      </c>
      <c r="F52" s="36"/>
      <c r="G52" s="35">
        <v>0</v>
      </c>
      <c r="H52" s="60">
        <f t="shared" si="4"/>
        <v>0</v>
      </c>
      <c r="I52" s="61"/>
      <c r="J52" s="62">
        <f t="shared" si="5"/>
        <v>0</v>
      </c>
      <c r="K52" s="16" t="str">
        <f t="shared" si="6"/>
        <v/>
      </c>
      <c r="L52" s="33">
        <v>60</v>
      </c>
      <c r="M52" s="155">
        <f t="shared" si="7"/>
        <v>60</v>
      </c>
    </row>
    <row r="53" spans="1:13" ht="24.95" customHeight="1" thickTop="1" thickBot="1" x14ac:dyDescent="0.3">
      <c r="A53" s="71">
        <v>81</v>
      </c>
      <c r="B53" s="135" t="str">
        <f>IF(ISERROR(VLOOKUP(A53,Teams!$A$2:$B$4911,2)),"",VLOOKUP(A53,Teams!$A$2:$B$4911,2))</f>
        <v>Kaden Mueck &amp; Chandler Phillips &amp; Case Sutherland</v>
      </c>
      <c r="C53" s="40">
        <v>1</v>
      </c>
      <c r="D53" s="146">
        <v>1</v>
      </c>
      <c r="E53" s="40">
        <v>0</v>
      </c>
      <c r="F53" s="40"/>
      <c r="G53" s="34">
        <v>0</v>
      </c>
      <c r="H53" s="60">
        <f t="shared" si="4"/>
        <v>0</v>
      </c>
      <c r="I53" s="61"/>
      <c r="J53" s="62">
        <f t="shared" si="5"/>
        <v>0</v>
      </c>
      <c r="K53" s="16" t="str">
        <f t="shared" si="6"/>
        <v/>
      </c>
      <c r="L53" s="33">
        <v>60</v>
      </c>
      <c r="M53" s="155">
        <f t="shared" si="7"/>
        <v>60</v>
      </c>
    </row>
    <row r="54" spans="1:13" ht="24.95" customHeight="1" thickTop="1" thickBot="1" x14ac:dyDescent="0.3">
      <c r="A54" s="71"/>
      <c r="B54" s="135"/>
      <c r="C54" s="40">
        <f>SUM(C5:C53)</f>
        <v>49</v>
      </c>
      <c r="D54" s="146">
        <f>SUM(D5:D53)</f>
        <v>49</v>
      </c>
      <c r="E54" s="40">
        <f>SUM(E5:E53)</f>
        <v>143</v>
      </c>
      <c r="F54" s="40"/>
      <c r="G54" s="34">
        <f>SUM(G5:G53)</f>
        <v>344.29999999999995</v>
      </c>
      <c r="H54" s="60"/>
      <c r="I54" s="61"/>
      <c r="J54" s="62"/>
      <c r="K54" s="16"/>
      <c r="L54" s="33"/>
      <c r="M54" s="155"/>
    </row>
    <row r="55" spans="1:13" ht="15" customHeight="1" thickTop="1" x14ac:dyDescent="0.2"/>
  </sheetData>
  <mergeCells count="2">
    <mergeCell ref="G3:H3"/>
    <mergeCell ref="J3:K3"/>
  </mergeCells>
  <phoneticPr fontId="0" type="noConversion"/>
  <pageMargins left="0" right="0" top="0" bottom="0" header="0" footer="0"/>
  <pageSetup scale="65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CFEEF-9949-42F8-ABBE-F51001204B57}">
  <sheetPr>
    <pageSetUpPr fitToPage="1"/>
  </sheetPr>
  <dimension ref="A1:T87"/>
  <sheetViews>
    <sheetView zoomScaleNormal="100" zoomScaleSheetLayoutView="105" workbookViewId="0">
      <pane xSplit="2" topLeftCell="C1" activePane="topRight" state="frozen"/>
      <selection pane="topRight" activeCell="B2" sqref="B2"/>
    </sheetView>
  </sheetViews>
  <sheetFormatPr defaultRowHeight="15" customHeight="1" x14ac:dyDescent="0.2"/>
  <cols>
    <col min="2" max="2" width="61.85546875" style="136" customWidth="1"/>
    <col min="3" max="3" width="8.28515625" style="15" customWidth="1"/>
    <col min="4" max="4" width="8.42578125" style="15" customWidth="1"/>
    <col min="5" max="5" width="10.140625" style="15" customWidth="1"/>
    <col min="6" max="6" width="9.42578125" style="15" customWidth="1"/>
    <col min="7" max="7" width="14.5703125" style="17" customWidth="1"/>
    <col min="8" max="8" width="12.42578125" style="17" customWidth="1"/>
    <col min="9" max="9" width="16.85546875" customWidth="1"/>
    <col min="10" max="10" width="14.85546875" style="52" customWidth="1"/>
    <col min="11" max="11" width="11.7109375" customWidth="1"/>
    <col min="12" max="12" width="10" customWidth="1"/>
    <col min="13" max="13" width="12.140625" customWidth="1"/>
    <col min="14" max="15" width="18.7109375" customWidth="1"/>
  </cols>
  <sheetData>
    <row r="1" spans="1:20" ht="15" customHeight="1" x14ac:dyDescent="0.2">
      <c r="A1" s="4"/>
      <c r="B1" s="112"/>
      <c r="C1" s="7"/>
    </row>
    <row r="2" spans="1:20" ht="30" customHeight="1" thickBot="1" x14ac:dyDescent="0.55000000000000004">
      <c r="A2" s="12" t="s">
        <v>55</v>
      </c>
      <c r="B2" s="12"/>
      <c r="C2" s="13"/>
      <c r="D2" s="13"/>
      <c r="E2" s="13"/>
      <c r="F2" s="13"/>
      <c r="G2" s="18"/>
      <c r="H2" s="18"/>
      <c r="I2" s="12"/>
      <c r="J2" s="53"/>
      <c r="K2" s="12"/>
      <c r="L2" s="12"/>
      <c r="M2" s="12"/>
    </row>
    <row r="3" spans="1:20" ht="24.95" customHeight="1" thickBot="1" x14ac:dyDescent="0.3">
      <c r="A3" s="23" t="s">
        <v>0</v>
      </c>
      <c r="B3" s="23" t="s">
        <v>1</v>
      </c>
      <c r="C3" s="24" t="s">
        <v>2</v>
      </c>
      <c r="D3" s="24" t="s">
        <v>2</v>
      </c>
      <c r="E3" s="24" t="s">
        <v>8</v>
      </c>
      <c r="F3" s="24" t="s">
        <v>9</v>
      </c>
      <c r="G3" s="265" t="s">
        <v>5</v>
      </c>
      <c r="H3" s="266"/>
      <c r="I3" s="24" t="s">
        <v>22</v>
      </c>
      <c r="J3" s="267" t="s">
        <v>21</v>
      </c>
      <c r="K3" s="268"/>
      <c r="L3" s="24" t="s">
        <v>10</v>
      </c>
      <c r="M3" s="153" t="s">
        <v>10</v>
      </c>
      <c r="N3" s="1"/>
      <c r="O3" s="1"/>
      <c r="P3" s="1"/>
      <c r="Q3" s="1"/>
      <c r="R3" s="7"/>
      <c r="S3" s="8"/>
      <c r="T3" s="1"/>
    </row>
    <row r="4" spans="1:20" ht="35.25" customHeight="1" thickBot="1" x14ac:dyDescent="0.3">
      <c r="A4" s="68"/>
      <c r="B4" s="23">
        <f>COUNT($A$5:$A$53)</f>
        <v>47</v>
      </c>
      <c r="C4" s="63"/>
      <c r="D4" s="25" t="s">
        <v>6</v>
      </c>
      <c r="E4" s="64" t="s">
        <v>3</v>
      </c>
      <c r="F4" s="64" t="s">
        <v>4</v>
      </c>
      <c r="G4" s="65" t="s">
        <v>26</v>
      </c>
      <c r="H4" s="57" t="s">
        <v>27</v>
      </c>
      <c r="I4" s="59" t="s">
        <v>41</v>
      </c>
      <c r="J4" s="54" t="s">
        <v>15</v>
      </c>
      <c r="K4" s="25" t="s">
        <v>16</v>
      </c>
      <c r="L4" s="28"/>
      <c r="M4" s="154" t="s">
        <v>7</v>
      </c>
      <c r="N4" s="1"/>
      <c r="O4" s="1"/>
      <c r="P4" s="1"/>
      <c r="Q4" s="1"/>
      <c r="R4" s="7"/>
      <c r="S4" s="3"/>
      <c r="T4" s="1"/>
    </row>
    <row r="5" spans="1:20" ht="27" customHeight="1" thickTop="1" thickBot="1" x14ac:dyDescent="0.3">
      <c r="A5" s="71">
        <v>55</v>
      </c>
      <c r="B5" s="135" t="str">
        <f>IF(ISERROR(VLOOKUP(A5,Teams!$A$2:$B$4911,2)),"",VLOOKUP(A5,Teams!$A$2:$B$4911,2))</f>
        <v>Bubby &amp; Kris &amp; Kevin Sanderson</v>
      </c>
      <c r="C5" s="71">
        <v>1</v>
      </c>
      <c r="D5" s="103">
        <v>1</v>
      </c>
      <c r="E5" s="71">
        <v>5</v>
      </c>
      <c r="F5" s="171"/>
      <c r="G5" s="81">
        <v>17.36</v>
      </c>
      <c r="H5" s="67">
        <f t="shared" ref="H5:H36" si="0">G5-I5</f>
        <v>17.36</v>
      </c>
      <c r="I5" s="61"/>
      <c r="J5" s="62">
        <f t="shared" ref="J5:J42" si="1">IF(H5=0,0,IF(ISERROR(RANK(H5,$H$5:$H$53)),"",RANK(H5,$H$5:$H$53)))</f>
        <v>2</v>
      </c>
      <c r="K5" s="16" t="str">
        <f t="shared" ref="K5:K36" si="2">IF(ISERROR(RANK(F5,$F$5:$F$53)),"",(RANK(F5,$F$5:$F$53)))</f>
        <v/>
      </c>
      <c r="L5" s="33">
        <v>100</v>
      </c>
      <c r="M5" s="155">
        <f>SUM(H5+'April 3'!L5)</f>
        <v>117.36</v>
      </c>
    </row>
    <row r="6" spans="1:20" ht="24.95" customHeight="1" thickTop="1" thickBot="1" x14ac:dyDescent="0.3">
      <c r="A6" s="71">
        <v>84</v>
      </c>
      <c r="B6" s="135" t="str">
        <f>IF(ISERROR(VLOOKUP(A6,Teams!$A$2:$B$4911,2)),"",VLOOKUP(A6,Teams!$A$2:$B$4911,2))</f>
        <v>William Messer &amp; Caden Solomon</v>
      </c>
      <c r="C6" s="73">
        <v>1</v>
      </c>
      <c r="D6" s="104">
        <v>1</v>
      </c>
      <c r="E6" s="73">
        <v>5</v>
      </c>
      <c r="F6" s="177"/>
      <c r="G6" s="74">
        <v>18.16</v>
      </c>
      <c r="H6" s="67">
        <f t="shared" si="0"/>
        <v>17.16</v>
      </c>
      <c r="I6" s="61">
        <v>1</v>
      </c>
      <c r="J6" s="62">
        <f t="shared" si="1"/>
        <v>3</v>
      </c>
      <c r="K6" s="16" t="str">
        <f t="shared" si="2"/>
        <v/>
      </c>
      <c r="L6" s="33">
        <v>99</v>
      </c>
      <c r="M6" s="155">
        <f>SUM(H6+'April 3'!L6)</f>
        <v>116.16</v>
      </c>
    </row>
    <row r="7" spans="1:20" ht="24.95" customHeight="1" thickTop="1" thickBot="1" x14ac:dyDescent="0.3">
      <c r="A7" s="71">
        <v>41</v>
      </c>
      <c r="B7" s="135" t="str">
        <f>IF(ISERROR(VLOOKUP(A7,Teams!$A$2:$B$4911,2)),"",VLOOKUP(A7,Teams!$A$2:$B$4911,2))</f>
        <v>Ryan Williams &amp; Bronson Cole &amp; John Bradenburg</v>
      </c>
      <c r="C7" s="71">
        <v>1</v>
      </c>
      <c r="D7" s="104">
        <v>1</v>
      </c>
      <c r="E7" s="71">
        <v>5</v>
      </c>
      <c r="F7" s="172">
        <v>6.32</v>
      </c>
      <c r="G7" s="81">
        <v>16.72</v>
      </c>
      <c r="H7" s="99">
        <f t="shared" si="0"/>
        <v>16.72</v>
      </c>
      <c r="I7" s="61"/>
      <c r="J7" s="62">
        <f t="shared" si="1"/>
        <v>4</v>
      </c>
      <c r="K7" s="16">
        <f t="shared" si="2"/>
        <v>2</v>
      </c>
      <c r="L7" s="33">
        <v>98</v>
      </c>
      <c r="M7" s="155">
        <f>SUM(H7+'April 3'!L7)</f>
        <v>114.72</v>
      </c>
    </row>
    <row r="8" spans="1:20" ht="24.95" customHeight="1" thickTop="1" thickBot="1" x14ac:dyDescent="0.3">
      <c r="A8" s="71">
        <v>33</v>
      </c>
      <c r="B8" s="135" t="str">
        <f>IF(ISERROR(VLOOKUP(A8,Teams!$A$2:$B$4911,2)),"",VLOOKUP(A8,Teams!$A$2:$B$4911,2))</f>
        <v>Justin Morton &amp; David Randy Turner</v>
      </c>
      <c r="C8" s="71">
        <v>1</v>
      </c>
      <c r="D8" s="104">
        <v>1</v>
      </c>
      <c r="E8" s="71">
        <v>5</v>
      </c>
      <c r="F8" s="172"/>
      <c r="G8" s="81">
        <v>15.16</v>
      </c>
      <c r="H8" s="99">
        <f t="shared" si="0"/>
        <v>15.16</v>
      </c>
      <c r="I8" s="61"/>
      <c r="J8" s="62">
        <f t="shared" si="1"/>
        <v>5</v>
      </c>
      <c r="K8" s="16" t="str">
        <f t="shared" si="2"/>
        <v/>
      </c>
      <c r="L8" s="33">
        <v>97</v>
      </c>
      <c r="M8" s="155">
        <f>SUM(H8+'April 3'!L8)</f>
        <v>112.16</v>
      </c>
    </row>
    <row r="9" spans="1:20" ht="24.95" customHeight="1" thickTop="1" thickBot="1" x14ac:dyDescent="0.3">
      <c r="A9" s="71">
        <v>42</v>
      </c>
      <c r="B9" s="135" t="str">
        <f>IF(ISERROR(VLOOKUP(A9,Teams!$A$2:$B$4911,2)),"",VLOOKUP(A9,Teams!$A$2:$B$4911,2))</f>
        <v>David Bowley &amp; Jason Lee</v>
      </c>
      <c r="C9" s="71">
        <v>1</v>
      </c>
      <c r="D9" s="104">
        <v>1</v>
      </c>
      <c r="E9" s="71">
        <v>5</v>
      </c>
      <c r="F9" s="172"/>
      <c r="G9" s="81">
        <v>14.58</v>
      </c>
      <c r="H9" s="99">
        <f t="shared" si="0"/>
        <v>14.58</v>
      </c>
      <c r="I9" s="61"/>
      <c r="J9" s="62">
        <f t="shared" si="1"/>
        <v>6</v>
      </c>
      <c r="K9" s="16" t="str">
        <f t="shared" si="2"/>
        <v/>
      </c>
      <c r="L9" s="33">
        <v>96</v>
      </c>
      <c r="M9" s="155">
        <f>SUM(H9+'April 3'!L9)</f>
        <v>110.58</v>
      </c>
    </row>
    <row r="10" spans="1:20" ht="24.95" customHeight="1" thickTop="1" thickBot="1" x14ac:dyDescent="0.3">
      <c r="A10" s="71">
        <v>18</v>
      </c>
      <c r="B10" s="135" t="str">
        <f>IF(ISERROR(VLOOKUP(A10,Teams!$A$2:$B$4911,2)),"",VLOOKUP(A10,Teams!$A$2:$B$4911,2))</f>
        <v>Ronald Kingsley &amp; Don Rawls &amp; Billy Penick</v>
      </c>
      <c r="C10" s="71">
        <v>1</v>
      </c>
      <c r="D10" s="104">
        <v>1</v>
      </c>
      <c r="E10" s="71">
        <v>4</v>
      </c>
      <c r="F10" s="172">
        <v>8.7799999999999994</v>
      </c>
      <c r="G10" s="81">
        <v>13.58</v>
      </c>
      <c r="H10" s="99">
        <f t="shared" si="0"/>
        <v>13.58</v>
      </c>
      <c r="I10" s="61"/>
      <c r="J10" s="62">
        <f t="shared" si="1"/>
        <v>7</v>
      </c>
      <c r="K10" s="16">
        <f t="shared" si="2"/>
        <v>1</v>
      </c>
      <c r="L10" s="33">
        <v>95</v>
      </c>
      <c r="M10" s="155">
        <f>SUM(H10+'April 3'!L10)</f>
        <v>108.58</v>
      </c>
    </row>
    <row r="11" spans="1:20" ht="24.95" customHeight="1" thickTop="1" thickBot="1" x14ac:dyDescent="0.3">
      <c r="A11" s="71">
        <v>50</v>
      </c>
      <c r="B11" s="135" t="str">
        <f>IF(ISERROR(VLOOKUP(A11,Teams!$A$2:$B$4911,2)),"",VLOOKUP(A11,Teams!$A$2:$B$4911,2))</f>
        <v>Bob Cherry &amp; Phil Addisson</v>
      </c>
      <c r="C11" s="71">
        <v>1</v>
      </c>
      <c r="D11" s="104">
        <v>1</v>
      </c>
      <c r="E11" s="71">
        <v>5</v>
      </c>
      <c r="F11" s="172"/>
      <c r="G11" s="81">
        <v>13.52</v>
      </c>
      <c r="H11" s="99">
        <f t="shared" si="0"/>
        <v>13.52</v>
      </c>
      <c r="I11" s="61"/>
      <c r="J11" s="62">
        <f t="shared" si="1"/>
        <v>8</v>
      </c>
      <c r="K11" s="16" t="str">
        <f t="shared" si="2"/>
        <v/>
      </c>
      <c r="L11" s="33">
        <v>94</v>
      </c>
      <c r="M11" s="155">
        <f>SUM(H11+'April 3'!L11)</f>
        <v>107.52</v>
      </c>
    </row>
    <row r="12" spans="1:20" ht="24.95" customHeight="1" thickTop="1" thickBot="1" x14ac:dyDescent="0.3">
      <c r="A12" s="71">
        <v>87</v>
      </c>
      <c r="B12" s="135" t="str">
        <f>IF(ISERROR(VLOOKUP(A12,Teams!$A$2:$B$4911,2)),"",VLOOKUP(A12,Teams!$A$2:$B$4911,2))</f>
        <v>Glen Kimble &amp; Bradley Stringer</v>
      </c>
      <c r="C12" s="73">
        <v>1</v>
      </c>
      <c r="D12" s="104">
        <v>1</v>
      </c>
      <c r="E12" s="73">
        <v>5</v>
      </c>
      <c r="F12" s="177"/>
      <c r="G12" s="74">
        <v>12.94</v>
      </c>
      <c r="H12" s="67">
        <f t="shared" si="0"/>
        <v>12.94</v>
      </c>
      <c r="I12" s="61">
        <v>0</v>
      </c>
      <c r="J12" s="62">
        <f t="shared" si="1"/>
        <v>9</v>
      </c>
      <c r="K12" s="16" t="str">
        <f t="shared" si="2"/>
        <v/>
      </c>
      <c r="L12" s="33">
        <v>93</v>
      </c>
      <c r="M12" s="155">
        <f>SUM(H12+'April 3'!L12)</f>
        <v>105.94</v>
      </c>
    </row>
    <row r="13" spans="1:20" ht="24.95" customHeight="1" thickTop="1" thickBot="1" x14ac:dyDescent="0.3">
      <c r="A13" s="71">
        <v>65</v>
      </c>
      <c r="B13" s="135" t="str">
        <f>IF(ISERROR(VLOOKUP(A13,Teams!$A$2:$B$4911,2)),"",VLOOKUP(A13,Teams!$A$2:$B$4911,2))</f>
        <v>Blake Steptoe &amp; Haelee Modisette &amp; James Rust</v>
      </c>
      <c r="C13" s="71">
        <v>1</v>
      </c>
      <c r="D13" s="104">
        <v>1</v>
      </c>
      <c r="E13" s="71">
        <v>5</v>
      </c>
      <c r="F13" s="175"/>
      <c r="G13" s="71">
        <v>12.67</v>
      </c>
      <c r="H13" s="67">
        <f t="shared" si="0"/>
        <v>12.67</v>
      </c>
      <c r="I13" s="61"/>
      <c r="J13" s="62">
        <f t="shared" si="1"/>
        <v>10</v>
      </c>
      <c r="K13" s="16" t="str">
        <f t="shared" si="2"/>
        <v/>
      </c>
      <c r="L13" s="33">
        <v>92</v>
      </c>
      <c r="M13" s="155">
        <f>SUM(H13+'April 3'!L13)</f>
        <v>104.67</v>
      </c>
    </row>
    <row r="14" spans="1:20" ht="24.95" customHeight="1" thickTop="1" thickBot="1" x14ac:dyDescent="0.3">
      <c r="A14" s="71">
        <v>32</v>
      </c>
      <c r="B14" s="135" t="str">
        <f>IF(ISERROR(VLOOKUP(A14,Teams!$A$2:$B$4911,2)),"",VLOOKUP(A14,Teams!$A$2:$B$4911,2))</f>
        <v>James Pyle &amp; Bryan Pyle Mikey Pyle</v>
      </c>
      <c r="C14" s="71">
        <v>1</v>
      </c>
      <c r="D14" s="104">
        <v>1</v>
      </c>
      <c r="E14" s="71">
        <v>5</v>
      </c>
      <c r="F14" s="172"/>
      <c r="G14" s="81">
        <v>12.43</v>
      </c>
      <c r="H14" s="99">
        <f t="shared" si="0"/>
        <v>12.43</v>
      </c>
      <c r="I14" s="61"/>
      <c r="J14" s="62">
        <f t="shared" si="1"/>
        <v>11</v>
      </c>
      <c r="K14" s="16" t="str">
        <f t="shared" si="2"/>
        <v/>
      </c>
      <c r="L14" s="33">
        <v>91</v>
      </c>
      <c r="M14" s="155">
        <f>SUM(H14+'April 3'!L14)</f>
        <v>103.43</v>
      </c>
    </row>
    <row r="15" spans="1:20" ht="24.95" customHeight="1" thickTop="1" thickBot="1" x14ac:dyDescent="0.3">
      <c r="A15" s="71">
        <v>11</v>
      </c>
      <c r="B15" s="135" t="s">
        <v>64</v>
      </c>
      <c r="C15" s="71">
        <v>1</v>
      </c>
      <c r="D15" s="104">
        <v>1</v>
      </c>
      <c r="E15" s="71">
        <v>5</v>
      </c>
      <c r="F15" s="171"/>
      <c r="G15" s="81">
        <v>11.45</v>
      </c>
      <c r="H15" s="99">
        <f t="shared" si="0"/>
        <v>11.45</v>
      </c>
      <c r="I15" s="61"/>
      <c r="J15" s="62">
        <f t="shared" si="1"/>
        <v>12</v>
      </c>
      <c r="K15" s="16" t="str">
        <f t="shared" si="2"/>
        <v/>
      </c>
      <c r="L15" s="33">
        <v>90</v>
      </c>
      <c r="M15" s="155">
        <f>SUM(H15+'April 3'!L15)</f>
        <v>101.45</v>
      </c>
    </row>
    <row r="16" spans="1:20" ht="24.95" customHeight="1" thickTop="1" thickBot="1" x14ac:dyDescent="0.3">
      <c r="A16" s="71">
        <v>22</v>
      </c>
      <c r="B16" s="135" t="str">
        <f>IF(ISERROR(VLOOKUP(A16,Teams!$A$2:$B$4911,2)),"",VLOOKUP(A16,Teams!$A$2:$B$4911,2))</f>
        <v>Russell Sparks &amp; Lanton &amp; Mandy Chumley</v>
      </c>
      <c r="C16" s="71">
        <v>1</v>
      </c>
      <c r="D16" s="104">
        <v>1</v>
      </c>
      <c r="E16" s="71">
        <v>5</v>
      </c>
      <c r="F16" s="171"/>
      <c r="G16" s="81">
        <v>11.01</v>
      </c>
      <c r="H16" s="99">
        <f t="shared" si="0"/>
        <v>11.01</v>
      </c>
      <c r="I16" s="61"/>
      <c r="J16" s="62">
        <f t="shared" si="1"/>
        <v>13</v>
      </c>
      <c r="K16" s="16" t="str">
        <f t="shared" si="2"/>
        <v/>
      </c>
      <c r="L16" s="33">
        <v>89</v>
      </c>
      <c r="M16" s="155">
        <f>SUM(H16+'April 3'!L16)</f>
        <v>100.01</v>
      </c>
    </row>
    <row r="17" spans="1:13" ht="24.95" customHeight="1" thickTop="1" thickBot="1" x14ac:dyDescent="0.3">
      <c r="A17" s="71">
        <v>36</v>
      </c>
      <c r="B17" s="135" t="str">
        <f>IF(ISERROR(VLOOKUP(A17,Teams!$A$2:$B$4911,2)),"",VLOOKUP(A17,Teams!$A$2:$B$4911,2))</f>
        <v>Jason Oliver &amp; Curtis Evans</v>
      </c>
      <c r="C17" s="71">
        <v>1</v>
      </c>
      <c r="D17" s="104">
        <v>1</v>
      </c>
      <c r="E17" s="72">
        <v>5</v>
      </c>
      <c r="F17" s="174"/>
      <c r="G17" s="81">
        <v>10.95</v>
      </c>
      <c r="H17" s="99">
        <f t="shared" si="0"/>
        <v>10.95</v>
      </c>
      <c r="I17" s="61"/>
      <c r="J17" s="62">
        <f t="shared" si="1"/>
        <v>14</v>
      </c>
      <c r="K17" s="16" t="str">
        <f t="shared" si="2"/>
        <v/>
      </c>
      <c r="L17" s="33">
        <v>88</v>
      </c>
      <c r="M17" s="155">
        <f>SUM(H17+'April 3'!L17)</f>
        <v>98.95</v>
      </c>
    </row>
    <row r="18" spans="1:13" ht="24.95" customHeight="1" thickTop="1" thickBot="1" x14ac:dyDescent="0.3">
      <c r="A18" s="71">
        <v>30</v>
      </c>
      <c r="B18" s="135" t="str">
        <f>IF(ISERROR(VLOOKUP(A18,Teams!$A$2:$B$4911,2)),"",VLOOKUP(A18,Teams!$A$2:$B$4911,2))</f>
        <v>Clint Teutsch &amp; Jeff Horn</v>
      </c>
      <c r="C18" s="71">
        <v>1</v>
      </c>
      <c r="D18" s="104">
        <v>1</v>
      </c>
      <c r="E18" s="72">
        <v>5</v>
      </c>
      <c r="F18" s="173"/>
      <c r="G18" s="100">
        <v>9.82</v>
      </c>
      <c r="H18" s="99">
        <f t="shared" si="0"/>
        <v>9.82</v>
      </c>
      <c r="I18" s="61"/>
      <c r="J18" s="62">
        <f t="shared" si="1"/>
        <v>15</v>
      </c>
      <c r="K18" s="16" t="str">
        <f t="shared" si="2"/>
        <v/>
      </c>
      <c r="L18" s="33">
        <v>87</v>
      </c>
      <c r="M18" s="155">
        <f>SUM(H18+'April 3'!L18)</f>
        <v>96.82</v>
      </c>
    </row>
    <row r="19" spans="1:13" ht="24.95" customHeight="1" thickTop="1" thickBot="1" x14ac:dyDescent="0.3">
      <c r="A19" s="71">
        <v>16</v>
      </c>
      <c r="B19" s="135" t="str">
        <f>IF(ISERROR(VLOOKUP(A19,Teams!$A$2:$B$4911,2)),"",VLOOKUP(A19,Teams!$A$2:$B$4911,2))</f>
        <v>Nick Massey &amp; Ricky Carlton &amp; Conner Hughes</v>
      </c>
      <c r="C19" s="71">
        <v>1</v>
      </c>
      <c r="D19" s="104">
        <v>1</v>
      </c>
      <c r="E19" s="71">
        <v>5</v>
      </c>
      <c r="F19" s="172"/>
      <c r="G19" s="81">
        <v>9.81</v>
      </c>
      <c r="H19" s="99">
        <f t="shared" si="0"/>
        <v>9.81</v>
      </c>
      <c r="I19" s="61"/>
      <c r="J19" s="62">
        <f t="shared" si="1"/>
        <v>16</v>
      </c>
      <c r="K19" s="16" t="str">
        <f t="shared" si="2"/>
        <v/>
      </c>
      <c r="L19" s="33">
        <v>86</v>
      </c>
      <c r="M19" s="155">
        <f>SUM(H19+'April 3'!L19)</f>
        <v>95.81</v>
      </c>
    </row>
    <row r="20" spans="1:13" ht="24.95" customHeight="1" thickTop="1" thickBot="1" x14ac:dyDescent="0.3">
      <c r="A20" s="71">
        <v>82</v>
      </c>
      <c r="B20" s="135" t="str">
        <f>IF(ISERROR(VLOOKUP(A20,Teams!$A$2:$B$4911,2)),"",VLOOKUP(A20,Teams!$A$2:$B$4911,2))</f>
        <v>Wes Emerson &amp; Hunter Mann</v>
      </c>
      <c r="C20" s="73">
        <v>1</v>
      </c>
      <c r="D20" s="104">
        <v>1</v>
      </c>
      <c r="E20" s="73">
        <v>5</v>
      </c>
      <c r="F20" s="177"/>
      <c r="G20" s="74">
        <v>9.35</v>
      </c>
      <c r="H20" s="67">
        <f t="shared" si="0"/>
        <v>9.35</v>
      </c>
      <c r="I20" s="61">
        <v>0</v>
      </c>
      <c r="J20" s="62">
        <f t="shared" si="1"/>
        <v>17</v>
      </c>
      <c r="K20" s="16" t="str">
        <f t="shared" si="2"/>
        <v/>
      </c>
      <c r="L20" s="33">
        <v>85</v>
      </c>
      <c r="M20" s="155">
        <f>SUM(H20+'April 3'!L20)</f>
        <v>94.35</v>
      </c>
    </row>
    <row r="21" spans="1:13" ht="24.95" customHeight="1" thickTop="1" thickBot="1" x14ac:dyDescent="0.3">
      <c r="A21" s="71">
        <v>69</v>
      </c>
      <c r="B21" s="135" t="str">
        <f>IF(ISERROR(VLOOKUP(A21,Teams!$A$2:$B$4911,2)),"",VLOOKUP(A21,Teams!$A$2:$B$4911,2))</f>
        <v>Chris Clemens &amp; Kenny Cole &amp; Branden Clemens</v>
      </c>
      <c r="C21" s="73">
        <v>1</v>
      </c>
      <c r="D21" s="104">
        <v>1</v>
      </c>
      <c r="E21" s="73">
        <v>4</v>
      </c>
      <c r="F21" s="177"/>
      <c r="G21" s="74">
        <v>8.74</v>
      </c>
      <c r="H21" s="67">
        <f t="shared" si="0"/>
        <v>8.74</v>
      </c>
      <c r="I21" s="61"/>
      <c r="J21" s="62">
        <f t="shared" si="1"/>
        <v>18</v>
      </c>
      <c r="K21" s="16" t="str">
        <f t="shared" si="2"/>
        <v/>
      </c>
      <c r="L21" s="33">
        <v>84</v>
      </c>
      <c r="M21" s="155">
        <f>SUM(H21+'April 3'!L21)</f>
        <v>92.74</v>
      </c>
    </row>
    <row r="22" spans="1:13" ht="24.95" customHeight="1" thickTop="1" thickBot="1" x14ac:dyDescent="0.3">
      <c r="A22" s="71">
        <v>86</v>
      </c>
      <c r="B22" s="135" t="str">
        <f>IF(ISERROR(VLOOKUP(A22,Teams!$A$2:$B$4911,2)),"",VLOOKUP(A22,Teams!$A$2:$B$4911,2))</f>
        <v>Danny Sonnier &amp; Peter Pate</v>
      </c>
      <c r="C22" s="73">
        <v>1</v>
      </c>
      <c r="D22" s="104">
        <v>1</v>
      </c>
      <c r="E22" s="73">
        <v>5</v>
      </c>
      <c r="F22" s="177"/>
      <c r="G22" s="74">
        <v>7.84</v>
      </c>
      <c r="H22" s="67">
        <f t="shared" si="0"/>
        <v>7.84</v>
      </c>
      <c r="I22" s="61">
        <v>0</v>
      </c>
      <c r="J22" s="62">
        <f t="shared" si="1"/>
        <v>19</v>
      </c>
      <c r="K22" s="16" t="str">
        <f t="shared" si="2"/>
        <v/>
      </c>
      <c r="L22" s="33">
        <v>83</v>
      </c>
      <c r="M22" s="155">
        <f>SUM(H22+'April 3'!L22)</f>
        <v>90.84</v>
      </c>
    </row>
    <row r="23" spans="1:13" ht="24.95" customHeight="1" thickTop="1" thickBot="1" x14ac:dyDescent="0.3">
      <c r="A23" s="71">
        <v>31</v>
      </c>
      <c r="B23" s="135" t="str">
        <f>IF(ISERROR(VLOOKUP(A23,Teams!$A$2:$B$4911,2)),"",VLOOKUP(A23,Teams!$A$2:$B$4911,2))</f>
        <v>Robert Ratliff &amp; Troy Pyle</v>
      </c>
      <c r="C23" s="71">
        <v>1</v>
      </c>
      <c r="D23" s="104">
        <v>1</v>
      </c>
      <c r="E23" s="71">
        <v>4</v>
      </c>
      <c r="F23" s="172"/>
      <c r="G23" s="81">
        <v>6.8</v>
      </c>
      <c r="H23" s="99">
        <f t="shared" si="0"/>
        <v>6.8</v>
      </c>
      <c r="I23" s="61"/>
      <c r="J23" s="62">
        <f t="shared" si="1"/>
        <v>20</v>
      </c>
      <c r="K23" s="16" t="str">
        <f t="shared" si="2"/>
        <v/>
      </c>
      <c r="L23" s="33">
        <v>82</v>
      </c>
      <c r="M23" s="155">
        <f>SUM(H23+'April 3'!L23)</f>
        <v>88.8</v>
      </c>
    </row>
    <row r="24" spans="1:13" ht="24.95" customHeight="1" thickTop="1" thickBot="1" x14ac:dyDescent="0.3">
      <c r="A24" s="71">
        <v>15</v>
      </c>
      <c r="B24" s="135" t="str">
        <f>IF(ISERROR(VLOOKUP(A24,Teams!$A$2:$B$4911,2)),"",VLOOKUP(A24,Teams!$A$2:$B$4911,2))</f>
        <v>Johnny Due &amp; William Flournoy Dennis Oats</v>
      </c>
      <c r="C24" s="71">
        <v>1</v>
      </c>
      <c r="D24" s="104">
        <v>1</v>
      </c>
      <c r="E24" s="71">
        <v>3</v>
      </c>
      <c r="F24" s="172"/>
      <c r="G24" s="81">
        <v>5.56</v>
      </c>
      <c r="H24" s="99">
        <f t="shared" si="0"/>
        <v>5.56</v>
      </c>
      <c r="I24" s="61"/>
      <c r="J24" s="62">
        <f t="shared" si="1"/>
        <v>21</v>
      </c>
      <c r="K24" s="16" t="str">
        <f t="shared" si="2"/>
        <v/>
      </c>
      <c r="L24" s="33">
        <v>81</v>
      </c>
      <c r="M24" s="155">
        <f>SUM(H24+'April 3'!L24)</f>
        <v>86.56</v>
      </c>
    </row>
    <row r="25" spans="1:13" ht="24.95" customHeight="1" thickTop="1" thickBot="1" x14ac:dyDescent="0.3">
      <c r="A25" s="71">
        <v>24</v>
      </c>
      <c r="B25" s="135" t="str">
        <f>IF(ISERROR(VLOOKUP(A25,Teams!$A$2:$B$4911,2)),"",VLOOKUP(A25,Teams!$A$2:$B$4911,2))</f>
        <v>John Wojhan &amp; Dwayne Likens &amp; Kelvin Jones</v>
      </c>
      <c r="C25" s="71">
        <v>1</v>
      </c>
      <c r="D25" s="104">
        <v>1</v>
      </c>
      <c r="E25" s="71">
        <v>3</v>
      </c>
      <c r="F25" s="172"/>
      <c r="G25" s="81">
        <v>5.43</v>
      </c>
      <c r="H25" s="99">
        <f t="shared" si="0"/>
        <v>5.43</v>
      </c>
      <c r="I25" s="61"/>
      <c r="J25" s="62">
        <f t="shared" si="1"/>
        <v>22</v>
      </c>
      <c r="K25" s="16" t="str">
        <f t="shared" si="2"/>
        <v/>
      </c>
      <c r="L25" s="33">
        <v>80</v>
      </c>
      <c r="M25" s="155">
        <f>SUM(H25+'April 3'!L25)</f>
        <v>85.43</v>
      </c>
    </row>
    <row r="26" spans="1:13" ht="24.95" customHeight="1" thickTop="1" thickBot="1" x14ac:dyDescent="0.3">
      <c r="A26" s="71">
        <v>12</v>
      </c>
      <c r="B26" s="135" t="str">
        <f>IF(ISERROR(VLOOKUP(A26,Teams!$A$2:$B$4911,2)),"",VLOOKUP(A26,Teams!$A$2:$B$4911,2))</f>
        <v>Randy &amp; Casey Hanna</v>
      </c>
      <c r="C26" s="71">
        <v>1</v>
      </c>
      <c r="D26" s="104">
        <v>1</v>
      </c>
      <c r="E26" s="71">
        <v>2</v>
      </c>
      <c r="F26" s="172"/>
      <c r="G26" s="81">
        <v>4.5999999999999996</v>
      </c>
      <c r="H26" s="99">
        <f t="shared" si="0"/>
        <v>4.5999999999999996</v>
      </c>
      <c r="I26" s="61"/>
      <c r="J26" s="62">
        <f t="shared" si="1"/>
        <v>23</v>
      </c>
      <c r="K26" s="16" t="str">
        <f t="shared" si="2"/>
        <v/>
      </c>
      <c r="L26" s="33">
        <v>79</v>
      </c>
      <c r="M26" s="155">
        <f>SUM(H26+'April 3'!L26)</f>
        <v>83.6</v>
      </c>
    </row>
    <row r="27" spans="1:13" ht="24.95" customHeight="1" thickTop="1" thickBot="1" x14ac:dyDescent="0.3">
      <c r="A27" s="71">
        <v>29</v>
      </c>
      <c r="B27" s="135" t="str">
        <f>IF(ISERROR(VLOOKUP(A27,Teams!$A$2:$B$4911,2)),"",VLOOKUP(A27,Teams!$A$2:$B$4911,2))</f>
        <v>Ryan Carson &amp; Mark Gorman &amp; Bobby Blanton</v>
      </c>
      <c r="C27" s="71">
        <v>1</v>
      </c>
      <c r="D27" s="104">
        <v>1</v>
      </c>
      <c r="E27" s="71">
        <v>2</v>
      </c>
      <c r="F27" s="171"/>
      <c r="G27" s="71">
        <v>4.59</v>
      </c>
      <c r="H27" s="99">
        <f t="shared" si="0"/>
        <v>4.59</v>
      </c>
      <c r="I27" s="61"/>
      <c r="J27" s="62">
        <f t="shared" si="1"/>
        <v>24</v>
      </c>
      <c r="K27" s="16" t="str">
        <f t="shared" si="2"/>
        <v/>
      </c>
      <c r="L27" s="33">
        <v>78</v>
      </c>
      <c r="M27" s="155">
        <f>SUM(H27+'April 3'!L27)</f>
        <v>82.59</v>
      </c>
    </row>
    <row r="28" spans="1:13" ht="24.95" customHeight="1" thickTop="1" thickBot="1" x14ac:dyDescent="0.3">
      <c r="A28" s="71">
        <v>45</v>
      </c>
      <c r="B28" s="135" t="str">
        <f>IF(ISERROR(VLOOKUP(A28,Teams!$A$2:$B$4911,2)),"",VLOOKUP(A28,Teams!$A$2:$B$4911,2))</f>
        <v>Gary Reppond &amp; Kimberly Nelson</v>
      </c>
      <c r="C28" s="71">
        <v>1</v>
      </c>
      <c r="D28" s="104">
        <v>1</v>
      </c>
      <c r="E28" s="71">
        <v>2</v>
      </c>
      <c r="F28" s="171"/>
      <c r="G28" s="71">
        <v>4.3899999999999997</v>
      </c>
      <c r="H28" s="99">
        <f t="shared" si="0"/>
        <v>4.3899999999999997</v>
      </c>
      <c r="I28" s="61"/>
      <c r="J28" s="62">
        <f t="shared" si="1"/>
        <v>25</v>
      </c>
      <c r="K28" s="16" t="str">
        <f t="shared" si="2"/>
        <v/>
      </c>
      <c r="L28" s="33">
        <v>77</v>
      </c>
      <c r="M28" s="155">
        <f>SUM(H28+'April 3'!L28)</f>
        <v>81.39</v>
      </c>
    </row>
    <row r="29" spans="1:13" ht="24.95" customHeight="1" thickTop="1" thickBot="1" x14ac:dyDescent="0.3">
      <c r="A29" s="71">
        <v>19</v>
      </c>
      <c r="B29" s="135" t="str">
        <f>IF(ISERROR(VLOOKUP(A29,Teams!$A$2:$B$4911,2)),"",VLOOKUP(A29,Teams!$A$2:$B$4911,2))</f>
        <v>Keven Ellis &amp; Forrest Griffin &amp; Keith Payne</v>
      </c>
      <c r="C29" s="71">
        <v>1</v>
      </c>
      <c r="D29" s="104">
        <v>1</v>
      </c>
      <c r="E29" s="71">
        <v>2</v>
      </c>
      <c r="F29" s="172"/>
      <c r="G29" s="81">
        <v>4.29</v>
      </c>
      <c r="H29" s="99">
        <f t="shared" si="0"/>
        <v>4.29</v>
      </c>
      <c r="I29" s="61"/>
      <c r="J29" s="62">
        <f t="shared" si="1"/>
        <v>26</v>
      </c>
      <c r="K29" s="16" t="str">
        <f t="shared" si="2"/>
        <v/>
      </c>
      <c r="L29" s="33">
        <v>76</v>
      </c>
      <c r="M29" s="155">
        <f>SUM(H29+'April 3'!L29)</f>
        <v>80.290000000000006</v>
      </c>
    </row>
    <row r="30" spans="1:13" ht="24.95" customHeight="1" thickTop="1" thickBot="1" x14ac:dyDescent="0.3">
      <c r="A30" s="71">
        <v>23</v>
      </c>
      <c r="B30" s="135" t="str">
        <f>IF(ISERROR(VLOOKUP(A30,Teams!$A$2:$B$4911,2)),"",VLOOKUP(A30,Teams!$A$2:$B$4911,2))</f>
        <v>Keith &amp; Terry Hickman</v>
      </c>
      <c r="C30" s="71">
        <v>1</v>
      </c>
      <c r="D30" s="104">
        <v>1</v>
      </c>
      <c r="E30" s="71">
        <v>2</v>
      </c>
      <c r="F30" s="172"/>
      <c r="G30" s="81">
        <v>3.85</v>
      </c>
      <c r="H30" s="99">
        <f t="shared" si="0"/>
        <v>3.85</v>
      </c>
      <c r="I30" s="61"/>
      <c r="J30" s="62">
        <f t="shared" si="1"/>
        <v>27</v>
      </c>
      <c r="K30" s="16" t="str">
        <f t="shared" si="2"/>
        <v/>
      </c>
      <c r="L30" s="33">
        <v>75</v>
      </c>
      <c r="M30" s="155">
        <f>SUM(H30+'April 3'!L30)</f>
        <v>78.849999999999994</v>
      </c>
    </row>
    <row r="31" spans="1:13" ht="24.95" customHeight="1" thickTop="1" thickBot="1" x14ac:dyDescent="0.3">
      <c r="A31" s="71">
        <v>46</v>
      </c>
      <c r="B31" s="135" t="str">
        <f>IF(ISERROR(VLOOKUP(A31,Teams!$A$2:$B$4911,2)),"",VLOOKUP(A31,Teams!$A$2:$B$4911,2))</f>
        <v>Taylor Thompson &amp; Cade Tullos</v>
      </c>
      <c r="C31" s="71">
        <v>1</v>
      </c>
      <c r="D31" s="104">
        <v>1</v>
      </c>
      <c r="E31" s="72">
        <v>2</v>
      </c>
      <c r="F31" s="173"/>
      <c r="G31" s="100">
        <v>3.74</v>
      </c>
      <c r="H31" s="99">
        <f t="shared" si="0"/>
        <v>3.74</v>
      </c>
      <c r="I31" s="61"/>
      <c r="J31" s="62">
        <f t="shared" si="1"/>
        <v>28</v>
      </c>
      <c r="K31" s="16" t="str">
        <f t="shared" si="2"/>
        <v/>
      </c>
      <c r="L31" s="33">
        <v>74</v>
      </c>
      <c r="M31" s="155">
        <f>SUM(H31+'April 3'!L31)</f>
        <v>77.739999999999995</v>
      </c>
    </row>
    <row r="32" spans="1:13" ht="24.95" customHeight="1" thickTop="1" thickBot="1" x14ac:dyDescent="0.3">
      <c r="A32" s="71">
        <v>48</v>
      </c>
      <c r="B32" s="135" t="str">
        <f>IF(ISERROR(VLOOKUP(A32,Teams!$A$2:$B$4911,2)),"",VLOOKUP(A32,Teams!$A$2:$B$4911,2))</f>
        <v>Jonathon Green &amp; Jeff Green &amp; Triston Donahoe</v>
      </c>
      <c r="C32" s="71">
        <v>1</v>
      </c>
      <c r="D32" s="104">
        <v>1</v>
      </c>
      <c r="E32" s="72">
        <v>2</v>
      </c>
      <c r="F32" s="173"/>
      <c r="G32" s="100">
        <v>3.23</v>
      </c>
      <c r="H32" s="99">
        <f t="shared" si="0"/>
        <v>3.23</v>
      </c>
      <c r="I32" s="61"/>
      <c r="J32" s="62">
        <f t="shared" si="1"/>
        <v>29</v>
      </c>
      <c r="K32" s="16" t="str">
        <f t="shared" si="2"/>
        <v/>
      </c>
      <c r="L32" s="33">
        <v>73</v>
      </c>
      <c r="M32" s="155">
        <f>SUM(H32+'April 3'!L32)</f>
        <v>76.23</v>
      </c>
    </row>
    <row r="33" spans="1:13" ht="24.95" customHeight="1" thickTop="1" thickBot="1" x14ac:dyDescent="0.3">
      <c r="A33" s="71">
        <v>63</v>
      </c>
      <c r="B33" s="135" t="str">
        <f>IF(ISERROR(VLOOKUP(A33,Teams!$A$2:$B$4911,2)),"",VLOOKUP(A33,Teams!$A$2:$B$4911,2))</f>
        <v>Ryan McWillims &amp; Jesse Harrell</v>
      </c>
      <c r="C33" s="71">
        <v>1</v>
      </c>
      <c r="D33" s="104">
        <v>1</v>
      </c>
      <c r="E33" s="71">
        <v>2</v>
      </c>
      <c r="F33" s="171"/>
      <c r="G33" s="71">
        <v>2.94</v>
      </c>
      <c r="H33" s="67">
        <f t="shared" si="0"/>
        <v>2.94</v>
      </c>
      <c r="I33" s="61"/>
      <c r="J33" s="62">
        <f t="shared" si="1"/>
        <v>30</v>
      </c>
      <c r="K33" s="16" t="str">
        <f t="shared" si="2"/>
        <v/>
      </c>
      <c r="L33" s="33">
        <v>72</v>
      </c>
      <c r="M33" s="155">
        <f>SUM(H33+'April 3'!L33)</f>
        <v>74.94</v>
      </c>
    </row>
    <row r="34" spans="1:13" ht="24.95" customHeight="1" thickTop="1" thickBot="1" x14ac:dyDescent="0.3">
      <c r="A34" s="71">
        <v>35</v>
      </c>
      <c r="B34" s="135" t="str">
        <f>IF(ISERROR(VLOOKUP(A34,Teams!$A$2:$B$4911,2)),"",VLOOKUP(A34,Teams!$A$2:$B$4911,2))</f>
        <v>Mark Thompson &amp; Ron Risenhover &amp; Larry Green</v>
      </c>
      <c r="C34" s="71">
        <v>1</v>
      </c>
      <c r="D34" s="104">
        <v>1</v>
      </c>
      <c r="E34" s="71">
        <v>2</v>
      </c>
      <c r="F34" s="172"/>
      <c r="G34" s="81">
        <v>2.92</v>
      </c>
      <c r="H34" s="99">
        <f t="shared" si="0"/>
        <v>2.92</v>
      </c>
      <c r="I34" s="61"/>
      <c r="J34" s="62">
        <f t="shared" si="1"/>
        <v>31</v>
      </c>
      <c r="K34" s="16" t="str">
        <f t="shared" si="2"/>
        <v/>
      </c>
      <c r="L34" s="33">
        <v>71</v>
      </c>
      <c r="M34" s="155">
        <f>SUM(H34+'April 3'!L34)</f>
        <v>73.92</v>
      </c>
    </row>
    <row r="35" spans="1:13" ht="24.95" customHeight="1" thickTop="1" thickBot="1" x14ac:dyDescent="0.3">
      <c r="A35" s="71">
        <v>71</v>
      </c>
      <c r="B35" s="135" t="str">
        <f>IF(ISERROR(VLOOKUP(A35,Teams!$A$2:$B$4911,2)),"",VLOOKUP(A35,Teams!$A$2:$B$4911,2))</f>
        <v>Dave &amp; Melanie Merkel &amp; Greg Farrar</v>
      </c>
      <c r="C35" s="73">
        <v>1</v>
      </c>
      <c r="D35" s="104">
        <v>1</v>
      </c>
      <c r="E35" s="73">
        <v>1</v>
      </c>
      <c r="F35" s="177"/>
      <c r="G35" s="170">
        <v>2.72</v>
      </c>
      <c r="H35" s="67">
        <f t="shared" si="0"/>
        <v>2.72</v>
      </c>
      <c r="I35" s="61">
        <v>0</v>
      </c>
      <c r="J35" s="62">
        <f t="shared" si="1"/>
        <v>32</v>
      </c>
      <c r="K35" s="16" t="str">
        <f t="shared" si="2"/>
        <v/>
      </c>
      <c r="L35" s="33">
        <v>70</v>
      </c>
      <c r="M35" s="155">
        <f>SUM(H35+'April 3'!L35)</f>
        <v>72.72</v>
      </c>
    </row>
    <row r="36" spans="1:13" ht="24.95" customHeight="1" thickTop="1" thickBot="1" x14ac:dyDescent="0.3">
      <c r="A36" s="71">
        <v>27</v>
      </c>
      <c r="B36" s="135" t="str">
        <f>IF(ISERROR(VLOOKUP(A36,Teams!$A$2:$B$4911,2)),"",VLOOKUP(A36,Teams!$A$2:$B$4911,2))</f>
        <v>Bud Armstrong &amp; Nathan Armstrong</v>
      </c>
      <c r="C36" s="71">
        <v>1</v>
      </c>
      <c r="D36" s="104">
        <v>1</v>
      </c>
      <c r="E36" s="71">
        <v>2</v>
      </c>
      <c r="F36" s="172"/>
      <c r="G36" s="81">
        <v>2.59</v>
      </c>
      <c r="H36" s="99">
        <f t="shared" si="0"/>
        <v>2.59</v>
      </c>
      <c r="I36" s="61"/>
      <c r="J36" s="62">
        <f t="shared" si="1"/>
        <v>33</v>
      </c>
      <c r="K36" s="16" t="str">
        <f t="shared" si="2"/>
        <v/>
      </c>
      <c r="L36" s="33">
        <v>69</v>
      </c>
      <c r="M36" s="155">
        <f>SUM(H36+'April 3'!L36)</f>
        <v>71.59</v>
      </c>
    </row>
    <row r="37" spans="1:13" ht="24.95" customHeight="1" thickTop="1" thickBot="1" x14ac:dyDescent="0.3">
      <c r="A37" s="71">
        <v>44</v>
      </c>
      <c r="B37" s="135" t="str">
        <f>IF(ISERROR(VLOOKUP(A37,Teams!$A$2:$B$4911,2)),"",VLOOKUP(A37,Teams!$A$2:$B$4911,2))</f>
        <v>Charlie Stewart &amp; Charlie Kruithof &amp; Kannon Stewart</v>
      </c>
      <c r="C37" s="71">
        <v>1</v>
      </c>
      <c r="D37" s="104">
        <v>1</v>
      </c>
      <c r="E37" s="71">
        <v>1</v>
      </c>
      <c r="F37" s="172"/>
      <c r="G37" s="81">
        <v>1.97</v>
      </c>
      <c r="H37" s="99">
        <f t="shared" ref="H37:H53" si="3">G37-I37</f>
        <v>1.97</v>
      </c>
      <c r="I37" s="61"/>
      <c r="J37" s="62">
        <f t="shared" si="1"/>
        <v>34</v>
      </c>
      <c r="K37" s="16" t="str">
        <f t="shared" ref="K37:K53" si="4">IF(ISERROR(RANK(F37,$F$5:$F$53)),"",(RANK(F37,$F$5:$F$53)))</f>
        <v/>
      </c>
      <c r="L37" s="33">
        <v>68</v>
      </c>
      <c r="M37" s="155">
        <f>SUM(H37+'April 3'!L37)</f>
        <v>69.97</v>
      </c>
    </row>
    <row r="38" spans="1:13" ht="24.95" customHeight="1" thickTop="1" thickBot="1" x14ac:dyDescent="0.3">
      <c r="A38" s="71">
        <v>72</v>
      </c>
      <c r="B38" s="135" t="str">
        <f>IF(ISERROR(VLOOKUP(A38,Teams!$A$2:$B$4911,2)),"",VLOOKUP(A38,Teams!$A$2:$B$4911,2))</f>
        <v>Justin &amp; Jackson &amp; Jimmy  Boulware</v>
      </c>
      <c r="C38" s="73">
        <v>1</v>
      </c>
      <c r="D38" s="104">
        <v>1</v>
      </c>
      <c r="E38" s="73">
        <v>1</v>
      </c>
      <c r="F38" s="177"/>
      <c r="G38" s="170">
        <v>1.87</v>
      </c>
      <c r="H38" s="67">
        <f t="shared" si="3"/>
        <v>1.87</v>
      </c>
      <c r="I38" s="61">
        <v>0</v>
      </c>
      <c r="J38" s="62">
        <f t="shared" si="1"/>
        <v>35</v>
      </c>
      <c r="K38" s="16" t="str">
        <f t="shared" si="4"/>
        <v/>
      </c>
      <c r="L38" s="33">
        <v>67</v>
      </c>
      <c r="M38" s="155">
        <f>SUM(H38+'April 3'!L38)</f>
        <v>68.87</v>
      </c>
    </row>
    <row r="39" spans="1:13" ht="24.95" customHeight="1" thickTop="1" thickBot="1" x14ac:dyDescent="0.3">
      <c r="A39" s="71">
        <v>57</v>
      </c>
      <c r="B39" s="135" t="str">
        <f>IF(ISERROR(VLOOKUP(A39,Teams!$A$2:$B$4911,2)),"",VLOOKUP(A39,Teams!$A$2:$B$4911,2))</f>
        <v>Jason McAdams &amp; Buck Hance &amp; Brandon</v>
      </c>
      <c r="C39" s="71">
        <v>1</v>
      </c>
      <c r="D39" s="104">
        <v>1</v>
      </c>
      <c r="E39" s="71">
        <v>1</v>
      </c>
      <c r="F39" s="172"/>
      <c r="G39" s="81">
        <v>1.65</v>
      </c>
      <c r="H39" s="99">
        <f t="shared" si="3"/>
        <v>1.65</v>
      </c>
      <c r="I39" s="61"/>
      <c r="J39" s="62">
        <f t="shared" si="1"/>
        <v>36</v>
      </c>
      <c r="K39" s="16" t="str">
        <f t="shared" si="4"/>
        <v/>
      </c>
      <c r="L39" s="33">
        <v>66</v>
      </c>
      <c r="M39" s="155">
        <f>SUM(H39+'April 3'!L39)</f>
        <v>67.650000000000006</v>
      </c>
    </row>
    <row r="40" spans="1:13" ht="24.95" customHeight="1" thickTop="1" thickBot="1" x14ac:dyDescent="0.3">
      <c r="A40" s="71">
        <v>26</v>
      </c>
      <c r="B40" s="135" t="str">
        <f>IF(ISERROR(VLOOKUP(A40,Teams!$A$2:$B$4911,2)),"",VLOOKUP(A40,Teams!$A$2:$B$4911,2))</f>
        <v>Bruce Chumley &amp; Gary Foster &amp; Scott Moore</v>
      </c>
      <c r="C40" s="71">
        <v>1</v>
      </c>
      <c r="D40" s="104">
        <v>1</v>
      </c>
      <c r="E40" s="71">
        <v>1</v>
      </c>
      <c r="F40" s="172"/>
      <c r="G40" s="81">
        <v>1.64</v>
      </c>
      <c r="H40" s="99">
        <f t="shared" si="3"/>
        <v>1.64</v>
      </c>
      <c r="I40" s="61"/>
      <c r="J40" s="62">
        <f t="shared" si="1"/>
        <v>37</v>
      </c>
      <c r="K40" s="16" t="str">
        <f t="shared" si="4"/>
        <v/>
      </c>
      <c r="L40" s="33">
        <v>65</v>
      </c>
      <c r="M40" s="155">
        <f>SUM(H40+'April 3'!L40)</f>
        <v>66.64</v>
      </c>
    </row>
    <row r="41" spans="1:13" ht="24.95" customHeight="1" thickTop="1" thickBot="1" x14ac:dyDescent="0.3">
      <c r="A41" s="71">
        <v>39</v>
      </c>
      <c r="B41" s="135" t="str">
        <f>IF(ISERROR(VLOOKUP(A41,Teams!$A$2:$B$4911,2)),"",VLOOKUP(A41,Teams!$A$2:$B$4911,2))</f>
        <v>Kurt Morgan</v>
      </c>
      <c r="C41" s="71">
        <v>1</v>
      </c>
      <c r="D41" s="104">
        <v>1</v>
      </c>
      <c r="E41" s="71">
        <v>1</v>
      </c>
      <c r="F41" s="172"/>
      <c r="G41" s="81">
        <v>1.51</v>
      </c>
      <c r="H41" s="99">
        <f t="shared" si="3"/>
        <v>1.51</v>
      </c>
      <c r="I41" s="61"/>
      <c r="J41" s="62">
        <f t="shared" si="1"/>
        <v>38</v>
      </c>
      <c r="K41" s="16" t="str">
        <f t="shared" si="4"/>
        <v/>
      </c>
      <c r="L41" s="33">
        <v>64</v>
      </c>
      <c r="M41" s="155">
        <f>SUM(H41+'April 3'!L41)</f>
        <v>65.510000000000005</v>
      </c>
    </row>
    <row r="42" spans="1:13" ht="24.95" customHeight="1" thickTop="1" thickBot="1" x14ac:dyDescent="0.3">
      <c r="A42" s="71">
        <v>34</v>
      </c>
      <c r="B42" s="135" t="str">
        <f>IF(ISERROR(VLOOKUP(A42,Teams!$A$2:$B$4911,2)),"",VLOOKUP(A42,Teams!$A$2:$B$4911,2))</f>
        <v>Michael &amp; Steve  Bennett &amp; Dustin Smith</v>
      </c>
      <c r="C42" s="31">
        <v>1</v>
      </c>
      <c r="D42" s="104">
        <v>1</v>
      </c>
      <c r="E42" s="31">
        <v>1</v>
      </c>
      <c r="F42" s="178"/>
      <c r="G42" s="181">
        <v>1.5</v>
      </c>
      <c r="H42" s="58">
        <f t="shared" si="3"/>
        <v>1.5</v>
      </c>
      <c r="I42" s="61"/>
      <c r="J42" s="62">
        <f t="shared" si="1"/>
        <v>39</v>
      </c>
      <c r="K42" s="16" t="str">
        <f t="shared" si="4"/>
        <v/>
      </c>
      <c r="L42" s="33">
        <v>63</v>
      </c>
      <c r="M42" s="155">
        <f>SUM(H42+'April 3'!L42)</f>
        <v>64.5</v>
      </c>
    </row>
    <row r="43" spans="1:13" ht="24.95" customHeight="1" thickTop="1" thickBot="1" x14ac:dyDescent="0.3">
      <c r="A43" s="71">
        <v>13</v>
      </c>
      <c r="B43" s="135" t="str">
        <f>IF(ISERROR(VLOOKUP(A43,Teams!$A$2:$B$4911,2)),"",VLOOKUP(A43,Teams!$A$2:$B$4911,2))</f>
        <v>Derrick &amp; Wesley Shoffitt &amp; Willie Wooten</v>
      </c>
      <c r="C43" s="31">
        <v>1</v>
      </c>
      <c r="D43" s="104">
        <v>1</v>
      </c>
      <c r="E43" s="32">
        <v>0</v>
      </c>
      <c r="F43" s="179"/>
      <c r="G43" s="132">
        <v>0</v>
      </c>
      <c r="H43" s="58">
        <f t="shared" si="3"/>
        <v>0</v>
      </c>
      <c r="I43" s="61"/>
      <c r="J43" s="62">
        <v>40</v>
      </c>
      <c r="K43" s="16" t="str">
        <f t="shared" si="4"/>
        <v/>
      </c>
      <c r="L43" s="33">
        <v>62</v>
      </c>
      <c r="M43" s="155">
        <f>SUM(H43+'April 3'!L43)</f>
        <v>62</v>
      </c>
    </row>
    <row r="44" spans="1:13" ht="24.95" customHeight="1" thickTop="1" thickBot="1" x14ac:dyDescent="0.3">
      <c r="A44" s="71">
        <v>20</v>
      </c>
      <c r="B44" s="135" t="str">
        <f>IF(ISERROR(VLOOKUP(A44,Teams!$A$2:$B$4911,2)),"",VLOOKUP(A44,Teams!$A$2:$B$4911,2))</f>
        <v>Markus Mosley &amp; William &amp; Keith Payne</v>
      </c>
      <c r="C44" s="31">
        <v>1</v>
      </c>
      <c r="D44" s="104">
        <v>1</v>
      </c>
      <c r="E44" s="31">
        <v>0</v>
      </c>
      <c r="F44" s="178"/>
      <c r="G44" s="181">
        <v>0</v>
      </c>
      <c r="H44" s="58">
        <f t="shared" si="3"/>
        <v>0</v>
      </c>
      <c r="I44" s="61"/>
      <c r="J44" s="62">
        <v>40</v>
      </c>
      <c r="K44" s="16" t="str">
        <f t="shared" si="4"/>
        <v/>
      </c>
      <c r="L44" s="33">
        <v>62</v>
      </c>
      <c r="M44" s="155">
        <f>SUM(H44+'April 3'!L44)</f>
        <v>62</v>
      </c>
    </row>
    <row r="45" spans="1:13" ht="24.95" customHeight="1" thickTop="1" thickBot="1" x14ac:dyDescent="0.3">
      <c r="A45" s="71">
        <v>25</v>
      </c>
      <c r="B45" s="135" t="str">
        <f>IF(ISERROR(VLOOKUP(A45,Teams!$A$2:$B$4911,2)),"",VLOOKUP(A45,Teams!$A$2:$B$4911,2))</f>
        <v>Paul Stringer &amp; Paul Stringer Jr</v>
      </c>
      <c r="C45" s="31">
        <v>1</v>
      </c>
      <c r="D45" s="104">
        <v>1</v>
      </c>
      <c r="E45" s="31">
        <v>0</v>
      </c>
      <c r="F45" s="178"/>
      <c r="G45" s="181">
        <v>0</v>
      </c>
      <c r="H45" s="58">
        <f t="shared" si="3"/>
        <v>0</v>
      </c>
      <c r="I45" s="61"/>
      <c r="J45" s="62">
        <v>40</v>
      </c>
      <c r="K45" s="16" t="str">
        <f t="shared" si="4"/>
        <v/>
      </c>
      <c r="L45" s="33">
        <v>62</v>
      </c>
      <c r="M45" s="155">
        <f>SUM(H45+'April 3'!L45)</f>
        <v>62</v>
      </c>
    </row>
    <row r="46" spans="1:13" ht="24.95" customHeight="1" thickTop="1" thickBot="1" x14ac:dyDescent="0.3">
      <c r="A46" s="71">
        <v>37</v>
      </c>
      <c r="B46" s="135" t="str">
        <f>IF(ISERROR(VLOOKUP(A46,Teams!$A$2:$B$4911,2)),"",VLOOKUP(A46,Teams!$A$2:$B$4911,2))</f>
        <v>Cody &amp; Cash Platt &amp; Jacklyn Hughes</v>
      </c>
      <c r="C46" s="31">
        <v>1</v>
      </c>
      <c r="D46" s="104">
        <v>1</v>
      </c>
      <c r="E46" s="31">
        <v>0</v>
      </c>
      <c r="F46" s="180"/>
      <c r="G46" s="181">
        <v>0</v>
      </c>
      <c r="H46" s="58">
        <f t="shared" si="3"/>
        <v>0</v>
      </c>
      <c r="I46" s="61"/>
      <c r="J46" s="62">
        <v>40</v>
      </c>
      <c r="K46" s="16" t="str">
        <f t="shared" si="4"/>
        <v/>
      </c>
      <c r="L46" s="33">
        <v>62</v>
      </c>
      <c r="M46" s="155">
        <f>SUM(H46+'April 3'!L46)</f>
        <v>62</v>
      </c>
    </row>
    <row r="47" spans="1:13" ht="24.95" customHeight="1" thickTop="1" thickBot="1" x14ac:dyDescent="0.3">
      <c r="A47" s="71">
        <v>53</v>
      </c>
      <c r="B47" s="135" t="str">
        <f>IF(ISERROR(VLOOKUP(A47,Teams!$A$2:$B$4911,2)),"",VLOOKUP(A47,Teams!$A$2:$B$4911,2))</f>
        <v>Justin Sikes &amp; Gavin Sikes &amp; Chris Shives</v>
      </c>
      <c r="C47" s="31">
        <v>1</v>
      </c>
      <c r="D47" s="104">
        <v>1</v>
      </c>
      <c r="E47" s="31">
        <v>0</v>
      </c>
      <c r="F47" s="178"/>
      <c r="G47" s="181">
        <v>0</v>
      </c>
      <c r="H47" s="58">
        <f t="shared" si="3"/>
        <v>0</v>
      </c>
      <c r="I47" s="61"/>
      <c r="J47" s="62">
        <v>40</v>
      </c>
      <c r="K47" s="16" t="str">
        <f t="shared" si="4"/>
        <v/>
      </c>
      <c r="L47" s="33">
        <v>62</v>
      </c>
      <c r="M47" s="155">
        <f>SUM(H47+'April 3'!L47)</f>
        <v>62</v>
      </c>
    </row>
    <row r="48" spans="1:13" ht="24.95" customHeight="1" thickTop="1" thickBot="1" x14ac:dyDescent="0.3">
      <c r="A48" s="71">
        <v>58</v>
      </c>
      <c r="B48" s="135" t="str">
        <f>IF(ISERROR(VLOOKUP(A48,Teams!$A$2:$B$4911,2)),"",VLOOKUP(A48,Teams!$A$2:$B$4911,2))</f>
        <v>Dalton Renfro &amp; Brian Nelson &amp; Ty Nelson</v>
      </c>
      <c r="C48" s="31">
        <v>1</v>
      </c>
      <c r="D48" s="104">
        <v>1</v>
      </c>
      <c r="E48" s="31">
        <v>0</v>
      </c>
      <c r="F48" s="180"/>
      <c r="G48" s="181">
        <v>0</v>
      </c>
      <c r="H48" s="60">
        <f t="shared" si="3"/>
        <v>0</v>
      </c>
      <c r="I48" s="61"/>
      <c r="J48" s="62">
        <v>40</v>
      </c>
      <c r="K48" s="16" t="str">
        <f t="shared" si="4"/>
        <v/>
      </c>
      <c r="L48" s="33">
        <v>62</v>
      </c>
      <c r="M48" s="155">
        <f>SUM(H48+'April 3'!L48)</f>
        <v>62</v>
      </c>
    </row>
    <row r="49" spans="1:13" ht="24.95" customHeight="1" thickTop="1" thickBot="1" x14ac:dyDescent="0.3">
      <c r="A49" s="71">
        <v>68</v>
      </c>
      <c r="B49" s="135" t="str">
        <f>IF(ISERROR(VLOOKUP(A49,Teams!$A$2:$B$4911,2)),"",VLOOKUP(A49,Teams!$A$2:$B$4911,2))</f>
        <v>Logan Brunkenhoeter &amp; John Jacksen III</v>
      </c>
      <c r="C49" s="33">
        <v>1</v>
      </c>
      <c r="D49" s="104">
        <v>1</v>
      </c>
      <c r="E49" s="33">
        <v>0</v>
      </c>
      <c r="F49" s="134"/>
      <c r="G49" s="34">
        <v>0</v>
      </c>
      <c r="H49" s="60">
        <f t="shared" si="3"/>
        <v>0</v>
      </c>
      <c r="I49" s="61"/>
      <c r="J49" s="62">
        <v>40</v>
      </c>
      <c r="K49" s="16" t="str">
        <f t="shared" si="4"/>
        <v/>
      </c>
      <c r="L49" s="33">
        <v>62</v>
      </c>
      <c r="M49" s="155">
        <f>SUM(H49+'April 3'!L49)</f>
        <v>62</v>
      </c>
    </row>
    <row r="50" spans="1:13" ht="24.95" customHeight="1" thickTop="1" thickBot="1" x14ac:dyDescent="0.3">
      <c r="A50" s="71">
        <v>74</v>
      </c>
      <c r="B50" s="135" t="str">
        <f>IF(ISERROR(VLOOKUP(A50,Teams!$A$2:$B$4911,2)),"",VLOOKUP(A50,Teams!$A$2:$B$4911,2))</f>
        <v>Dennis Oats</v>
      </c>
      <c r="C50" s="33">
        <v>1</v>
      </c>
      <c r="D50" s="104">
        <v>1</v>
      </c>
      <c r="E50" s="33">
        <v>0</v>
      </c>
      <c r="F50" s="176"/>
      <c r="G50" s="35">
        <v>0</v>
      </c>
      <c r="H50" s="60">
        <f t="shared" si="3"/>
        <v>0</v>
      </c>
      <c r="I50" s="61">
        <v>0</v>
      </c>
      <c r="J50" s="62">
        <v>40</v>
      </c>
      <c r="K50" s="16" t="str">
        <f t="shared" si="4"/>
        <v/>
      </c>
      <c r="L50" s="33">
        <v>62</v>
      </c>
      <c r="M50" s="155">
        <f>SUM(H50+'April 3'!L50)</f>
        <v>62</v>
      </c>
    </row>
    <row r="51" spans="1:13" ht="24.95" customHeight="1" thickTop="1" thickBot="1" x14ac:dyDescent="0.3">
      <c r="A51" s="71">
        <v>83</v>
      </c>
      <c r="B51" s="135" t="str">
        <f>IF(ISERROR(VLOOKUP(A51,Teams!$A$2:$B$4911,2)),"",VLOOKUP(A51,Teams!$A$2:$B$4911,2))</f>
        <v>Gary Warpole &amp; Bobby Addison</v>
      </c>
      <c r="C51" s="33">
        <v>1</v>
      </c>
      <c r="D51" s="104">
        <v>1</v>
      </c>
      <c r="E51" s="33">
        <v>0</v>
      </c>
      <c r="F51" s="160"/>
      <c r="G51" s="34">
        <v>0</v>
      </c>
      <c r="H51" s="60">
        <f t="shared" si="3"/>
        <v>0</v>
      </c>
      <c r="I51" s="61">
        <v>0</v>
      </c>
      <c r="J51" s="62">
        <v>40</v>
      </c>
      <c r="K51" s="16" t="str">
        <f t="shared" si="4"/>
        <v/>
      </c>
      <c r="L51" s="33">
        <v>62</v>
      </c>
      <c r="M51" s="155">
        <f>SUM(H51+'April 3'!L51)</f>
        <v>62</v>
      </c>
    </row>
    <row r="52" spans="1:13" ht="24.95" customHeight="1" thickTop="1" thickBot="1" x14ac:dyDescent="0.3">
      <c r="A52" s="71"/>
      <c r="B52" s="135" t="str">
        <f>IF(ISERROR(VLOOKUP(A52,Teams!$A$2:$B$4911,2)),"",VLOOKUP(A52,Teams!$A$2:$B$4911,2))</f>
        <v/>
      </c>
      <c r="C52" s="33"/>
      <c r="D52" s="104"/>
      <c r="E52" s="33"/>
      <c r="F52" s="160"/>
      <c r="G52" s="34"/>
      <c r="H52" s="60">
        <f t="shared" si="3"/>
        <v>0</v>
      </c>
      <c r="I52" s="61">
        <v>0</v>
      </c>
      <c r="J52" s="62">
        <f>IF(H52=0,0,IF(ISERROR(RANK(H52,$H$5:$H$53)),"",RANK(H52,$H$5:$H$53)))</f>
        <v>0</v>
      </c>
      <c r="K52" s="16" t="str">
        <f t="shared" si="4"/>
        <v/>
      </c>
      <c r="L52" s="33"/>
      <c r="M52" s="155">
        <f>SUM(H52+'April 3'!L52)</f>
        <v>0</v>
      </c>
    </row>
    <row r="53" spans="1:13" ht="33.75" customHeight="1" thickTop="1" thickBot="1" x14ac:dyDescent="0.3">
      <c r="A53" s="32"/>
      <c r="B53" s="135" t="str">
        <f>IF(ISERROR(VLOOKUP(A53,Teams!$A$2:$B$4911,2)),"",VLOOKUP(A53,Teams!$A$2:$B$4911,2))</f>
        <v/>
      </c>
      <c r="C53" s="33">
        <f>SUM(C5:C52)</f>
        <v>47</v>
      </c>
      <c r="D53" s="104">
        <f>SUM(D5:D52)</f>
        <v>47</v>
      </c>
      <c r="E53" s="33">
        <f>SUM(E5:E52)</f>
        <v>125</v>
      </c>
      <c r="F53" s="134"/>
      <c r="G53" s="34">
        <f>SUM(G5:G52)</f>
        <v>293.88000000000005</v>
      </c>
      <c r="H53" s="60">
        <f t="shared" si="3"/>
        <v>292.88000000000005</v>
      </c>
      <c r="I53" s="61">
        <f>SUM(I5:I52)</f>
        <v>1</v>
      </c>
      <c r="J53" s="62"/>
      <c r="K53" s="16" t="str">
        <f t="shared" si="4"/>
        <v/>
      </c>
      <c r="L53" s="33"/>
      <c r="M53" s="42">
        <f>SUM(H53+'April 3'!L53)</f>
        <v>292.88000000000005</v>
      </c>
    </row>
    <row r="54" spans="1:13" ht="33.75" customHeight="1" x14ac:dyDescent="0.2"/>
    <row r="55" spans="1:13" ht="33.75" customHeight="1" x14ac:dyDescent="0.2"/>
    <row r="56" spans="1:13" ht="33.75" customHeight="1" x14ac:dyDescent="0.2"/>
    <row r="57" spans="1:13" ht="33.75" customHeight="1" x14ac:dyDescent="0.2"/>
    <row r="58" spans="1:13" ht="33.75" customHeight="1" x14ac:dyDescent="0.2"/>
    <row r="59" spans="1:13" ht="33.75" customHeight="1" x14ac:dyDescent="0.2"/>
    <row r="60" spans="1:13" ht="33.75" customHeight="1" x14ac:dyDescent="0.2"/>
    <row r="61" spans="1:13" ht="33.75" customHeight="1" x14ac:dyDescent="0.2"/>
    <row r="62" spans="1:13" ht="33.75" customHeight="1" x14ac:dyDescent="0.2"/>
    <row r="63" spans="1:13" ht="33.75" customHeight="1" x14ac:dyDescent="0.2"/>
    <row r="64" spans="1:13" ht="33.75" customHeight="1" x14ac:dyDescent="0.2"/>
    <row r="65" ht="33.75" customHeight="1" x14ac:dyDescent="0.2"/>
    <row r="66" ht="33.75" customHeight="1" x14ac:dyDescent="0.2"/>
    <row r="67" ht="33.75" customHeight="1" x14ac:dyDescent="0.2"/>
    <row r="68" ht="33.75" customHeight="1" x14ac:dyDescent="0.2"/>
    <row r="69" ht="33.75" customHeight="1" x14ac:dyDescent="0.2"/>
    <row r="70" ht="33.75" customHeight="1" x14ac:dyDescent="0.2"/>
    <row r="71" ht="33.75" customHeight="1" x14ac:dyDescent="0.2"/>
    <row r="72" ht="33.75" customHeight="1" x14ac:dyDescent="0.2"/>
    <row r="73" ht="33.75" customHeight="1" x14ac:dyDescent="0.2"/>
    <row r="74" ht="33.75" customHeight="1" x14ac:dyDescent="0.2"/>
    <row r="75" ht="33.75" customHeight="1" x14ac:dyDescent="0.2"/>
    <row r="76" ht="33.75" customHeight="1" x14ac:dyDescent="0.2"/>
    <row r="77" ht="33.75" customHeight="1" x14ac:dyDescent="0.2"/>
    <row r="78" ht="33.75" customHeight="1" x14ac:dyDescent="0.2"/>
    <row r="79" ht="33.75" customHeight="1" x14ac:dyDescent="0.2"/>
    <row r="80" ht="33.75" customHeight="1" x14ac:dyDescent="0.2"/>
    <row r="81" ht="33.75" customHeight="1" x14ac:dyDescent="0.2"/>
    <row r="82" ht="33.75" customHeight="1" x14ac:dyDescent="0.2"/>
    <row r="83" ht="33.75" customHeight="1" x14ac:dyDescent="0.2"/>
    <row r="84" ht="33.75" customHeight="1" x14ac:dyDescent="0.2"/>
    <row r="85" ht="33.75" customHeight="1" x14ac:dyDescent="0.2"/>
    <row r="86" ht="33.75" customHeight="1" x14ac:dyDescent="0.2"/>
    <row r="87" ht="33.75" customHeight="1" x14ac:dyDescent="0.2"/>
  </sheetData>
  <mergeCells count="2">
    <mergeCell ref="G3:H3"/>
    <mergeCell ref="J3:K3"/>
  </mergeCells>
  <phoneticPr fontId="0" type="noConversion"/>
  <pageMargins left="0" right="0" top="0" bottom="0" header="0" footer="0"/>
  <pageSetup scale="70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6AAF8-59F6-4210-9831-280CFEEC900C}">
  <sheetPr>
    <pageSetUpPr fitToPage="1"/>
  </sheetPr>
  <dimension ref="A2:M72"/>
  <sheetViews>
    <sheetView zoomScaleNormal="100" zoomScaleSheetLayoutView="105" workbookViewId="0">
      <pane xSplit="2" topLeftCell="C1" activePane="topRight" state="frozen"/>
      <selection pane="topRight" activeCell="B5" sqref="B5"/>
    </sheetView>
  </sheetViews>
  <sheetFormatPr defaultRowHeight="15" customHeight="1" x14ac:dyDescent="0.2"/>
  <cols>
    <col min="2" max="2" width="59.7109375" style="136" customWidth="1"/>
    <col min="3" max="3" width="8.28515625" style="15" customWidth="1"/>
    <col min="4" max="4" width="10" style="15" customWidth="1"/>
    <col min="5" max="5" width="10.140625" style="15" customWidth="1"/>
    <col min="6" max="6" width="9.42578125" style="15" customWidth="1"/>
    <col min="7" max="7" width="14.5703125" style="17" customWidth="1"/>
    <col min="8" max="8" width="12.42578125" style="17" customWidth="1"/>
    <col min="9" max="9" width="17.28515625" customWidth="1"/>
    <col min="10" max="10" width="14.85546875" style="52" customWidth="1"/>
    <col min="11" max="11" width="12.28515625" customWidth="1"/>
    <col min="12" max="12" width="10" customWidth="1"/>
    <col min="13" max="13" width="15.85546875" customWidth="1"/>
    <col min="14" max="17" width="18.7109375" customWidth="1"/>
  </cols>
  <sheetData>
    <row r="2" spans="1:13" ht="30" customHeight="1" thickBot="1" x14ac:dyDescent="0.55000000000000004">
      <c r="A2" s="12" t="s">
        <v>56</v>
      </c>
      <c r="B2" s="12"/>
      <c r="C2" s="13"/>
      <c r="D2" s="13"/>
      <c r="E2" s="13"/>
      <c r="F2" s="13"/>
      <c r="G2" s="18"/>
      <c r="H2" s="18"/>
      <c r="I2" s="12"/>
      <c r="J2" s="53"/>
      <c r="K2" s="12"/>
      <c r="L2" s="12"/>
      <c r="M2" s="12"/>
    </row>
    <row r="3" spans="1:13" ht="24.95" customHeight="1" thickBot="1" x14ac:dyDescent="0.3">
      <c r="A3" s="23" t="s">
        <v>0</v>
      </c>
      <c r="B3" s="23" t="s">
        <v>1</v>
      </c>
      <c r="C3" s="24" t="s">
        <v>2</v>
      </c>
      <c r="D3" s="24" t="s">
        <v>2</v>
      </c>
      <c r="E3" s="24" t="s">
        <v>8</v>
      </c>
      <c r="F3" s="24" t="s">
        <v>9</v>
      </c>
      <c r="G3" s="265" t="s">
        <v>5</v>
      </c>
      <c r="H3" s="266"/>
      <c r="I3" s="24" t="s">
        <v>22</v>
      </c>
      <c r="J3" s="267" t="s">
        <v>21</v>
      </c>
      <c r="K3" s="268"/>
      <c r="L3" s="24" t="s">
        <v>10</v>
      </c>
      <c r="M3" s="153" t="s">
        <v>10</v>
      </c>
    </row>
    <row r="4" spans="1:13" ht="39" customHeight="1" thickBot="1" x14ac:dyDescent="0.3">
      <c r="A4" s="68"/>
      <c r="B4" s="68">
        <v>49</v>
      </c>
      <c r="C4" s="63"/>
      <c r="D4" s="64" t="s">
        <v>6</v>
      </c>
      <c r="E4" s="64" t="s">
        <v>3</v>
      </c>
      <c r="F4" s="64" t="s">
        <v>4</v>
      </c>
      <c r="G4" s="65" t="s">
        <v>26</v>
      </c>
      <c r="H4" s="65" t="s">
        <v>27</v>
      </c>
      <c r="I4" s="182" t="s">
        <v>41</v>
      </c>
      <c r="J4" s="183" t="s">
        <v>15</v>
      </c>
      <c r="K4" s="64" t="s">
        <v>16</v>
      </c>
      <c r="L4" s="28"/>
      <c r="M4" s="154" t="s">
        <v>7</v>
      </c>
    </row>
    <row r="5" spans="1:13" ht="27" customHeight="1" thickBot="1" x14ac:dyDescent="0.3">
      <c r="A5" s="184">
        <v>11</v>
      </c>
      <c r="B5" s="185" t="s">
        <v>122</v>
      </c>
      <c r="C5" s="186">
        <v>1</v>
      </c>
      <c r="D5" s="187">
        <v>1</v>
      </c>
      <c r="E5" s="186">
        <v>1</v>
      </c>
      <c r="F5" s="195"/>
      <c r="G5" s="188">
        <v>1.97</v>
      </c>
      <c r="H5" s="189">
        <f t="shared" ref="H5:H36" si="0">G5-I5</f>
        <v>1.97</v>
      </c>
      <c r="I5" s="190"/>
      <c r="J5" s="191">
        <f>IF(H5=0,0,IF(ISERROR(RANK(H5,$H$5:$H$58)),"",RANK(H5,$H$5:$H$58)))</f>
        <v>32</v>
      </c>
      <c r="K5" s="192" t="str">
        <f t="shared" ref="K5:K36" si="1">IF(ISERROR(RANK(F5,$F$5:$F$58)),"",(RANK(F5,$F$5:$F$58)))</f>
        <v/>
      </c>
      <c r="L5" s="82">
        <v>69</v>
      </c>
      <c r="M5" s="155">
        <f>SUM(H5+L5)</f>
        <v>70.97</v>
      </c>
    </row>
    <row r="6" spans="1:13" ht="24.95" customHeight="1" thickTop="1" thickBot="1" x14ac:dyDescent="0.3">
      <c r="A6" s="193">
        <v>12</v>
      </c>
      <c r="B6" s="135" t="str">
        <f>IF(ISERROR(VLOOKUP(A6,Teams!$A$2:$B$4911,2)),"",VLOOKUP(A6,Teams!$A$2:$B$4911,2))</f>
        <v>Randy &amp; Casey Hanna</v>
      </c>
      <c r="C6" s="33">
        <v>1</v>
      </c>
      <c r="D6" s="104">
        <v>1</v>
      </c>
      <c r="E6" s="33">
        <v>2</v>
      </c>
      <c r="F6" s="134"/>
      <c r="G6" s="34">
        <v>3.6</v>
      </c>
      <c r="H6" s="75">
        <f t="shared" si="0"/>
        <v>3.6</v>
      </c>
      <c r="I6" s="61"/>
      <c r="J6" s="62">
        <f>IF(H6=0,0,IF(ISERROR(RANK(H6,$H$5:$H$58)),"",RANK(H6,$H$5:$H$58)))</f>
        <v>26</v>
      </c>
      <c r="K6" s="194" t="str">
        <f t="shared" si="1"/>
        <v/>
      </c>
      <c r="L6" s="82">
        <v>75</v>
      </c>
      <c r="M6" s="155">
        <f>SUM(H6+'April 3'!L6)</f>
        <v>102.6</v>
      </c>
    </row>
    <row r="7" spans="1:13" ht="24.95" customHeight="1" thickTop="1" thickBot="1" x14ac:dyDescent="0.3">
      <c r="A7" s="193">
        <v>13</v>
      </c>
      <c r="B7" s="135" t="str">
        <f>IF(ISERROR(VLOOKUP(A7,Teams!$A$2:$B$4911,2)),"",VLOOKUP(A7,Teams!$A$2:$B$4911,2))</f>
        <v>Derrick &amp; Wesley Shoffitt &amp; Willie Wooten</v>
      </c>
      <c r="C7" s="33">
        <v>1</v>
      </c>
      <c r="D7" s="104">
        <v>1</v>
      </c>
      <c r="E7" s="33">
        <v>5</v>
      </c>
      <c r="F7" s="160">
        <v>5.56</v>
      </c>
      <c r="G7" s="34">
        <v>13.29</v>
      </c>
      <c r="H7" s="75">
        <f t="shared" si="0"/>
        <v>13.29</v>
      </c>
      <c r="I7" s="61"/>
      <c r="J7" s="62">
        <f>IF(H7=0,0,IF(ISERROR(RANK(H7,$H$5:$H$58)),"",RANK(H7,$H$5:$H$58)))</f>
        <v>3</v>
      </c>
      <c r="K7" s="194">
        <f t="shared" si="1"/>
        <v>2</v>
      </c>
      <c r="L7" s="82">
        <v>98</v>
      </c>
      <c r="M7" s="155">
        <f>SUM(H7+'April 3'!L7)</f>
        <v>111.28999999999999</v>
      </c>
    </row>
    <row r="8" spans="1:13" s="6" customFormat="1" ht="24.95" customHeight="1" thickTop="1" thickBot="1" x14ac:dyDescent="0.3">
      <c r="A8" s="193">
        <v>14</v>
      </c>
      <c r="B8" s="135" t="str">
        <f>IF(ISERROR(VLOOKUP(A8,Teams!$A$2:$B$4911,2)),"",VLOOKUP(A8,Teams!$A$2:$B$4911,2))</f>
        <v>Paul Howard &amp; Steve Farr &amp; Emmy Howard</v>
      </c>
      <c r="C8" s="33">
        <v>1</v>
      </c>
      <c r="D8" s="104">
        <v>1</v>
      </c>
      <c r="E8" s="33">
        <v>0</v>
      </c>
      <c r="F8" s="160"/>
      <c r="G8" s="34">
        <v>0</v>
      </c>
      <c r="H8" s="75">
        <f t="shared" si="0"/>
        <v>0</v>
      </c>
      <c r="I8" s="61"/>
      <c r="J8" s="62">
        <v>33</v>
      </c>
      <c r="K8" s="194" t="str">
        <f t="shared" si="1"/>
        <v/>
      </c>
      <c r="L8" s="82">
        <v>68</v>
      </c>
      <c r="M8" s="155">
        <f>SUM(H8+L8)</f>
        <v>68</v>
      </c>
    </row>
    <row r="9" spans="1:13" ht="24.95" customHeight="1" thickTop="1" thickBot="1" x14ac:dyDescent="0.3">
      <c r="A9" s="193">
        <v>15</v>
      </c>
      <c r="B9" s="135" t="str">
        <f>IF(ISERROR(VLOOKUP(A9,Teams!$A$2:$B$4911,2)),"",VLOOKUP(A9,Teams!$A$2:$B$4911,2))</f>
        <v>Johnny Due &amp; William Flournoy Dennis Oats</v>
      </c>
      <c r="C9" s="33">
        <v>1</v>
      </c>
      <c r="D9" s="104">
        <v>1</v>
      </c>
      <c r="E9" s="33">
        <v>3</v>
      </c>
      <c r="F9" s="160"/>
      <c r="G9" s="34">
        <v>7.57</v>
      </c>
      <c r="H9" s="75">
        <f t="shared" si="0"/>
        <v>7.57</v>
      </c>
      <c r="I9" s="61"/>
      <c r="J9" s="62">
        <f>IF(H9=0,0,IF(ISERROR(RANK(H9,$H$5:$H$58)),"",RANK(H9,$H$5:$H$58)))</f>
        <v>17</v>
      </c>
      <c r="K9" s="194" t="str">
        <f t="shared" si="1"/>
        <v/>
      </c>
      <c r="L9" s="82">
        <v>84</v>
      </c>
      <c r="M9" s="155">
        <f>SUM(H9+'April 3'!L8)</f>
        <v>104.57</v>
      </c>
    </row>
    <row r="10" spans="1:13" ht="24.95" customHeight="1" thickTop="1" thickBot="1" x14ac:dyDescent="0.3">
      <c r="A10" s="193">
        <v>16</v>
      </c>
      <c r="B10" s="135" t="str">
        <f>IF(ISERROR(VLOOKUP(A10,Teams!$A$2:$B$4911,2)),"",VLOOKUP(A10,Teams!$A$2:$B$4911,2))</f>
        <v>Nick Massey &amp; Ricky Carlton &amp; Conner Hughes</v>
      </c>
      <c r="C10" s="33">
        <v>1</v>
      </c>
      <c r="D10" s="104">
        <v>1</v>
      </c>
      <c r="E10" s="33">
        <v>5</v>
      </c>
      <c r="F10" s="160"/>
      <c r="G10" s="34">
        <v>10.62</v>
      </c>
      <c r="H10" s="75">
        <f t="shared" si="0"/>
        <v>10.62</v>
      </c>
      <c r="I10" s="61"/>
      <c r="J10" s="62">
        <f>IF(H10=0,0,IF(ISERROR(RANK(H10,$H$5:$H$58)),"",RANK(H10,$H$5:$H$58)))</f>
        <v>9</v>
      </c>
      <c r="K10" s="194" t="str">
        <f t="shared" si="1"/>
        <v/>
      </c>
      <c r="L10" s="82">
        <v>92</v>
      </c>
      <c r="M10" s="155">
        <f>SUM(H10+'April 3'!L9)</f>
        <v>106.62</v>
      </c>
    </row>
    <row r="11" spans="1:13" ht="24.95" customHeight="1" thickTop="1" thickBot="1" x14ac:dyDescent="0.3">
      <c r="A11" s="193">
        <v>17</v>
      </c>
      <c r="B11" s="135" t="str">
        <f>IF(ISERROR(VLOOKUP(A11,Teams!$A$2:$B$4911,2)),"",VLOOKUP(A11,Teams!$A$2:$B$4911,2))</f>
        <v>Bryan &amp; Mason McCarty</v>
      </c>
      <c r="C11" s="33">
        <v>1</v>
      </c>
      <c r="D11" s="104">
        <v>1</v>
      </c>
      <c r="E11" s="33">
        <v>0</v>
      </c>
      <c r="F11" s="160"/>
      <c r="G11" s="34">
        <v>0</v>
      </c>
      <c r="H11" s="75">
        <f t="shared" si="0"/>
        <v>0</v>
      </c>
      <c r="I11" s="61"/>
      <c r="J11" s="62">
        <v>33</v>
      </c>
      <c r="K11" s="194" t="str">
        <f t="shared" si="1"/>
        <v/>
      </c>
      <c r="L11" s="82">
        <v>68</v>
      </c>
      <c r="M11" s="155">
        <f>SUM(H11+L11)</f>
        <v>68</v>
      </c>
    </row>
    <row r="12" spans="1:13" ht="24.95" customHeight="1" thickTop="1" thickBot="1" x14ac:dyDescent="0.3">
      <c r="A12" s="193">
        <v>18</v>
      </c>
      <c r="B12" s="135" t="str">
        <f>IF(ISERROR(VLOOKUP(A12,Teams!$A$2:$B$4911,2)),"",VLOOKUP(A12,Teams!$A$2:$B$4911,2))</f>
        <v>Ronald Kingsley &amp; Don Rawls &amp; Billy Penick</v>
      </c>
      <c r="C12" s="33">
        <v>1</v>
      </c>
      <c r="D12" s="104">
        <v>1</v>
      </c>
      <c r="E12" s="33">
        <v>3</v>
      </c>
      <c r="F12" s="160"/>
      <c r="G12" s="34">
        <v>5.53</v>
      </c>
      <c r="H12" s="75">
        <f t="shared" si="0"/>
        <v>5.53</v>
      </c>
      <c r="I12" s="61"/>
      <c r="J12" s="62">
        <f>IF(H12=0,0,IF(ISERROR(RANK(H12,$H$5:$H$58)),"",RANK(H12,$H$5:$H$58)))</f>
        <v>21</v>
      </c>
      <c r="K12" s="194" t="str">
        <f t="shared" si="1"/>
        <v/>
      </c>
      <c r="L12" s="82">
        <v>80</v>
      </c>
      <c r="M12" s="155">
        <f>SUM(H12+L12)</f>
        <v>85.53</v>
      </c>
    </row>
    <row r="13" spans="1:13" ht="24.95" customHeight="1" thickTop="1" thickBot="1" x14ac:dyDescent="0.3">
      <c r="A13" s="193">
        <v>20</v>
      </c>
      <c r="B13" s="135" t="str">
        <f>IF(ISERROR(VLOOKUP(A13,Teams!$A$2:$B$4911,2)),"",VLOOKUP(A13,Teams!$A$2:$B$4911,2))</f>
        <v>Markus Mosley &amp; William &amp; Keith Payne</v>
      </c>
      <c r="C13" s="33">
        <v>1</v>
      </c>
      <c r="D13" s="104">
        <v>1</v>
      </c>
      <c r="E13" s="33">
        <v>2</v>
      </c>
      <c r="F13" s="160">
        <v>7.3</v>
      </c>
      <c r="G13" s="34">
        <v>9.2200000000000006</v>
      </c>
      <c r="H13" s="75">
        <f t="shared" si="0"/>
        <v>9.2200000000000006</v>
      </c>
      <c r="I13" s="61"/>
      <c r="J13" s="62">
        <f>IF(H13=0,0,IF(ISERROR(RANK(H13,$H$5:$H$58)),"",RANK(H13,$H$5:$H$58)))</f>
        <v>14</v>
      </c>
      <c r="K13" s="194">
        <f t="shared" si="1"/>
        <v>1</v>
      </c>
      <c r="L13" s="82">
        <v>87</v>
      </c>
      <c r="M13" s="155">
        <f>SUM(H13+'April 3'!L12)</f>
        <v>102.22</v>
      </c>
    </row>
    <row r="14" spans="1:13" ht="24.95" customHeight="1" thickTop="1" thickBot="1" x14ac:dyDescent="0.3">
      <c r="A14" s="193">
        <v>22</v>
      </c>
      <c r="B14" s="135" t="str">
        <f>IF(ISERROR(VLOOKUP(A14,Teams!$A$2:$B$4911,2)),"",VLOOKUP(A14,Teams!$A$2:$B$4911,2))</f>
        <v>Russell Sparks &amp; Lanton &amp; Mandy Chumley</v>
      </c>
      <c r="C14" s="33">
        <v>1</v>
      </c>
      <c r="D14" s="104">
        <v>1</v>
      </c>
      <c r="E14" s="33">
        <v>3</v>
      </c>
      <c r="F14" s="160"/>
      <c r="G14" s="34">
        <v>7.38</v>
      </c>
      <c r="H14" s="75">
        <f t="shared" si="0"/>
        <v>7.38</v>
      </c>
      <c r="I14" s="61"/>
      <c r="J14" s="62">
        <f>IF(H14=0,0,IF(ISERROR(RANK(H14,$H$5:$H$58)),"",RANK(H14,$H$5:$H$58)))</f>
        <v>18</v>
      </c>
      <c r="K14" s="194" t="str">
        <f t="shared" si="1"/>
        <v/>
      </c>
      <c r="L14" s="82">
        <v>83</v>
      </c>
      <c r="M14" s="155">
        <f>SUM(H14+'April 3'!L13)</f>
        <v>99.38</v>
      </c>
    </row>
    <row r="15" spans="1:13" ht="24.95" customHeight="1" thickTop="1" thickBot="1" x14ac:dyDescent="0.3">
      <c r="A15" s="193">
        <v>23</v>
      </c>
      <c r="B15" s="135" t="str">
        <f>IF(ISERROR(VLOOKUP(A15,Teams!$A$2:$B$4911,2)),"",VLOOKUP(A15,Teams!$A$2:$B$4911,2))</f>
        <v>Keith &amp; Terry Hickman</v>
      </c>
      <c r="C15" s="33">
        <v>1</v>
      </c>
      <c r="D15" s="104">
        <v>1</v>
      </c>
      <c r="E15" s="33">
        <v>1</v>
      </c>
      <c r="F15" s="160"/>
      <c r="G15" s="34">
        <v>2.93</v>
      </c>
      <c r="H15" s="75">
        <f t="shared" si="0"/>
        <v>2.93</v>
      </c>
      <c r="I15" s="61"/>
      <c r="J15" s="62">
        <f>IF(H15=0,0,IF(ISERROR(RANK(H15,$H$5:$H$58)),"",RANK(H15,$H$5:$H$58)))</f>
        <v>28</v>
      </c>
      <c r="K15" s="194" t="str">
        <f t="shared" si="1"/>
        <v/>
      </c>
      <c r="L15" s="82">
        <v>73</v>
      </c>
      <c r="M15" s="155">
        <f>SUM(H15+'April 3'!L14)</f>
        <v>93.93</v>
      </c>
    </row>
    <row r="16" spans="1:13" ht="24.95" customHeight="1" thickTop="1" thickBot="1" x14ac:dyDescent="0.3">
      <c r="A16" s="193">
        <v>24</v>
      </c>
      <c r="B16" s="135" t="str">
        <f>IF(ISERROR(VLOOKUP(A16,Teams!$A$2:$B$4911,2)),"",VLOOKUP(A16,Teams!$A$2:$B$4911,2))</f>
        <v>John Wojhan &amp; Dwayne Likens &amp; Kelvin Jones</v>
      </c>
      <c r="C16" s="33">
        <v>1</v>
      </c>
      <c r="D16" s="104">
        <v>1</v>
      </c>
      <c r="E16" s="33">
        <v>2</v>
      </c>
      <c r="F16" s="160"/>
      <c r="G16" s="34">
        <v>4.2699999999999996</v>
      </c>
      <c r="H16" s="75">
        <f t="shared" si="0"/>
        <v>4.2699999999999996</v>
      </c>
      <c r="I16" s="61"/>
      <c r="J16" s="62">
        <f>IF(H16=0,0,IF(ISERROR(RANK(H16,$H$5:$H$58)),"",RANK(H16,$H$5:$H$58)))</f>
        <v>24</v>
      </c>
      <c r="K16" s="194" t="str">
        <f t="shared" si="1"/>
        <v/>
      </c>
      <c r="L16" s="82">
        <v>77</v>
      </c>
      <c r="M16" s="155">
        <f t="shared" ref="M16:M58" si="2">SUM(H16+L16)</f>
        <v>81.27</v>
      </c>
    </row>
    <row r="17" spans="1:13" ht="24.95" customHeight="1" thickTop="1" thickBot="1" x14ac:dyDescent="0.3">
      <c r="A17" s="193">
        <v>25</v>
      </c>
      <c r="B17" s="135" t="str">
        <f>IF(ISERROR(VLOOKUP(A17,Teams!$A$2:$B$4911,2)),"",VLOOKUP(A17,Teams!$A$2:$B$4911,2))</f>
        <v>Paul Stringer &amp; Paul Stringer Jr</v>
      </c>
      <c r="C17" s="33">
        <v>1</v>
      </c>
      <c r="D17" s="104">
        <v>1</v>
      </c>
      <c r="E17" s="33">
        <v>0</v>
      </c>
      <c r="F17" s="160"/>
      <c r="G17" s="34">
        <v>0</v>
      </c>
      <c r="H17" s="75">
        <f t="shared" si="0"/>
        <v>0</v>
      </c>
      <c r="I17" s="61"/>
      <c r="J17" s="62">
        <v>33</v>
      </c>
      <c r="K17" s="194" t="str">
        <f t="shared" si="1"/>
        <v/>
      </c>
      <c r="L17" s="82">
        <v>68</v>
      </c>
      <c r="M17" s="155">
        <f t="shared" si="2"/>
        <v>68</v>
      </c>
    </row>
    <row r="18" spans="1:13" ht="24.95" customHeight="1" thickTop="1" thickBot="1" x14ac:dyDescent="0.3">
      <c r="A18" s="193">
        <v>26</v>
      </c>
      <c r="B18" s="135" t="str">
        <f>IF(ISERROR(VLOOKUP(A18,Teams!$A$2:$B$4911,2)),"",VLOOKUP(A18,Teams!$A$2:$B$4911,2))</f>
        <v>Bruce Chumley &amp; Gary Foster &amp; Scott Moore</v>
      </c>
      <c r="C18" s="33">
        <v>1</v>
      </c>
      <c r="D18" s="104">
        <v>1</v>
      </c>
      <c r="E18" s="33">
        <v>4</v>
      </c>
      <c r="F18" s="160">
        <v>4.8899999999999997</v>
      </c>
      <c r="G18" s="34">
        <v>9.4499999999999993</v>
      </c>
      <c r="H18" s="75">
        <f t="shared" si="0"/>
        <v>9.4499999999999993</v>
      </c>
      <c r="I18" s="61"/>
      <c r="J18" s="62">
        <f t="shared" ref="J18:J26" si="3">IF(H18=0,0,IF(ISERROR(RANK(H18,$H$5:$H$58)),"",RANK(H18,$H$5:$H$58)))</f>
        <v>13</v>
      </c>
      <c r="K18" s="194">
        <f t="shared" si="1"/>
        <v>4</v>
      </c>
      <c r="L18" s="82">
        <v>88</v>
      </c>
      <c r="M18" s="155">
        <f t="shared" si="2"/>
        <v>97.45</v>
      </c>
    </row>
    <row r="19" spans="1:13" ht="24.95" customHeight="1" thickTop="1" thickBot="1" x14ac:dyDescent="0.3">
      <c r="A19" s="193">
        <v>29</v>
      </c>
      <c r="B19" s="135" t="str">
        <f>IF(ISERROR(VLOOKUP(A19,Teams!$A$2:$B$4911,2)),"",VLOOKUP(A19,Teams!$A$2:$B$4911,2))</f>
        <v>Ryan Carson &amp; Mark Gorman &amp; Bobby Blanton</v>
      </c>
      <c r="C19" s="33">
        <v>1</v>
      </c>
      <c r="D19" s="104">
        <v>1</v>
      </c>
      <c r="E19" s="33">
        <v>5</v>
      </c>
      <c r="F19" s="160"/>
      <c r="G19" s="34">
        <v>13.17</v>
      </c>
      <c r="H19" s="75">
        <f t="shared" si="0"/>
        <v>13.17</v>
      </c>
      <c r="I19" s="61"/>
      <c r="J19" s="62">
        <f t="shared" si="3"/>
        <v>4</v>
      </c>
      <c r="K19" s="194" t="str">
        <f t="shared" si="1"/>
        <v/>
      </c>
      <c r="L19" s="82">
        <v>97</v>
      </c>
      <c r="M19" s="155">
        <f t="shared" si="2"/>
        <v>110.17</v>
      </c>
    </row>
    <row r="20" spans="1:13" ht="24.95" customHeight="1" thickTop="1" thickBot="1" x14ac:dyDescent="0.3">
      <c r="A20" s="193">
        <v>30</v>
      </c>
      <c r="B20" s="135" t="str">
        <f>IF(ISERROR(VLOOKUP(A20,Teams!$A$2:$B$4911,2)),"",VLOOKUP(A20,Teams!$A$2:$B$4911,2))</f>
        <v>Clint Teutsch &amp; Jeff Horn</v>
      </c>
      <c r="C20" s="33">
        <v>1</v>
      </c>
      <c r="D20" s="104">
        <v>1</v>
      </c>
      <c r="E20" s="33">
        <v>4</v>
      </c>
      <c r="F20" s="160"/>
      <c r="G20" s="34">
        <v>8.33</v>
      </c>
      <c r="H20" s="75">
        <f t="shared" si="0"/>
        <v>8.33</v>
      </c>
      <c r="I20" s="61"/>
      <c r="J20" s="62">
        <f t="shared" si="3"/>
        <v>16</v>
      </c>
      <c r="K20" s="194" t="str">
        <f t="shared" si="1"/>
        <v/>
      </c>
      <c r="L20" s="82">
        <v>85</v>
      </c>
      <c r="M20" s="155">
        <f t="shared" si="2"/>
        <v>93.33</v>
      </c>
    </row>
    <row r="21" spans="1:13" ht="24.95" customHeight="1" thickTop="1" thickBot="1" x14ac:dyDescent="0.3">
      <c r="A21" s="193">
        <v>31</v>
      </c>
      <c r="B21" s="135" t="str">
        <f>IF(ISERROR(VLOOKUP(A21,Teams!$A$2:$B$4911,2)),"",VLOOKUP(A21,Teams!$A$2:$B$4911,2))</f>
        <v>Robert Ratliff &amp; Troy Pyle</v>
      </c>
      <c r="C21" s="33">
        <v>1</v>
      </c>
      <c r="D21" s="104">
        <v>1</v>
      </c>
      <c r="E21" s="33">
        <v>4</v>
      </c>
      <c r="F21" s="160">
        <v>5.5</v>
      </c>
      <c r="G21" s="34">
        <v>12.36</v>
      </c>
      <c r="H21" s="75">
        <f t="shared" si="0"/>
        <v>11.36</v>
      </c>
      <c r="I21" s="61">
        <v>1</v>
      </c>
      <c r="J21" s="62">
        <f t="shared" si="3"/>
        <v>8</v>
      </c>
      <c r="K21" s="194">
        <f t="shared" si="1"/>
        <v>3</v>
      </c>
      <c r="L21" s="82">
        <v>93</v>
      </c>
      <c r="M21" s="155">
        <f t="shared" si="2"/>
        <v>104.36</v>
      </c>
    </row>
    <row r="22" spans="1:13" ht="24.95" customHeight="1" thickTop="1" thickBot="1" x14ac:dyDescent="0.3">
      <c r="A22" s="193">
        <v>32</v>
      </c>
      <c r="B22" s="135" t="str">
        <f>IF(ISERROR(VLOOKUP(A22,Teams!$A$2:$B$4911,2)),"",VLOOKUP(A22,Teams!$A$2:$B$4911,2))</f>
        <v>James Pyle &amp; Bryan Pyle Mikey Pyle</v>
      </c>
      <c r="C22" s="33">
        <v>1</v>
      </c>
      <c r="D22" s="104">
        <v>1</v>
      </c>
      <c r="E22" s="33">
        <v>5</v>
      </c>
      <c r="F22" s="160"/>
      <c r="G22" s="34">
        <v>8.76</v>
      </c>
      <c r="H22" s="75">
        <f t="shared" si="0"/>
        <v>8.76</v>
      </c>
      <c r="I22" s="61"/>
      <c r="J22" s="62">
        <f t="shared" si="3"/>
        <v>15</v>
      </c>
      <c r="K22" s="194" t="str">
        <f t="shared" si="1"/>
        <v/>
      </c>
      <c r="L22" s="82">
        <v>86</v>
      </c>
      <c r="M22" s="155">
        <f t="shared" si="2"/>
        <v>94.76</v>
      </c>
    </row>
    <row r="23" spans="1:13" ht="24.95" customHeight="1" thickTop="1" thickBot="1" x14ac:dyDescent="0.3">
      <c r="A23" s="193">
        <v>33</v>
      </c>
      <c r="B23" s="135" t="str">
        <f>IF(ISERROR(VLOOKUP(A23,Teams!$A$2:$B$4911,2)),"",VLOOKUP(A23,Teams!$A$2:$B$4911,2))</f>
        <v>Justin Morton &amp; David Randy Turner</v>
      </c>
      <c r="C23" s="33">
        <v>1</v>
      </c>
      <c r="D23" s="104">
        <v>1</v>
      </c>
      <c r="E23" s="33">
        <v>5</v>
      </c>
      <c r="F23" s="160"/>
      <c r="G23" s="34">
        <v>14.41</v>
      </c>
      <c r="H23" s="75">
        <f t="shared" si="0"/>
        <v>14.41</v>
      </c>
      <c r="I23" s="61"/>
      <c r="J23" s="62">
        <f t="shared" si="3"/>
        <v>1</v>
      </c>
      <c r="K23" s="194" t="str">
        <f t="shared" si="1"/>
        <v/>
      </c>
      <c r="L23" s="82">
        <v>100</v>
      </c>
      <c r="M23" s="155">
        <f t="shared" si="2"/>
        <v>114.41</v>
      </c>
    </row>
    <row r="24" spans="1:13" ht="24.95" customHeight="1" thickTop="1" thickBot="1" x14ac:dyDescent="0.3">
      <c r="A24" s="193">
        <v>34</v>
      </c>
      <c r="B24" s="135" t="str">
        <f>IF(ISERROR(VLOOKUP(A24,Teams!$A$2:$B$4911,2)),"",VLOOKUP(A24,Teams!$A$2:$B$4911,2))</f>
        <v>Michael &amp; Steve  Bennett &amp; Dustin Smith</v>
      </c>
      <c r="C24" s="33">
        <v>1</v>
      </c>
      <c r="D24" s="104">
        <v>1</v>
      </c>
      <c r="E24" s="33">
        <v>5</v>
      </c>
      <c r="F24" s="160"/>
      <c r="G24" s="34">
        <v>11.67</v>
      </c>
      <c r="H24" s="75">
        <f t="shared" si="0"/>
        <v>11.67</v>
      </c>
      <c r="I24" s="61"/>
      <c r="J24" s="62">
        <f t="shared" si="3"/>
        <v>6</v>
      </c>
      <c r="K24" s="194" t="str">
        <f t="shared" si="1"/>
        <v/>
      </c>
      <c r="L24" s="82">
        <v>95</v>
      </c>
      <c r="M24" s="155">
        <f t="shared" si="2"/>
        <v>106.67</v>
      </c>
    </row>
    <row r="25" spans="1:13" ht="24.95" customHeight="1" thickTop="1" thickBot="1" x14ac:dyDescent="0.3">
      <c r="A25" s="193">
        <v>35</v>
      </c>
      <c r="B25" s="135" t="str">
        <f>IF(ISERROR(VLOOKUP(A25,Teams!$A$2:$B$4911,2)),"",VLOOKUP(A25,Teams!$A$2:$B$4911,2))</f>
        <v>Mark Thompson &amp; Ron Risenhover &amp; Larry Green</v>
      </c>
      <c r="C25" s="33">
        <v>1</v>
      </c>
      <c r="D25" s="104">
        <v>1</v>
      </c>
      <c r="E25" s="33">
        <v>3</v>
      </c>
      <c r="F25" s="160"/>
      <c r="G25" s="34">
        <v>6</v>
      </c>
      <c r="H25" s="75">
        <f t="shared" si="0"/>
        <v>6</v>
      </c>
      <c r="I25" s="61"/>
      <c r="J25" s="62">
        <f t="shared" si="3"/>
        <v>20</v>
      </c>
      <c r="K25" s="194" t="str">
        <f t="shared" si="1"/>
        <v/>
      </c>
      <c r="L25" s="82">
        <v>81</v>
      </c>
      <c r="M25" s="155">
        <f t="shared" si="2"/>
        <v>87</v>
      </c>
    </row>
    <row r="26" spans="1:13" ht="24.95" customHeight="1" thickTop="1" thickBot="1" x14ac:dyDescent="0.3">
      <c r="A26" s="193">
        <v>36</v>
      </c>
      <c r="B26" s="135" t="str">
        <f>IF(ISERROR(VLOOKUP(A26,Teams!$A$2:$B$4911,2)),"",VLOOKUP(A26,Teams!$A$2:$B$4911,2))</f>
        <v>Jason Oliver &amp; Curtis Evans</v>
      </c>
      <c r="C26" s="33">
        <v>1</v>
      </c>
      <c r="D26" s="104">
        <v>1</v>
      </c>
      <c r="E26" s="33">
        <v>5</v>
      </c>
      <c r="F26" s="160"/>
      <c r="G26" s="34">
        <v>11.68</v>
      </c>
      <c r="H26" s="75">
        <f t="shared" si="0"/>
        <v>11.68</v>
      </c>
      <c r="I26" s="61"/>
      <c r="J26" s="62">
        <f t="shared" si="3"/>
        <v>5</v>
      </c>
      <c r="K26" s="194" t="str">
        <f t="shared" si="1"/>
        <v/>
      </c>
      <c r="L26" s="82">
        <v>96</v>
      </c>
      <c r="M26" s="155">
        <f t="shared" si="2"/>
        <v>107.68</v>
      </c>
    </row>
    <row r="27" spans="1:13" ht="24.95" customHeight="1" thickTop="1" thickBot="1" x14ac:dyDescent="0.3">
      <c r="A27" s="193">
        <v>37</v>
      </c>
      <c r="B27" s="135" t="str">
        <f>IF(ISERROR(VLOOKUP(A27,Teams!$A$2:$B$4911,2)),"",VLOOKUP(A27,Teams!$A$2:$B$4911,2))</f>
        <v>Cody &amp; Cash Platt &amp; Jacklyn Hughes</v>
      </c>
      <c r="C27" s="33">
        <v>1</v>
      </c>
      <c r="D27" s="104">
        <v>1</v>
      </c>
      <c r="E27" s="33">
        <v>0</v>
      </c>
      <c r="F27" s="160"/>
      <c r="G27" s="34">
        <v>0</v>
      </c>
      <c r="H27" s="75">
        <f t="shared" si="0"/>
        <v>0</v>
      </c>
      <c r="I27" s="61"/>
      <c r="J27" s="62">
        <v>33</v>
      </c>
      <c r="K27" s="194" t="str">
        <f t="shared" si="1"/>
        <v/>
      </c>
      <c r="L27" s="82">
        <v>68</v>
      </c>
      <c r="M27" s="155">
        <f t="shared" si="2"/>
        <v>68</v>
      </c>
    </row>
    <row r="28" spans="1:13" ht="24.95" customHeight="1" thickTop="1" thickBot="1" x14ac:dyDescent="0.3">
      <c r="A28" s="193">
        <v>39</v>
      </c>
      <c r="B28" s="135" t="str">
        <f>IF(ISERROR(VLOOKUP(A28,Teams!$A$2:$B$4911,2)),"",VLOOKUP(A28,Teams!$A$2:$B$4911,2))</f>
        <v>Kurt Morgan</v>
      </c>
      <c r="C28" s="33">
        <v>1</v>
      </c>
      <c r="D28" s="104">
        <v>1</v>
      </c>
      <c r="E28" s="33">
        <v>1</v>
      </c>
      <c r="F28" s="160"/>
      <c r="G28" s="34">
        <v>2.46</v>
      </c>
      <c r="H28" s="75">
        <f t="shared" si="0"/>
        <v>2.46</v>
      </c>
      <c r="I28" s="61"/>
      <c r="J28" s="62">
        <f>IF(H28=0,0,IF(ISERROR(RANK(H28,$H$5:$H$58)),"",RANK(H28,$H$5:$H$58)))</f>
        <v>29</v>
      </c>
      <c r="K28" s="194" t="str">
        <f t="shared" si="1"/>
        <v/>
      </c>
      <c r="L28" s="82">
        <v>72</v>
      </c>
      <c r="M28" s="155">
        <f t="shared" si="2"/>
        <v>74.459999999999994</v>
      </c>
    </row>
    <row r="29" spans="1:13" ht="24.95" customHeight="1" thickTop="1" thickBot="1" x14ac:dyDescent="0.3">
      <c r="A29" s="193">
        <v>41</v>
      </c>
      <c r="B29" s="135" t="str">
        <f>IF(ISERROR(VLOOKUP(A29,Teams!$A$2:$B$4911,2)),"",VLOOKUP(A29,Teams!$A$2:$B$4911,2))</f>
        <v>Ryan Williams &amp; Bronson Cole &amp; John Bradenburg</v>
      </c>
      <c r="C29" s="33">
        <v>1</v>
      </c>
      <c r="D29" s="104">
        <v>1</v>
      </c>
      <c r="E29" s="33">
        <v>2</v>
      </c>
      <c r="F29" s="160"/>
      <c r="G29" s="33">
        <v>4.78</v>
      </c>
      <c r="H29" s="75">
        <f t="shared" si="0"/>
        <v>4.78</v>
      </c>
      <c r="I29" s="61"/>
      <c r="J29" s="62">
        <f>IF(H29=0,0,IF(ISERROR(RANK(H29,$H$5:$H$58)),"",RANK(H29,$H$5:$H$58)))</f>
        <v>23</v>
      </c>
      <c r="K29" s="194" t="str">
        <f t="shared" si="1"/>
        <v/>
      </c>
      <c r="L29" s="82">
        <v>78</v>
      </c>
      <c r="M29" s="155">
        <f t="shared" si="2"/>
        <v>82.78</v>
      </c>
    </row>
    <row r="30" spans="1:13" ht="24.95" customHeight="1" thickTop="1" thickBot="1" x14ac:dyDescent="0.3">
      <c r="A30" s="193">
        <v>42</v>
      </c>
      <c r="B30" s="135" t="str">
        <f>IF(ISERROR(VLOOKUP(A30,Teams!$A$2:$B$4911,2)),"",VLOOKUP(A30,Teams!$A$2:$B$4911,2))</f>
        <v>David Bowley &amp; Jason Lee</v>
      </c>
      <c r="C30" s="33">
        <v>1</v>
      </c>
      <c r="D30" s="104">
        <v>1</v>
      </c>
      <c r="E30" s="33">
        <v>0</v>
      </c>
      <c r="F30" s="160"/>
      <c r="G30" s="34">
        <v>0</v>
      </c>
      <c r="H30" s="75">
        <f t="shared" si="0"/>
        <v>0</v>
      </c>
      <c r="I30" s="61"/>
      <c r="J30" s="62">
        <v>33</v>
      </c>
      <c r="K30" s="194" t="str">
        <f t="shared" si="1"/>
        <v/>
      </c>
      <c r="L30" s="82">
        <v>68</v>
      </c>
      <c r="M30" s="155">
        <f t="shared" si="2"/>
        <v>68</v>
      </c>
    </row>
    <row r="31" spans="1:13" ht="24.95" customHeight="1" thickTop="1" thickBot="1" x14ac:dyDescent="0.3">
      <c r="A31" s="193">
        <v>45</v>
      </c>
      <c r="B31" s="135" t="str">
        <f>IF(ISERROR(VLOOKUP(A31,Teams!$A$2:$B$4911,2)),"",VLOOKUP(A31,Teams!$A$2:$B$4911,2))</f>
        <v>Gary Reppond &amp; Kimberly Nelson</v>
      </c>
      <c r="C31" s="33">
        <v>1</v>
      </c>
      <c r="D31" s="104">
        <v>1</v>
      </c>
      <c r="E31" s="33">
        <v>0</v>
      </c>
      <c r="F31" s="160"/>
      <c r="G31" s="34">
        <v>0</v>
      </c>
      <c r="H31" s="75">
        <f t="shared" si="0"/>
        <v>0</v>
      </c>
      <c r="I31" s="61"/>
      <c r="J31" s="62">
        <v>33</v>
      </c>
      <c r="K31" s="194" t="str">
        <f t="shared" si="1"/>
        <v/>
      </c>
      <c r="L31" s="82">
        <v>68</v>
      </c>
      <c r="M31" s="155">
        <f t="shared" si="2"/>
        <v>68</v>
      </c>
    </row>
    <row r="32" spans="1:13" ht="24.95" customHeight="1" thickTop="1" thickBot="1" x14ac:dyDescent="0.3">
      <c r="A32" s="193">
        <v>46</v>
      </c>
      <c r="B32" s="135" t="str">
        <f>IF(ISERROR(VLOOKUP(A32,Teams!$A$2:$B$4911,2)),"",VLOOKUP(A32,Teams!$A$2:$B$4911,2))</f>
        <v>Taylor Thompson &amp; Cade Tullos</v>
      </c>
      <c r="C32" s="33">
        <v>1</v>
      </c>
      <c r="D32" s="104">
        <v>1</v>
      </c>
      <c r="E32" s="33">
        <v>0</v>
      </c>
      <c r="F32" s="160"/>
      <c r="G32" s="34">
        <v>0</v>
      </c>
      <c r="H32" s="75">
        <f t="shared" si="0"/>
        <v>0</v>
      </c>
      <c r="I32" s="61"/>
      <c r="J32" s="62">
        <v>33</v>
      </c>
      <c r="K32" s="194" t="str">
        <f t="shared" si="1"/>
        <v/>
      </c>
      <c r="L32" s="82">
        <v>68</v>
      </c>
      <c r="M32" s="155">
        <f t="shared" si="2"/>
        <v>68</v>
      </c>
    </row>
    <row r="33" spans="1:13" ht="24.95" customHeight="1" thickTop="1" thickBot="1" x14ac:dyDescent="0.3">
      <c r="A33" s="193">
        <v>48</v>
      </c>
      <c r="B33" s="135" t="str">
        <f>IF(ISERROR(VLOOKUP(A33,Teams!$A$2:$B$4911,2)),"",VLOOKUP(A33,Teams!$A$2:$B$4911,2))</f>
        <v>Jonathon Green &amp; Jeff Green &amp; Triston Donahoe</v>
      </c>
      <c r="C33" s="33">
        <v>1</v>
      </c>
      <c r="D33" s="104">
        <v>1</v>
      </c>
      <c r="E33" s="33">
        <v>2</v>
      </c>
      <c r="F33" s="160">
        <v>4.49</v>
      </c>
      <c r="G33" s="33">
        <v>6.24</v>
      </c>
      <c r="H33" s="75">
        <f t="shared" si="0"/>
        <v>6.24</v>
      </c>
      <c r="I33" s="61"/>
      <c r="J33" s="62">
        <f>IF(H33=0,0,IF(ISERROR(RANK(H33,$H$5:$H$58)),"",RANK(H33,$H$5:$H$58)))</f>
        <v>19</v>
      </c>
      <c r="K33" s="194">
        <f t="shared" si="1"/>
        <v>5</v>
      </c>
      <c r="L33" s="82">
        <v>82</v>
      </c>
      <c r="M33" s="155">
        <f t="shared" si="2"/>
        <v>88.24</v>
      </c>
    </row>
    <row r="34" spans="1:13" ht="24.95" customHeight="1" thickTop="1" thickBot="1" x14ac:dyDescent="0.3">
      <c r="A34" s="193">
        <v>49</v>
      </c>
      <c r="B34" s="135" t="str">
        <f>IF(ISERROR(VLOOKUP(A34,Teams!$A$2:$B$4911,2)),"",VLOOKUP(A34,Teams!$A$2:$B$4911,2))</f>
        <v>Scott Law &amp; Jennifer Basham</v>
      </c>
      <c r="C34" s="33">
        <v>1</v>
      </c>
      <c r="D34" s="104">
        <v>1</v>
      </c>
      <c r="E34" s="33">
        <v>0</v>
      </c>
      <c r="F34" s="160"/>
      <c r="G34" s="34">
        <v>0</v>
      </c>
      <c r="H34" s="75">
        <f t="shared" si="0"/>
        <v>0</v>
      </c>
      <c r="I34" s="61"/>
      <c r="J34" s="62">
        <v>33</v>
      </c>
      <c r="K34" s="194" t="str">
        <f t="shared" si="1"/>
        <v/>
      </c>
      <c r="L34" s="82">
        <v>68</v>
      </c>
      <c r="M34" s="155">
        <f t="shared" si="2"/>
        <v>68</v>
      </c>
    </row>
    <row r="35" spans="1:13" ht="24.95" customHeight="1" thickTop="1" thickBot="1" x14ac:dyDescent="0.3">
      <c r="A35" s="193">
        <v>50</v>
      </c>
      <c r="B35" s="135" t="str">
        <f>IF(ISERROR(VLOOKUP(A35,Teams!$A$2:$B$4911,2)),"",VLOOKUP(A35,Teams!$A$2:$B$4911,2))</f>
        <v>Bob Cherry &amp; Phil Addisson</v>
      </c>
      <c r="C35" s="33">
        <v>1</v>
      </c>
      <c r="D35" s="104">
        <v>1</v>
      </c>
      <c r="E35" s="33">
        <v>1</v>
      </c>
      <c r="F35" s="160"/>
      <c r="G35" s="33">
        <v>2.04</v>
      </c>
      <c r="H35" s="75">
        <f t="shared" si="0"/>
        <v>2.04</v>
      </c>
      <c r="I35" s="61"/>
      <c r="J35" s="62">
        <f>IF(H35=0,0,IF(ISERROR(RANK(H35,$H$5:$H$58)),"",RANK(H35,$H$5:$H$58)))</f>
        <v>31</v>
      </c>
      <c r="K35" s="194" t="str">
        <f t="shared" si="1"/>
        <v/>
      </c>
      <c r="L35" s="82">
        <v>70</v>
      </c>
      <c r="M35" s="155">
        <f t="shared" si="2"/>
        <v>72.040000000000006</v>
      </c>
    </row>
    <row r="36" spans="1:13" ht="24.95" customHeight="1" thickTop="1" thickBot="1" x14ac:dyDescent="0.3">
      <c r="A36" s="193">
        <v>51</v>
      </c>
      <c r="B36" s="135" t="str">
        <f>IF(ISERROR(VLOOKUP(A36,Teams!$A$2:$B$4911,2)),"",VLOOKUP(A36,Teams!$A$2:$B$4911,2))</f>
        <v>Clay Phillips &amp; David Shaw</v>
      </c>
      <c r="C36" s="33">
        <v>1</v>
      </c>
      <c r="D36" s="104">
        <v>1</v>
      </c>
      <c r="E36" s="33">
        <v>5</v>
      </c>
      <c r="F36" s="160"/>
      <c r="G36" s="33">
        <v>10.02</v>
      </c>
      <c r="H36" s="75">
        <f t="shared" si="0"/>
        <v>10.02</v>
      </c>
      <c r="I36" s="61"/>
      <c r="J36" s="62">
        <f>IF(H36=0,0,IF(ISERROR(RANK(H36,$H$5:$H$58)),"",RANK(H36,$H$5:$H$58)))</f>
        <v>11</v>
      </c>
      <c r="K36" s="194" t="str">
        <f t="shared" si="1"/>
        <v/>
      </c>
      <c r="L36" s="82">
        <v>90</v>
      </c>
      <c r="M36" s="155">
        <f t="shared" si="2"/>
        <v>100.02</v>
      </c>
    </row>
    <row r="37" spans="1:13" ht="24.95" customHeight="1" thickTop="1" thickBot="1" x14ac:dyDescent="0.3">
      <c r="A37" s="193">
        <v>52</v>
      </c>
      <c r="B37" s="135" t="str">
        <f>IF(ISERROR(VLOOKUP(A37,Teams!$A$2:$B$4911,2)),"",VLOOKUP(A37,Teams!$A$2:$B$4911,2))</f>
        <v>Sam Watson &amp; Jodee Butler</v>
      </c>
      <c r="C37" s="33">
        <v>1</v>
      </c>
      <c r="D37" s="104">
        <v>1</v>
      </c>
      <c r="E37" s="33">
        <v>0</v>
      </c>
      <c r="F37" s="160"/>
      <c r="G37" s="34">
        <v>0</v>
      </c>
      <c r="H37" s="75">
        <f t="shared" ref="H37:H58" si="4">G37-I37</f>
        <v>0</v>
      </c>
      <c r="I37" s="61"/>
      <c r="J37" s="62">
        <v>33</v>
      </c>
      <c r="K37" s="194" t="str">
        <f t="shared" ref="K37:K58" si="5">IF(ISERROR(RANK(F37,$F$5:$F$58)),"",(RANK(F37,$F$5:$F$58)))</f>
        <v/>
      </c>
      <c r="L37" s="82">
        <v>68</v>
      </c>
      <c r="M37" s="155">
        <f t="shared" si="2"/>
        <v>68</v>
      </c>
    </row>
    <row r="38" spans="1:13" ht="24.95" customHeight="1" thickTop="1" thickBot="1" x14ac:dyDescent="0.3">
      <c r="A38" s="193">
        <v>53</v>
      </c>
      <c r="B38" s="135" t="str">
        <f>IF(ISERROR(VLOOKUP(A38,Teams!$A$2:$B$4911,2)),"",VLOOKUP(A38,Teams!$A$2:$B$4911,2))</f>
        <v>Justin Sikes &amp; Gavin Sikes &amp; Chris Shives</v>
      </c>
      <c r="C38" s="33">
        <v>1</v>
      </c>
      <c r="D38" s="104">
        <v>1</v>
      </c>
      <c r="E38" s="33">
        <v>0</v>
      </c>
      <c r="F38" s="160"/>
      <c r="G38" s="34">
        <v>0</v>
      </c>
      <c r="H38" s="75">
        <f t="shared" si="4"/>
        <v>0</v>
      </c>
      <c r="I38" s="61"/>
      <c r="J38" s="62">
        <v>33</v>
      </c>
      <c r="K38" s="194" t="str">
        <f t="shared" si="5"/>
        <v/>
      </c>
      <c r="L38" s="82">
        <v>68</v>
      </c>
      <c r="M38" s="155">
        <f t="shared" si="2"/>
        <v>68</v>
      </c>
    </row>
    <row r="39" spans="1:13" ht="24.95" customHeight="1" thickTop="1" thickBot="1" x14ac:dyDescent="0.3">
      <c r="A39" s="193">
        <v>55</v>
      </c>
      <c r="B39" s="135" t="str">
        <f>IF(ISERROR(VLOOKUP(A39,Teams!$A$2:$B$4911,2)),"",VLOOKUP(A39,Teams!$A$2:$B$4911,2))</f>
        <v>Bubby &amp; Kris &amp; Kevin Sanderson</v>
      </c>
      <c r="C39" s="33">
        <v>1</v>
      </c>
      <c r="D39" s="104">
        <v>1</v>
      </c>
      <c r="E39" s="33">
        <v>0</v>
      </c>
      <c r="F39" s="160"/>
      <c r="G39" s="34">
        <v>0</v>
      </c>
      <c r="H39" s="75">
        <f t="shared" si="4"/>
        <v>0</v>
      </c>
      <c r="I39" s="61"/>
      <c r="J39" s="62">
        <v>33</v>
      </c>
      <c r="K39" s="194" t="str">
        <f t="shared" si="5"/>
        <v/>
      </c>
      <c r="L39" s="82">
        <v>68</v>
      </c>
      <c r="M39" s="155">
        <f t="shared" si="2"/>
        <v>68</v>
      </c>
    </row>
    <row r="40" spans="1:13" ht="24.95" customHeight="1" thickTop="1" thickBot="1" x14ac:dyDescent="0.3">
      <c r="A40" s="193">
        <v>56</v>
      </c>
      <c r="B40" s="135" t="str">
        <f>IF(ISERROR(VLOOKUP(A40,Teams!$A$2:$B$4911,2)),"",VLOOKUP(A40,Teams!$A$2:$B$4911,2))</f>
        <v>Caleb Stewart &amp; Zack Reathford &amp; Landon Lowery</v>
      </c>
      <c r="C40" s="33">
        <v>1</v>
      </c>
      <c r="D40" s="149">
        <v>1</v>
      </c>
      <c r="E40" s="33">
        <v>0</v>
      </c>
      <c r="F40" s="160"/>
      <c r="G40" s="34">
        <v>0</v>
      </c>
      <c r="H40" s="75">
        <f t="shared" si="4"/>
        <v>0</v>
      </c>
      <c r="I40" s="61"/>
      <c r="J40" s="62">
        <v>33</v>
      </c>
      <c r="K40" s="194" t="str">
        <f t="shared" si="5"/>
        <v/>
      </c>
      <c r="L40" s="82">
        <v>68</v>
      </c>
      <c r="M40" s="155">
        <f t="shared" si="2"/>
        <v>68</v>
      </c>
    </row>
    <row r="41" spans="1:13" ht="24.95" customHeight="1" thickTop="1" thickBot="1" x14ac:dyDescent="0.3">
      <c r="A41" s="193">
        <v>57</v>
      </c>
      <c r="B41" s="135" t="str">
        <f>IF(ISERROR(VLOOKUP(A41,Teams!$A$2:$B$4911,2)),"",VLOOKUP(A41,Teams!$A$2:$B$4911,2))</f>
        <v>Jason McAdams &amp; Buck Hance &amp; Brandon</v>
      </c>
      <c r="C41" s="33">
        <v>1</v>
      </c>
      <c r="D41" s="104">
        <v>1</v>
      </c>
      <c r="E41" s="33">
        <v>2</v>
      </c>
      <c r="F41" s="160"/>
      <c r="G41" s="33">
        <v>2.12</v>
      </c>
      <c r="H41" s="75">
        <f t="shared" si="4"/>
        <v>2.12</v>
      </c>
      <c r="I41" s="61"/>
      <c r="J41" s="62">
        <f>IF(H41=0,0,IF(ISERROR(RANK(H41,$H$5:$H$58)),"",RANK(H41,$H$5:$H$58)))</f>
        <v>30</v>
      </c>
      <c r="K41" s="194" t="str">
        <f t="shared" si="5"/>
        <v/>
      </c>
      <c r="L41" s="82">
        <v>71</v>
      </c>
      <c r="M41" s="155">
        <f t="shared" si="2"/>
        <v>73.12</v>
      </c>
    </row>
    <row r="42" spans="1:13" ht="24.95" customHeight="1" thickTop="1" thickBot="1" x14ac:dyDescent="0.3">
      <c r="A42" s="193">
        <v>58</v>
      </c>
      <c r="B42" s="135" t="str">
        <f>IF(ISERROR(VLOOKUP(A42,Teams!$A$2:$B$4911,2)),"",VLOOKUP(A42,Teams!$A$2:$B$4911,2))</f>
        <v>Dalton Renfro &amp; Brian Nelson &amp; Ty Nelson</v>
      </c>
      <c r="C42" s="33">
        <v>1</v>
      </c>
      <c r="D42" s="104">
        <v>1</v>
      </c>
      <c r="E42" s="33">
        <v>0</v>
      </c>
      <c r="F42" s="160"/>
      <c r="G42" s="34">
        <v>0</v>
      </c>
      <c r="H42" s="75">
        <f t="shared" si="4"/>
        <v>0</v>
      </c>
      <c r="I42" s="61"/>
      <c r="J42" s="62">
        <v>33</v>
      </c>
      <c r="K42" s="194" t="str">
        <f t="shared" si="5"/>
        <v/>
      </c>
      <c r="L42" s="82">
        <v>68</v>
      </c>
      <c r="M42" s="155">
        <f t="shared" si="2"/>
        <v>68</v>
      </c>
    </row>
    <row r="43" spans="1:13" ht="24.95" customHeight="1" thickTop="1" thickBot="1" x14ac:dyDescent="0.3">
      <c r="A43" s="193">
        <v>63</v>
      </c>
      <c r="B43" s="135" t="str">
        <f>IF(ISERROR(VLOOKUP(A43,Teams!$A$2:$B$4911,2)),"",VLOOKUP(A43,Teams!$A$2:$B$4911,2))</f>
        <v>Ryan McWillims &amp; Jesse Harrell</v>
      </c>
      <c r="C43" s="33">
        <v>1</v>
      </c>
      <c r="D43" s="104">
        <v>1</v>
      </c>
      <c r="E43" s="33">
        <v>2</v>
      </c>
      <c r="F43" s="160"/>
      <c r="G43" s="33">
        <v>3.88</v>
      </c>
      <c r="H43" s="60">
        <f t="shared" si="4"/>
        <v>3.88</v>
      </c>
      <c r="I43" s="61"/>
      <c r="J43" s="62">
        <f>IF(H43=0,0,IF(ISERROR(RANK(H43,$H$5:$H$58)),"",RANK(H43,$H$5:$H$58)))</f>
        <v>25</v>
      </c>
      <c r="K43" s="194" t="str">
        <f t="shared" si="5"/>
        <v/>
      </c>
      <c r="L43" s="82">
        <v>76</v>
      </c>
      <c r="M43" s="155">
        <f t="shared" si="2"/>
        <v>79.88</v>
      </c>
    </row>
    <row r="44" spans="1:13" ht="24.95" customHeight="1" thickTop="1" thickBot="1" x14ac:dyDescent="0.3">
      <c r="A44" s="193">
        <v>64</v>
      </c>
      <c r="B44" s="135" t="str">
        <f>IF(ISERROR(VLOOKUP(A44,Teams!$A$2:$B$4911,2)),"",VLOOKUP(A44,Teams!$A$2:$B$4911,2))</f>
        <v>Jay Bennett &amp; Ryan Renolds</v>
      </c>
      <c r="C44" s="33">
        <v>1</v>
      </c>
      <c r="D44" s="104">
        <v>1</v>
      </c>
      <c r="E44" s="33">
        <v>5</v>
      </c>
      <c r="F44" s="160"/>
      <c r="G44" s="34">
        <v>14</v>
      </c>
      <c r="H44" s="60">
        <f t="shared" si="4"/>
        <v>14</v>
      </c>
      <c r="I44" s="61"/>
      <c r="J44" s="62">
        <f>IF(H44=0,0,IF(ISERROR(RANK(H44,$H$5:$H$58)),"",RANK(H44,$H$5:$H$58)))</f>
        <v>2</v>
      </c>
      <c r="K44" s="194" t="str">
        <f t="shared" si="5"/>
        <v/>
      </c>
      <c r="L44" s="82">
        <v>99</v>
      </c>
      <c r="M44" s="155">
        <f t="shared" si="2"/>
        <v>113</v>
      </c>
    </row>
    <row r="45" spans="1:13" ht="24.95" customHeight="1" thickTop="1" thickBot="1" x14ac:dyDescent="0.3">
      <c r="A45" s="193">
        <v>65</v>
      </c>
      <c r="B45" s="135" t="str">
        <f>IF(ISERROR(VLOOKUP(A45,Teams!$A$2:$B$4911,2)),"",VLOOKUP(A45,Teams!$A$2:$B$4911,2))</f>
        <v>Blake Steptoe &amp; Haelee Modisette &amp; James Rust</v>
      </c>
      <c r="C45" s="33">
        <v>1</v>
      </c>
      <c r="D45" s="104">
        <v>1</v>
      </c>
      <c r="E45" s="33">
        <v>5</v>
      </c>
      <c r="F45" s="160"/>
      <c r="G45" s="33">
        <v>9.9600000000000009</v>
      </c>
      <c r="H45" s="60">
        <f t="shared" si="4"/>
        <v>9.9600000000000009</v>
      </c>
      <c r="I45" s="61"/>
      <c r="J45" s="62">
        <f>IF(H45=0,0,IF(ISERROR(RANK(H45,$H$5:$H$58)),"",RANK(H45,$H$5:$H$58)))</f>
        <v>12</v>
      </c>
      <c r="K45" s="194" t="str">
        <f t="shared" si="5"/>
        <v/>
      </c>
      <c r="L45" s="82">
        <v>89</v>
      </c>
      <c r="M45" s="155">
        <f t="shared" si="2"/>
        <v>98.960000000000008</v>
      </c>
    </row>
    <row r="46" spans="1:13" ht="24.95" customHeight="1" thickTop="1" thickBot="1" x14ac:dyDescent="0.3">
      <c r="A46" s="193">
        <v>68</v>
      </c>
      <c r="B46" s="135" t="str">
        <f>IF(ISERROR(VLOOKUP(A46,Teams!$A$2:$B$4911,2)),"",VLOOKUP(A46,Teams!$A$2:$B$4911,2))</f>
        <v>Logan Brunkenhoeter &amp; John Jacksen III</v>
      </c>
      <c r="C46" s="33">
        <v>1</v>
      </c>
      <c r="D46" s="104">
        <v>1</v>
      </c>
      <c r="E46" s="33">
        <v>3</v>
      </c>
      <c r="F46" s="160"/>
      <c r="G46" s="33">
        <v>5.52</v>
      </c>
      <c r="H46" s="60">
        <f t="shared" si="4"/>
        <v>5.52</v>
      </c>
      <c r="I46" s="61"/>
      <c r="J46" s="62">
        <f>IF(H46=0,0,IF(ISERROR(RANK(H46,$H$5:$H$58)),"",RANK(H46,$H$5:$H$58)))</f>
        <v>22</v>
      </c>
      <c r="K46" s="194" t="str">
        <f t="shared" si="5"/>
        <v/>
      </c>
      <c r="L46" s="82">
        <v>79</v>
      </c>
      <c r="M46" s="155">
        <f t="shared" si="2"/>
        <v>84.52</v>
      </c>
    </row>
    <row r="47" spans="1:13" ht="24.95" customHeight="1" thickTop="1" thickBot="1" x14ac:dyDescent="0.3">
      <c r="A47" s="193">
        <v>69</v>
      </c>
      <c r="B47" s="135" t="str">
        <f>IF(ISERROR(VLOOKUP(A47,Teams!$A$2:$B$4911,2)),"",VLOOKUP(A47,Teams!$A$2:$B$4911,2))</f>
        <v>Chris Clemens &amp; Kenny Cole &amp; Branden Clemens</v>
      </c>
      <c r="C47" s="33">
        <v>1</v>
      </c>
      <c r="D47" s="104">
        <v>1</v>
      </c>
      <c r="E47" s="33">
        <v>4</v>
      </c>
      <c r="F47" s="160">
        <v>4.0599999999999996</v>
      </c>
      <c r="G47" s="34">
        <v>10.54</v>
      </c>
      <c r="H47" s="60">
        <f t="shared" si="4"/>
        <v>10.54</v>
      </c>
      <c r="I47" s="61"/>
      <c r="J47" s="62">
        <f>IF(H47=0,0,IF(ISERROR(RANK(H47,$H$5:$H$58)),"",RANK(H47,$H$5:$H$58)))</f>
        <v>10</v>
      </c>
      <c r="K47" s="194">
        <f t="shared" si="5"/>
        <v>6</v>
      </c>
      <c r="L47" s="82">
        <v>91</v>
      </c>
      <c r="M47" s="155">
        <f t="shared" si="2"/>
        <v>101.53999999999999</v>
      </c>
    </row>
    <row r="48" spans="1:13" ht="24.95" customHeight="1" thickTop="1" thickBot="1" x14ac:dyDescent="0.3">
      <c r="A48" s="193">
        <v>70</v>
      </c>
      <c r="B48" s="135" t="str">
        <f>IF(ISERROR(VLOOKUP(A48,Teams!$A$2:$B$4911,2)),"",VLOOKUP(A48,Teams!$A$2:$B$4911,2))</f>
        <v>Corey Modisette &amp; Bayley Roland &amp; Ryan Wing</v>
      </c>
      <c r="C48" s="33">
        <v>1</v>
      </c>
      <c r="D48" s="104">
        <v>1</v>
      </c>
      <c r="E48" s="33">
        <v>0</v>
      </c>
      <c r="F48" s="160"/>
      <c r="G48" s="34">
        <v>0</v>
      </c>
      <c r="H48" s="60">
        <f t="shared" si="4"/>
        <v>0</v>
      </c>
      <c r="I48" s="61"/>
      <c r="J48" s="62">
        <v>33</v>
      </c>
      <c r="K48" s="194" t="str">
        <f t="shared" si="5"/>
        <v/>
      </c>
      <c r="L48" s="82">
        <v>68</v>
      </c>
      <c r="M48" s="155">
        <f t="shared" si="2"/>
        <v>68</v>
      </c>
    </row>
    <row r="49" spans="1:13" ht="24.95" customHeight="1" thickTop="1" thickBot="1" x14ac:dyDescent="0.3">
      <c r="A49" s="193">
        <v>74</v>
      </c>
      <c r="B49" s="135" t="str">
        <f>IF(ISERROR(VLOOKUP(A49,Teams!$A$2:$B$4911,2)),"",VLOOKUP(A49,Teams!$A$2:$B$4911,2))</f>
        <v>Dennis Oats</v>
      </c>
      <c r="C49" s="33">
        <v>1</v>
      </c>
      <c r="D49" s="104">
        <v>1</v>
      </c>
      <c r="E49" s="33">
        <v>0</v>
      </c>
      <c r="F49" s="160"/>
      <c r="G49" s="35">
        <v>0</v>
      </c>
      <c r="H49" s="60">
        <f t="shared" si="4"/>
        <v>0</v>
      </c>
      <c r="I49" s="61"/>
      <c r="J49" s="62">
        <v>33</v>
      </c>
      <c r="K49" s="194" t="str">
        <f t="shared" si="5"/>
        <v/>
      </c>
      <c r="L49" s="82">
        <v>68</v>
      </c>
      <c r="M49" s="155">
        <f t="shared" si="2"/>
        <v>68</v>
      </c>
    </row>
    <row r="50" spans="1:13" ht="24.95" customHeight="1" thickTop="1" thickBot="1" x14ac:dyDescent="0.3">
      <c r="A50" s="193">
        <v>77</v>
      </c>
      <c r="B50" s="135" t="str">
        <f>IF(ISERROR(VLOOKUP(A50,Teams!$A$2:$B$4911,2)),"",VLOOKUP(A50,Teams!$A$2:$B$4911,2))</f>
        <v>William Easley &amp; Jacob Allen</v>
      </c>
      <c r="C50" s="37">
        <v>1</v>
      </c>
      <c r="D50" s="144">
        <v>1</v>
      </c>
      <c r="E50" s="37">
        <v>0</v>
      </c>
      <c r="F50" s="160"/>
      <c r="G50" s="35">
        <v>0</v>
      </c>
      <c r="H50" s="60">
        <f t="shared" si="4"/>
        <v>0</v>
      </c>
      <c r="I50" s="61"/>
      <c r="J50" s="62">
        <v>33</v>
      </c>
      <c r="K50" s="194" t="str">
        <f t="shared" si="5"/>
        <v/>
      </c>
      <c r="L50" s="82">
        <v>68</v>
      </c>
      <c r="M50" s="155">
        <f t="shared" si="2"/>
        <v>68</v>
      </c>
    </row>
    <row r="51" spans="1:13" ht="24.95" customHeight="1" thickTop="1" thickBot="1" x14ac:dyDescent="0.3">
      <c r="A51" s="193">
        <v>81</v>
      </c>
      <c r="B51" s="135" t="str">
        <f>IF(ISERROR(VLOOKUP(A51,Teams!$A$2:$B$4911,2)),"",VLOOKUP(A51,Teams!$A$2:$B$4911,2))</f>
        <v>Kaden Mueck &amp; Chandler Phillips &amp; Case Sutherland</v>
      </c>
      <c r="C51" s="33">
        <v>1</v>
      </c>
      <c r="D51" s="104">
        <v>1</v>
      </c>
      <c r="E51" s="33">
        <v>0</v>
      </c>
      <c r="F51" s="160"/>
      <c r="G51" s="35">
        <v>0</v>
      </c>
      <c r="H51" s="60">
        <f t="shared" si="4"/>
        <v>0</v>
      </c>
      <c r="I51" s="61">
        <v>0</v>
      </c>
      <c r="J51" s="62">
        <v>33</v>
      </c>
      <c r="K51" s="194" t="str">
        <f t="shared" si="5"/>
        <v/>
      </c>
      <c r="L51" s="82">
        <v>68</v>
      </c>
      <c r="M51" s="155">
        <f t="shared" si="2"/>
        <v>68</v>
      </c>
    </row>
    <row r="52" spans="1:13" ht="24.95" customHeight="1" thickTop="1" thickBot="1" x14ac:dyDescent="0.3">
      <c r="A52" s="193">
        <v>82</v>
      </c>
      <c r="B52" s="135" t="str">
        <f>IF(ISERROR(VLOOKUP(A52,Teams!$A$2:$B$4911,2)),"",VLOOKUP(A52,Teams!$A$2:$B$4911,2))</f>
        <v>Wes Emerson &amp; Hunter Mann</v>
      </c>
      <c r="C52" s="33">
        <v>1</v>
      </c>
      <c r="D52" s="104">
        <v>1</v>
      </c>
      <c r="E52" s="33">
        <v>0</v>
      </c>
      <c r="F52" s="160"/>
      <c r="G52" s="35">
        <v>0</v>
      </c>
      <c r="H52" s="60">
        <f t="shared" si="4"/>
        <v>0</v>
      </c>
      <c r="I52" s="61">
        <v>0</v>
      </c>
      <c r="J52" s="62">
        <v>33</v>
      </c>
      <c r="K52" s="194" t="str">
        <f t="shared" si="5"/>
        <v/>
      </c>
      <c r="L52" s="82">
        <v>68</v>
      </c>
      <c r="M52" s="155">
        <f t="shared" si="2"/>
        <v>68</v>
      </c>
    </row>
    <row r="53" spans="1:13" ht="24.95" customHeight="1" thickTop="1" thickBot="1" x14ac:dyDescent="0.3">
      <c r="A53" s="193">
        <v>87</v>
      </c>
      <c r="B53" s="135" t="str">
        <f>IF(ISERROR(VLOOKUP(A53,Teams!$A$2:$B$4911,2)),"",VLOOKUP(A53,Teams!$A$2:$B$4911,2))</f>
        <v>Glen Kimble &amp; Bradley Stringer</v>
      </c>
      <c r="C53" s="33">
        <v>1</v>
      </c>
      <c r="D53" s="104">
        <v>1</v>
      </c>
      <c r="E53" s="33">
        <v>5</v>
      </c>
      <c r="F53" s="160"/>
      <c r="G53" s="35">
        <v>11.49</v>
      </c>
      <c r="H53" s="60">
        <f t="shared" si="4"/>
        <v>11.49</v>
      </c>
      <c r="I53" s="61">
        <v>0</v>
      </c>
      <c r="J53" s="62">
        <f>IF(H53=0,0,IF(ISERROR(RANK(H53,$H$5:$H$58)),"",RANK(H53,$H$5:$H$58)))</f>
        <v>7</v>
      </c>
      <c r="K53" s="194" t="str">
        <f t="shared" si="5"/>
        <v/>
      </c>
      <c r="L53" s="82">
        <v>94</v>
      </c>
      <c r="M53" s="155">
        <f t="shared" si="2"/>
        <v>105.49</v>
      </c>
    </row>
    <row r="54" spans="1:13" ht="24.95" customHeight="1" thickTop="1" thickBot="1" x14ac:dyDescent="0.3">
      <c r="A54" s="193">
        <v>88</v>
      </c>
      <c r="B54" s="135" t="str">
        <f>IF(ISERROR(VLOOKUP(A54,Teams!$A$2:$B$4911,2)),"",VLOOKUP(A54,Teams!$A$2:$B$4911,2))</f>
        <v>Micah Hightower &amp; Randy Runnels</v>
      </c>
      <c r="C54" s="33">
        <v>1</v>
      </c>
      <c r="D54" s="104">
        <v>1</v>
      </c>
      <c r="E54" s="33">
        <v>0</v>
      </c>
      <c r="F54" s="160"/>
      <c r="G54" s="35">
        <v>0</v>
      </c>
      <c r="H54" s="60">
        <f t="shared" si="4"/>
        <v>0</v>
      </c>
      <c r="I54" s="61">
        <v>0</v>
      </c>
      <c r="J54" s="62">
        <v>33</v>
      </c>
      <c r="K54" s="194" t="str">
        <f t="shared" si="5"/>
        <v/>
      </c>
      <c r="L54" s="82">
        <v>68</v>
      </c>
      <c r="M54" s="155">
        <f t="shared" si="2"/>
        <v>68</v>
      </c>
    </row>
    <row r="55" spans="1:13" ht="24.95" customHeight="1" thickTop="1" thickBot="1" x14ac:dyDescent="0.3">
      <c r="A55" s="193">
        <v>89</v>
      </c>
      <c r="B55" s="135" t="str">
        <f>IF(ISERROR(VLOOKUP(A55,Teams!$A$2:$B$4911,2)),"",VLOOKUP(A55,Teams!$A$2:$B$4911,2))</f>
        <v>Willie Wooten &amp; Ty Pitts &amp; David Hendry</v>
      </c>
      <c r="C55" s="33">
        <v>1</v>
      </c>
      <c r="D55" s="104">
        <v>1</v>
      </c>
      <c r="E55" s="33">
        <v>2</v>
      </c>
      <c r="F55" s="160"/>
      <c r="G55" s="35">
        <v>3.11</v>
      </c>
      <c r="H55" s="60">
        <f t="shared" si="4"/>
        <v>3.11</v>
      </c>
      <c r="I55" s="61">
        <v>0</v>
      </c>
      <c r="J55" s="62">
        <f>IF(H55=0,0,IF(ISERROR(RANK(H55,$H$5:$H$58)),"",RANK(H55,$H$5:$H$58)))</f>
        <v>27</v>
      </c>
      <c r="K55" s="194" t="str">
        <f t="shared" si="5"/>
        <v/>
      </c>
      <c r="L55" s="82">
        <v>74</v>
      </c>
      <c r="M55" s="155">
        <f t="shared" si="2"/>
        <v>77.11</v>
      </c>
    </row>
    <row r="56" spans="1:13" ht="24.95" customHeight="1" thickTop="1" thickBot="1" x14ac:dyDescent="0.3">
      <c r="A56" s="193"/>
      <c r="B56" s="135"/>
      <c r="C56" s="33"/>
      <c r="D56" s="104"/>
      <c r="E56" s="33"/>
      <c r="F56" s="134"/>
      <c r="G56" s="35"/>
      <c r="H56" s="60">
        <f t="shared" si="4"/>
        <v>0</v>
      </c>
      <c r="I56" s="61">
        <v>0</v>
      </c>
      <c r="J56" s="62">
        <f>IF(H56=0,0,IF(ISERROR(RANK(H56,$H$5:$H$58)),"",RANK(H56,$H$5:$H$58)))</f>
        <v>0</v>
      </c>
      <c r="K56" s="194" t="str">
        <f t="shared" si="5"/>
        <v/>
      </c>
      <c r="L56" s="82"/>
      <c r="M56" s="155">
        <f t="shared" si="2"/>
        <v>0</v>
      </c>
    </row>
    <row r="57" spans="1:13" ht="24.95" customHeight="1" thickTop="1" thickBot="1" x14ac:dyDescent="0.3">
      <c r="A57" s="193"/>
      <c r="B57" s="135"/>
      <c r="C57" s="33"/>
      <c r="D57" s="104"/>
      <c r="E57" s="33"/>
      <c r="F57" s="134"/>
      <c r="G57" s="33"/>
      <c r="H57" s="60">
        <f t="shared" si="4"/>
        <v>0</v>
      </c>
      <c r="I57" s="61">
        <v>0</v>
      </c>
      <c r="J57" s="62">
        <f>IF(H57=0,0,IF(ISERROR(RANK(H57,$H$5:$H$58)),"",RANK(H57,$H$5:$H$58)))</f>
        <v>0</v>
      </c>
      <c r="K57" s="194" t="str">
        <f t="shared" si="5"/>
        <v/>
      </c>
      <c r="L57" s="82"/>
      <c r="M57" s="155">
        <f t="shared" si="2"/>
        <v>0</v>
      </c>
    </row>
    <row r="58" spans="1:13" ht="24.95" customHeight="1" thickTop="1" thickBot="1" x14ac:dyDescent="0.3">
      <c r="A58" s="193"/>
      <c r="B58" s="135"/>
      <c r="C58" s="33"/>
      <c r="D58" s="104"/>
      <c r="E58" s="33"/>
      <c r="F58" s="134"/>
      <c r="G58" s="33"/>
      <c r="H58" s="60">
        <f t="shared" si="4"/>
        <v>0</v>
      </c>
      <c r="I58" s="61">
        <v>0</v>
      </c>
      <c r="J58" s="62">
        <f>IF(H58=0,0,IF(ISERROR(RANK(H58,$H$5:$H$58)),"",RANK(H58,$H$5:$H$58)))</f>
        <v>0</v>
      </c>
      <c r="K58" s="194" t="str">
        <f t="shared" si="5"/>
        <v/>
      </c>
      <c r="L58" s="82"/>
      <c r="M58" s="155">
        <f t="shared" si="2"/>
        <v>0</v>
      </c>
    </row>
    <row r="59" spans="1:13" ht="24.95" customHeight="1" thickTop="1" thickBot="1" x14ac:dyDescent="0.3">
      <c r="A59" s="193"/>
      <c r="B59" s="135"/>
      <c r="C59" s="33"/>
      <c r="D59" s="104"/>
      <c r="E59" s="33"/>
      <c r="F59" s="134"/>
      <c r="G59" s="33"/>
      <c r="H59" s="60"/>
      <c r="I59" s="61"/>
      <c r="J59" s="62"/>
      <c r="K59" s="194"/>
      <c r="L59" s="82"/>
      <c r="M59" s="155"/>
    </row>
    <row r="60" spans="1:13" ht="24.95" customHeight="1" thickTop="1" thickBot="1" x14ac:dyDescent="0.3">
      <c r="A60" s="193"/>
      <c r="B60" s="135"/>
      <c r="C60" s="33"/>
      <c r="D60" s="104"/>
      <c r="E60" s="33"/>
      <c r="F60" s="134"/>
      <c r="G60" s="33"/>
      <c r="H60" s="60"/>
      <c r="I60" s="61"/>
      <c r="J60" s="62"/>
      <c r="K60" s="194"/>
      <c r="L60" s="82"/>
      <c r="M60" s="155"/>
    </row>
    <row r="61" spans="1:13" ht="24.95" customHeight="1" thickTop="1" thickBot="1" x14ac:dyDescent="0.3">
      <c r="A61" s="193"/>
      <c r="B61" s="135"/>
      <c r="C61" s="33"/>
      <c r="D61" s="104"/>
      <c r="E61" s="33"/>
      <c r="F61" s="134"/>
      <c r="G61" s="33"/>
      <c r="H61" s="60"/>
      <c r="I61" s="61"/>
      <c r="J61" s="62"/>
      <c r="K61" s="194"/>
      <c r="L61" s="82"/>
      <c r="M61" s="155"/>
    </row>
    <row r="62" spans="1:13" ht="24.95" customHeight="1" thickTop="1" thickBot="1" x14ac:dyDescent="0.3">
      <c r="A62" s="193"/>
      <c r="B62" s="135"/>
      <c r="C62" s="33"/>
      <c r="D62" s="104"/>
      <c r="E62" s="33"/>
      <c r="F62" s="134"/>
      <c r="G62" s="33"/>
      <c r="H62" s="60"/>
      <c r="I62" s="61"/>
      <c r="J62" s="62"/>
      <c r="K62" s="194"/>
      <c r="L62" s="82"/>
      <c r="M62" s="155"/>
    </row>
    <row r="63" spans="1:13" ht="24.95" customHeight="1" thickTop="1" thickBot="1" x14ac:dyDescent="0.3">
      <c r="A63" s="193"/>
      <c r="B63" s="135"/>
      <c r="C63" s="33"/>
      <c r="D63" s="104"/>
      <c r="E63" s="33"/>
      <c r="F63" s="134"/>
      <c r="G63" s="33"/>
      <c r="H63" s="60"/>
      <c r="I63" s="61"/>
      <c r="J63" s="62"/>
      <c r="K63" s="194"/>
      <c r="L63" s="82"/>
      <c r="M63" s="155"/>
    </row>
    <row r="64" spans="1:13" ht="24.95" customHeight="1" thickTop="1" thickBot="1" x14ac:dyDescent="0.3">
      <c r="A64" s="193"/>
      <c r="B64" s="135"/>
      <c r="C64" s="33"/>
      <c r="D64" s="104"/>
      <c r="E64" s="33"/>
      <c r="F64" s="134"/>
      <c r="G64" s="33"/>
      <c r="H64" s="60"/>
      <c r="I64" s="61"/>
      <c r="J64" s="62"/>
      <c r="K64" s="194"/>
      <c r="L64" s="82"/>
      <c r="M64" s="155"/>
    </row>
    <row r="65" spans="1:13" ht="24.95" customHeight="1" thickTop="1" thickBot="1" x14ac:dyDescent="0.3">
      <c r="A65" s="193"/>
      <c r="B65" s="135"/>
      <c r="C65" s="33"/>
      <c r="D65" s="104"/>
      <c r="E65" s="33"/>
      <c r="F65" s="134"/>
      <c r="G65" s="33"/>
      <c r="H65" s="60"/>
      <c r="I65" s="61"/>
      <c r="J65" s="62"/>
      <c r="K65" s="194"/>
      <c r="L65" s="82"/>
      <c r="M65" s="155"/>
    </row>
    <row r="66" spans="1:13" ht="24.95" customHeight="1" thickTop="1" thickBot="1" x14ac:dyDescent="0.3">
      <c r="A66" s="193"/>
      <c r="B66" s="135"/>
      <c r="C66" s="33"/>
      <c r="D66" s="104"/>
      <c r="E66" s="33"/>
      <c r="F66" s="134"/>
      <c r="G66" s="33"/>
      <c r="H66" s="60"/>
      <c r="I66" s="61"/>
      <c r="J66" s="62"/>
      <c r="K66" s="194"/>
      <c r="L66" s="82"/>
      <c r="M66" s="155"/>
    </row>
    <row r="67" spans="1:13" ht="24.95" customHeight="1" thickTop="1" thickBot="1" x14ac:dyDescent="0.3">
      <c r="A67" s="193"/>
      <c r="B67" s="135"/>
      <c r="C67" s="33"/>
      <c r="D67" s="104"/>
      <c r="E67" s="33"/>
      <c r="F67" s="134"/>
      <c r="G67" s="33"/>
      <c r="H67" s="60"/>
      <c r="I67" s="61"/>
      <c r="J67" s="62"/>
      <c r="K67" s="194"/>
      <c r="L67" s="82"/>
      <c r="M67" s="155"/>
    </row>
    <row r="68" spans="1:13" ht="24.95" customHeight="1" thickTop="1" thickBot="1" x14ac:dyDescent="0.3">
      <c r="A68" s="193"/>
      <c r="B68" s="135"/>
      <c r="C68" s="33"/>
      <c r="D68" s="104"/>
      <c r="E68" s="33"/>
      <c r="F68" s="134"/>
      <c r="G68" s="33"/>
      <c r="H68" s="60"/>
      <c r="I68" s="61"/>
      <c r="J68" s="62"/>
      <c r="K68" s="194"/>
      <c r="L68" s="82"/>
      <c r="M68" s="155"/>
    </row>
    <row r="69" spans="1:13" ht="24.95" customHeight="1" thickTop="1" thickBot="1" x14ac:dyDescent="0.3">
      <c r="A69" s="193"/>
      <c r="B69" s="135"/>
      <c r="C69" s="33"/>
      <c r="D69" s="104"/>
      <c r="E69" s="33"/>
      <c r="F69" s="134"/>
      <c r="G69" s="33"/>
      <c r="H69" s="60"/>
      <c r="I69" s="61"/>
      <c r="J69" s="62"/>
      <c r="K69" s="194"/>
      <c r="L69" s="82"/>
      <c r="M69" s="155"/>
    </row>
    <row r="70" spans="1:13" ht="24.95" customHeight="1" thickTop="1" thickBot="1" x14ac:dyDescent="0.3">
      <c r="A70" s="193"/>
      <c r="B70" s="135"/>
      <c r="C70" s="33"/>
      <c r="D70" s="104"/>
      <c r="E70" s="33"/>
      <c r="F70" s="134"/>
      <c r="G70" s="33"/>
      <c r="H70" s="60"/>
      <c r="I70" s="61"/>
      <c r="J70" s="62"/>
      <c r="K70" s="194"/>
      <c r="L70" s="82"/>
      <c r="M70" s="155"/>
    </row>
    <row r="71" spans="1:13" ht="24.95" customHeight="1" thickTop="1" thickBot="1" x14ac:dyDescent="0.3">
      <c r="A71" s="193"/>
      <c r="B71" s="135"/>
      <c r="C71" s="33"/>
      <c r="D71" s="104"/>
      <c r="E71" s="33"/>
      <c r="F71" s="134"/>
      <c r="G71" s="33"/>
      <c r="H71" s="60"/>
      <c r="I71" s="61"/>
      <c r="J71" s="62"/>
      <c r="K71" s="194"/>
      <c r="L71" s="82"/>
      <c r="M71" s="155"/>
    </row>
    <row r="72" spans="1:13" ht="15" customHeight="1" thickTop="1" x14ac:dyDescent="0.2"/>
  </sheetData>
  <mergeCells count="2">
    <mergeCell ref="G3:H3"/>
    <mergeCell ref="J3:K3"/>
  </mergeCells>
  <phoneticPr fontId="0" type="noConversion"/>
  <pageMargins left="0.5" right="0.25" top="0" bottom="0" header="0" footer="0"/>
  <pageSetup scale="65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68A0F-8BD8-4B61-93F7-FECBF0F42EAF}">
  <dimension ref="A2:N119"/>
  <sheetViews>
    <sheetView topLeftCell="A2" zoomScaleNormal="100" zoomScaleSheetLayoutView="105" workbookViewId="0">
      <pane xSplit="2" topLeftCell="C1" activePane="topRight" state="frozen"/>
      <selection pane="topRight" activeCell="P3" sqref="P3"/>
    </sheetView>
  </sheetViews>
  <sheetFormatPr defaultRowHeight="15" customHeight="1" x14ac:dyDescent="0.2"/>
  <cols>
    <col min="2" max="2" width="67.28515625" style="136" customWidth="1"/>
    <col min="3" max="3" width="5.5703125" style="15" customWidth="1"/>
    <col min="4" max="4" width="8.42578125" style="15" customWidth="1"/>
    <col min="5" max="5" width="7.5703125" style="15" customWidth="1"/>
    <col min="6" max="6" width="9.42578125" style="15" customWidth="1"/>
    <col min="7" max="7" width="14.5703125" style="17" customWidth="1"/>
    <col min="8" max="8" width="12.42578125" style="17" customWidth="1"/>
    <col min="9" max="9" width="16.85546875" customWidth="1"/>
    <col min="10" max="10" width="17.42578125" style="52" customWidth="1"/>
    <col min="11" max="11" width="14.85546875" customWidth="1"/>
    <col min="12" max="12" width="10" hidden="1" customWidth="1"/>
    <col min="13" max="13" width="15.85546875" hidden="1" customWidth="1"/>
    <col min="14" max="14" width="18.7109375" hidden="1" customWidth="1"/>
    <col min="15" max="18" width="18.7109375" customWidth="1"/>
  </cols>
  <sheetData>
    <row r="2" spans="1:13" ht="30" customHeight="1" thickBot="1" x14ac:dyDescent="0.55000000000000004">
      <c r="A2" s="12" t="s">
        <v>57</v>
      </c>
      <c r="B2" s="12"/>
      <c r="C2" s="13"/>
      <c r="D2" s="13"/>
      <c r="E2" s="13"/>
      <c r="F2" s="13"/>
      <c r="G2" s="18"/>
      <c r="H2" s="18"/>
      <c r="I2" s="12"/>
      <c r="J2" s="53"/>
      <c r="K2" s="12"/>
      <c r="L2" s="12"/>
      <c r="M2" s="12"/>
    </row>
    <row r="3" spans="1:13" ht="24.95" customHeight="1" thickBot="1" x14ac:dyDescent="0.3">
      <c r="A3" s="23"/>
      <c r="B3" s="23" t="s">
        <v>1</v>
      </c>
      <c r="C3" s="24" t="s">
        <v>2</v>
      </c>
      <c r="D3" s="24" t="s">
        <v>2</v>
      </c>
      <c r="E3" s="24" t="s">
        <v>8</v>
      </c>
      <c r="F3" s="24" t="s">
        <v>9</v>
      </c>
      <c r="G3" s="265" t="s">
        <v>5</v>
      </c>
      <c r="H3" s="266"/>
      <c r="I3" s="24" t="s">
        <v>22</v>
      </c>
      <c r="J3" s="267" t="s">
        <v>21</v>
      </c>
      <c r="K3" s="268"/>
      <c r="L3" s="24" t="s">
        <v>10</v>
      </c>
      <c r="M3" s="153" t="s">
        <v>10</v>
      </c>
    </row>
    <row r="4" spans="1:13" ht="36.75" customHeight="1" thickBot="1" x14ac:dyDescent="0.3">
      <c r="A4" s="68"/>
      <c r="B4" s="23">
        <f>COUNT($A$5:$A$119)</f>
        <v>52</v>
      </c>
      <c r="C4" s="63"/>
      <c r="D4" s="25" t="s">
        <v>6</v>
      </c>
      <c r="E4" s="64" t="s">
        <v>3</v>
      </c>
      <c r="F4" s="64" t="s">
        <v>4</v>
      </c>
      <c r="G4" s="65" t="s">
        <v>26</v>
      </c>
      <c r="H4" s="57" t="s">
        <v>27</v>
      </c>
      <c r="I4" s="59" t="s">
        <v>41</v>
      </c>
      <c r="J4" s="54" t="s">
        <v>15</v>
      </c>
      <c r="K4" s="25" t="s">
        <v>16</v>
      </c>
      <c r="L4" s="28"/>
      <c r="M4" s="154" t="s">
        <v>7</v>
      </c>
    </row>
    <row r="5" spans="1:13" ht="20.100000000000001" customHeight="1" thickTop="1" thickBot="1" x14ac:dyDescent="0.3">
      <c r="A5" s="71">
        <v>47</v>
      </c>
      <c r="B5" s="135" t="str">
        <f>IF(ISERROR(VLOOKUP(A5,Teams!$A$2:$B$4911,2)),"",VLOOKUP(A5,Teams!$A$2:$B$4911,2))</f>
        <v>Lane Mercer &amp; Emmalee Gray &amp; Blake Cain</v>
      </c>
      <c r="C5" s="33">
        <v>1</v>
      </c>
      <c r="D5" s="104">
        <v>1</v>
      </c>
      <c r="E5" s="33">
        <v>5</v>
      </c>
      <c r="F5" s="134">
        <v>8.94</v>
      </c>
      <c r="G5" s="34">
        <v>18.03</v>
      </c>
      <c r="H5" s="67">
        <f t="shared" ref="H5:H36" si="0">G5-I5</f>
        <v>18.03</v>
      </c>
      <c r="I5" s="61"/>
      <c r="J5" s="62">
        <f t="shared" ref="J5:J40" si="1">IF(H5=0,0,IF(ISERROR(RANK(H5,$H$5:$H$119)),"",RANK(H5,$H$5:$H$119)))</f>
        <v>1</v>
      </c>
      <c r="K5" s="16">
        <f t="shared" ref="K5:K27" si="2">IF(ISERROR(RANK(F5,$F$5:$F$119)),"",(RANK(F5,$F$5:$F$119)))</f>
        <v>1</v>
      </c>
      <c r="L5" s="33">
        <v>100</v>
      </c>
      <c r="M5" s="155">
        <f t="shared" ref="M5:M36" si="3">SUM(H5+L5)</f>
        <v>118.03</v>
      </c>
    </row>
    <row r="6" spans="1:13" ht="20.100000000000001" customHeight="1" thickTop="1" thickBot="1" x14ac:dyDescent="0.3">
      <c r="A6" s="71">
        <v>33</v>
      </c>
      <c r="B6" s="135" t="str">
        <f>IF(ISERROR(VLOOKUP(A6,Teams!$A$2:$B$4911,2)),"",VLOOKUP(A6,Teams!$A$2:$B$4911,2))</f>
        <v>Justin Morton &amp; David Randy Turner</v>
      </c>
      <c r="C6" s="33">
        <v>1</v>
      </c>
      <c r="D6" s="104">
        <v>1</v>
      </c>
      <c r="E6" s="33">
        <v>5</v>
      </c>
      <c r="F6" s="134"/>
      <c r="G6" s="34">
        <v>14.96</v>
      </c>
      <c r="H6" s="67">
        <f t="shared" si="0"/>
        <v>14.96</v>
      </c>
      <c r="I6" s="61"/>
      <c r="J6" s="62">
        <f t="shared" si="1"/>
        <v>2</v>
      </c>
      <c r="K6" s="16" t="str">
        <f t="shared" si="2"/>
        <v/>
      </c>
      <c r="L6" s="33">
        <v>99</v>
      </c>
      <c r="M6" s="155">
        <f t="shared" si="3"/>
        <v>113.96000000000001</v>
      </c>
    </row>
    <row r="7" spans="1:13" ht="20.100000000000001" customHeight="1" thickTop="1" thickBot="1" x14ac:dyDescent="0.3">
      <c r="A7" s="71">
        <v>65</v>
      </c>
      <c r="B7" s="135" t="str">
        <f>IF(ISERROR(VLOOKUP(A7,Teams!$A$2:$B$4911,2)),"",VLOOKUP(A7,Teams!$A$2:$B$4911,2))</f>
        <v>Blake Steptoe &amp; Haelee Modisette &amp; James Rust</v>
      </c>
      <c r="C7" s="33">
        <v>1</v>
      </c>
      <c r="D7" s="104">
        <v>1</v>
      </c>
      <c r="E7" s="33">
        <v>5</v>
      </c>
      <c r="F7" s="134"/>
      <c r="G7" s="34">
        <v>14.45</v>
      </c>
      <c r="H7" s="67">
        <f t="shared" si="0"/>
        <v>14.45</v>
      </c>
      <c r="I7" s="61">
        <v>0</v>
      </c>
      <c r="J7" s="62">
        <f t="shared" si="1"/>
        <v>3</v>
      </c>
      <c r="K7" s="16" t="str">
        <f t="shared" si="2"/>
        <v/>
      </c>
      <c r="L7" s="33">
        <v>98</v>
      </c>
      <c r="M7" s="155">
        <f t="shared" si="3"/>
        <v>112.45</v>
      </c>
    </row>
    <row r="8" spans="1:13" ht="20.100000000000001" customHeight="1" thickTop="1" thickBot="1" x14ac:dyDescent="0.3">
      <c r="A8" s="71">
        <v>64</v>
      </c>
      <c r="B8" s="135" t="str">
        <f>IF(ISERROR(VLOOKUP(A8,Teams!$A$2:$B$4911,2)),"",VLOOKUP(A8,Teams!$A$2:$B$4911,2))</f>
        <v>Jay Bennett &amp; Ryan Renolds</v>
      </c>
      <c r="C8" s="33">
        <v>1</v>
      </c>
      <c r="D8" s="104">
        <v>1</v>
      </c>
      <c r="E8" s="33">
        <v>5</v>
      </c>
      <c r="F8" s="134"/>
      <c r="G8" s="34">
        <v>13.85</v>
      </c>
      <c r="H8" s="67">
        <f t="shared" si="0"/>
        <v>13.85</v>
      </c>
      <c r="I8" s="61"/>
      <c r="J8" s="62">
        <f t="shared" si="1"/>
        <v>4</v>
      </c>
      <c r="K8" s="16" t="str">
        <f t="shared" si="2"/>
        <v/>
      </c>
      <c r="L8" s="33">
        <v>97</v>
      </c>
      <c r="M8" s="155">
        <f t="shared" si="3"/>
        <v>110.85</v>
      </c>
    </row>
    <row r="9" spans="1:13" ht="20.100000000000001" customHeight="1" thickTop="1" thickBot="1" x14ac:dyDescent="0.3">
      <c r="A9" s="71">
        <v>83</v>
      </c>
      <c r="B9" s="135" t="str">
        <f>IF(ISERROR(VLOOKUP(A9,Teams!$A$2:$B$4911,2)),"",VLOOKUP(A9,Teams!$A$2:$B$4911,2))</f>
        <v>Gary Warpole &amp; Bobby Addison</v>
      </c>
      <c r="C9" s="33">
        <v>1</v>
      </c>
      <c r="D9" s="104">
        <v>1</v>
      </c>
      <c r="E9" s="33">
        <v>5</v>
      </c>
      <c r="F9" s="134"/>
      <c r="G9" s="34">
        <v>13.38</v>
      </c>
      <c r="H9" s="67">
        <f t="shared" si="0"/>
        <v>13.38</v>
      </c>
      <c r="I9" s="61">
        <v>0</v>
      </c>
      <c r="J9" s="62">
        <f t="shared" si="1"/>
        <v>5</v>
      </c>
      <c r="K9" s="16" t="str">
        <f t="shared" si="2"/>
        <v/>
      </c>
      <c r="L9" s="33">
        <v>96</v>
      </c>
      <c r="M9" s="155">
        <f t="shared" si="3"/>
        <v>109.38</v>
      </c>
    </row>
    <row r="10" spans="1:13" ht="20.100000000000001" customHeight="1" thickTop="1" thickBot="1" x14ac:dyDescent="0.3">
      <c r="A10" s="71">
        <v>55</v>
      </c>
      <c r="B10" s="135" t="str">
        <f>IF(ISERROR(VLOOKUP(A10,Teams!$A$2:$B$4911,2)),"",VLOOKUP(A10,Teams!$A$2:$B$4911,2))</f>
        <v>Bubby &amp; Kris &amp; Kevin Sanderson</v>
      </c>
      <c r="C10" s="33">
        <v>1</v>
      </c>
      <c r="D10" s="104">
        <v>1</v>
      </c>
      <c r="E10" s="33">
        <v>5</v>
      </c>
      <c r="F10" s="134"/>
      <c r="G10" s="34">
        <v>12.37</v>
      </c>
      <c r="H10" s="67">
        <f t="shared" si="0"/>
        <v>12.37</v>
      </c>
      <c r="I10" s="61"/>
      <c r="J10" s="62">
        <f t="shared" si="1"/>
        <v>6</v>
      </c>
      <c r="K10" s="16" t="str">
        <f t="shared" si="2"/>
        <v/>
      </c>
      <c r="L10" s="33">
        <v>95</v>
      </c>
      <c r="M10" s="155">
        <f t="shared" si="3"/>
        <v>107.37</v>
      </c>
    </row>
    <row r="11" spans="1:13" ht="20.100000000000001" customHeight="1" thickTop="1" thickBot="1" x14ac:dyDescent="0.3">
      <c r="A11" s="71">
        <v>24</v>
      </c>
      <c r="B11" s="135" t="str">
        <f>IF(ISERROR(VLOOKUP(A11,Teams!$A$2:$B$4911,2)),"",VLOOKUP(A11,Teams!$A$2:$B$4911,2))</f>
        <v>John Wojhan &amp; Dwayne Likens &amp; Kelvin Jones</v>
      </c>
      <c r="C11" s="33">
        <v>1</v>
      </c>
      <c r="D11" s="104">
        <v>1</v>
      </c>
      <c r="E11" s="33">
        <v>4</v>
      </c>
      <c r="F11" s="134">
        <v>5.93</v>
      </c>
      <c r="G11" s="34">
        <v>12.17</v>
      </c>
      <c r="H11" s="67">
        <f t="shared" si="0"/>
        <v>12.17</v>
      </c>
      <c r="I11" s="61"/>
      <c r="J11" s="62">
        <f t="shared" si="1"/>
        <v>7</v>
      </c>
      <c r="K11" s="16">
        <f t="shared" si="2"/>
        <v>3</v>
      </c>
      <c r="L11" s="33">
        <v>94</v>
      </c>
      <c r="M11" s="155">
        <f t="shared" si="3"/>
        <v>106.17</v>
      </c>
    </row>
    <row r="12" spans="1:13" ht="20.100000000000001" customHeight="1" thickTop="1" thickBot="1" x14ac:dyDescent="0.3">
      <c r="A12" s="71">
        <v>87</v>
      </c>
      <c r="B12" s="135" t="str">
        <f>IF(ISERROR(VLOOKUP(A12,Teams!$A$2:$B$4911,2)),"",VLOOKUP(A12,Teams!$A$2:$B$4911,2))</f>
        <v>Glen Kimble &amp; Bradley Stringer</v>
      </c>
      <c r="C12" s="33">
        <v>1</v>
      </c>
      <c r="D12" s="104">
        <v>1</v>
      </c>
      <c r="E12" s="33">
        <v>4</v>
      </c>
      <c r="F12" s="134"/>
      <c r="G12" s="34">
        <v>12.11</v>
      </c>
      <c r="H12" s="67">
        <f t="shared" si="0"/>
        <v>12.11</v>
      </c>
      <c r="I12" s="61">
        <v>0</v>
      </c>
      <c r="J12" s="62">
        <f t="shared" si="1"/>
        <v>8</v>
      </c>
      <c r="K12" s="16" t="str">
        <f t="shared" si="2"/>
        <v/>
      </c>
      <c r="L12" s="33">
        <v>93</v>
      </c>
      <c r="M12" s="155">
        <f t="shared" si="3"/>
        <v>105.11</v>
      </c>
    </row>
    <row r="13" spans="1:13" ht="20.100000000000001" customHeight="1" thickTop="1" thickBot="1" x14ac:dyDescent="0.3">
      <c r="A13" s="71">
        <v>23</v>
      </c>
      <c r="B13" s="135" t="str">
        <f>IF(ISERROR(VLOOKUP(A13,Teams!$A$2:$B$4911,2)),"",VLOOKUP(A13,Teams!$A$2:$B$4911,2))</f>
        <v>Keith &amp; Terry Hickman</v>
      </c>
      <c r="C13" s="33">
        <v>1</v>
      </c>
      <c r="D13" s="104">
        <v>1</v>
      </c>
      <c r="E13" s="33">
        <v>5</v>
      </c>
      <c r="F13" s="134">
        <v>3.53</v>
      </c>
      <c r="G13" s="34">
        <v>11.9</v>
      </c>
      <c r="H13" s="67">
        <f t="shared" si="0"/>
        <v>11.9</v>
      </c>
      <c r="I13" s="61"/>
      <c r="J13" s="62">
        <f t="shared" si="1"/>
        <v>9</v>
      </c>
      <c r="K13" s="16">
        <f t="shared" si="2"/>
        <v>5</v>
      </c>
      <c r="L13" s="33">
        <v>92</v>
      </c>
      <c r="M13" s="155">
        <f t="shared" si="3"/>
        <v>103.9</v>
      </c>
    </row>
    <row r="14" spans="1:13" ht="20.100000000000001" customHeight="1" thickTop="1" thickBot="1" x14ac:dyDescent="0.3">
      <c r="A14" s="71">
        <v>13</v>
      </c>
      <c r="B14" s="135" t="str">
        <f>IF(ISERROR(VLOOKUP(A14,Teams!$A$2:$B$4911,2)),"",VLOOKUP(A14,Teams!$A$2:$B$4911,2))</f>
        <v>Derrick &amp; Wesley Shoffitt &amp; Willie Wooten</v>
      </c>
      <c r="C14" s="33">
        <v>1</v>
      </c>
      <c r="D14" s="104">
        <v>1</v>
      </c>
      <c r="E14" s="33">
        <v>5</v>
      </c>
      <c r="F14" s="134"/>
      <c r="G14" s="34">
        <v>11.86</v>
      </c>
      <c r="H14" s="67">
        <f t="shared" si="0"/>
        <v>11.86</v>
      </c>
      <c r="I14" s="61"/>
      <c r="J14" s="62">
        <f t="shared" si="1"/>
        <v>10</v>
      </c>
      <c r="K14" s="16" t="str">
        <f t="shared" si="2"/>
        <v/>
      </c>
      <c r="L14" s="33">
        <v>91</v>
      </c>
      <c r="M14" s="155">
        <f t="shared" si="3"/>
        <v>102.86</v>
      </c>
    </row>
    <row r="15" spans="1:13" ht="20.100000000000001" customHeight="1" thickTop="1" thickBot="1" x14ac:dyDescent="0.3">
      <c r="A15" s="71">
        <v>22</v>
      </c>
      <c r="B15" s="135" t="str">
        <f>IF(ISERROR(VLOOKUP(A15,Teams!$A$2:$B$4911,2)),"",VLOOKUP(A15,Teams!$A$2:$B$4911,2))</f>
        <v>Russell Sparks &amp; Lanton &amp; Mandy Chumley</v>
      </c>
      <c r="C15" s="33">
        <v>1</v>
      </c>
      <c r="D15" s="104">
        <v>1</v>
      </c>
      <c r="E15" s="33">
        <v>5</v>
      </c>
      <c r="F15" s="134"/>
      <c r="G15" s="34">
        <v>11.23</v>
      </c>
      <c r="H15" s="67">
        <f t="shared" si="0"/>
        <v>11.23</v>
      </c>
      <c r="I15" s="61"/>
      <c r="J15" s="62">
        <f t="shared" si="1"/>
        <v>11</v>
      </c>
      <c r="K15" s="16" t="str">
        <f t="shared" si="2"/>
        <v/>
      </c>
      <c r="L15" s="33">
        <v>90</v>
      </c>
      <c r="M15" s="155">
        <f t="shared" si="3"/>
        <v>101.23</v>
      </c>
    </row>
    <row r="16" spans="1:13" ht="20.100000000000001" customHeight="1" thickTop="1" thickBot="1" x14ac:dyDescent="0.3">
      <c r="A16" s="71">
        <v>56</v>
      </c>
      <c r="B16" s="135" t="str">
        <f>IF(ISERROR(VLOOKUP(A16,Teams!$A$2:$B$4911,2)),"",VLOOKUP(A16,Teams!$A$2:$B$4911,2))</f>
        <v>Caleb Stewart &amp; Zack Reathford &amp; Landon Lowery</v>
      </c>
      <c r="C16" s="33">
        <v>1</v>
      </c>
      <c r="D16" s="104">
        <v>1</v>
      </c>
      <c r="E16" s="33">
        <v>5</v>
      </c>
      <c r="F16" s="134"/>
      <c r="G16" s="34">
        <v>11.04</v>
      </c>
      <c r="H16" s="67">
        <f t="shared" si="0"/>
        <v>11.04</v>
      </c>
      <c r="I16" s="61"/>
      <c r="J16" s="62">
        <f t="shared" si="1"/>
        <v>12</v>
      </c>
      <c r="K16" s="16" t="str">
        <f t="shared" si="2"/>
        <v/>
      </c>
      <c r="L16" s="33">
        <v>89</v>
      </c>
      <c r="M16" s="155">
        <f t="shared" si="3"/>
        <v>100.03999999999999</v>
      </c>
    </row>
    <row r="17" spans="1:13" ht="20.100000000000001" customHeight="1" thickTop="1" thickBot="1" x14ac:dyDescent="0.3">
      <c r="A17" s="71">
        <v>74</v>
      </c>
      <c r="B17" s="135" t="str">
        <f>IF(ISERROR(VLOOKUP(A17,Teams!$A$2:$B$4911,2)),"",VLOOKUP(A17,Teams!$A$2:$B$4911,2))</f>
        <v>Dennis Oats</v>
      </c>
      <c r="C17" s="33">
        <v>1</v>
      </c>
      <c r="D17" s="104">
        <v>1</v>
      </c>
      <c r="E17" s="33">
        <v>5</v>
      </c>
      <c r="F17" s="134"/>
      <c r="G17" s="34">
        <v>10.85</v>
      </c>
      <c r="H17" s="67">
        <f t="shared" si="0"/>
        <v>10.85</v>
      </c>
      <c r="I17" s="61">
        <v>0</v>
      </c>
      <c r="J17" s="62">
        <f t="shared" si="1"/>
        <v>13</v>
      </c>
      <c r="K17" s="16" t="str">
        <f t="shared" si="2"/>
        <v/>
      </c>
      <c r="L17" s="33">
        <v>88</v>
      </c>
      <c r="M17" s="155">
        <f t="shared" si="3"/>
        <v>98.85</v>
      </c>
    </row>
    <row r="18" spans="1:13" ht="20.100000000000001" customHeight="1" thickTop="1" thickBot="1" x14ac:dyDescent="0.3">
      <c r="A18" s="71">
        <v>31</v>
      </c>
      <c r="B18" s="135" t="str">
        <f>IF(ISERROR(VLOOKUP(A18,Teams!$A$2:$B$4911,2)),"",VLOOKUP(A18,Teams!$A$2:$B$4911,2))</f>
        <v>Robert Ratliff &amp; Troy Pyle</v>
      </c>
      <c r="C18" s="33">
        <v>1</v>
      </c>
      <c r="D18" s="104">
        <v>1</v>
      </c>
      <c r="E18" s="33">
        <v>4</v>
      </c>
      <c r="F18" s="134">
        <v>5.32</v>
      </c>
      <c r="G18" s="34">
        <v>10.54</v>
      </c>
      <c r="H18" s="67">
        <f t="shared" si="0"/>
        <v>10.54</v>
      </c>
      <c r="I18" s="61"/>
      <c r="J18" s="62">
        <f t="shared" si="1"/>
        <v>14</v>
      </c>
      <c r="K18" s="16">
        <f t="shared" si="2"/>
        <v>4</v>
      </c>
      <c r="L18" s="33">
        <v>87</v>
      </c>
      <c r="M18" s="155">
        <f t="shared" si="3"/>
        <v>97.539999999999992</v>
      </c>
    </row>
    <row r="19" spans="1:13" ht="20.100000000000001" customHeight="1" thickTop="1" thickBot="1" x14ac:dyDescent="0.3">
      <c r="A19" s="71">
        <v>36</v>
      </c>
      <c r="B19" s="135" t="str">
        <f>IF(ISERROR(VLOOKUP(A19,Teams!$A$2:$B$4911,2)),"",VLOOKUP(A19,Teams!$A$2:$B$4911,2))</f>
        <v>Jason Oliver &amp; Curtis Evans</v>
      </c>
      <c r="C19" s="33">
        <v>1</v>
      </c>
      <c r="D19" s="104">
        <v>1</v>
      </c>
      <c r="E19" s="33">
        <v>5</v>
      </c>
      <c r="F19" s="134"/>
      <c r="G19" s="34">
        <v>10.48</v>
      </c>
      <c r="H19" s="67">
        <f t="shared" si="0"/>
        <v>10.48</v>
      </c>
      <c r="I19" s="61"/>
      <c r="J19" s="62">
        <f t="shared" si="1"/>
        <v>15</v>
      </c>
      <c r="K19" s="16" t="str">
        <f t="shared" si="2"/>
        <v/>
      </c>
      <c r="L19" s="33">
        <v>86</v>
      </c>
      <c r="M19" s="155">
        <f t="shared" si="3"/>
        <v>96.48</v>
      </c>
    </row>
    <row r="20" spans="1:13" ht="20.100000000000001" customHeight="1" thickTop="1" thickBot="1" x14ac:dyDescent="0.3">
      <c r="A20" s="71">
        <v>42</v>
      </c>
      <c r="B20" s="135" t="str">
        <f>IF(ISERROR(VLOOKUP(A20,Teams!$A$2:$B$4911,2)),"",VLOOKUP(A20,Teams!$A$2:$B$4911,2))</f>
        <v>David Bowley &amp; Jason Lee</v>
      </c>
      <c r="C20" s="33">
        <v>1</v>
      </c>
      <c r="D20" s="104">
        <v>1</v>
      </c>
      <c r="E20" s="33">
        <v>5</v>
      </c>
      <c r="F20" s="134"/>
      <c r="G20" s="34">
        <v>10.36</v>
      </c>
      <c r="H20" s="67">
        <f t="shared" si="0"/>
        <v>10.36</v>
      </c>
      <c r="I20" s="61"/>
      <c r="J20" s="62">
        <f t="shared" si="1"/>
        <v>16</v>
      </c>
      <c r="K20" s="16" t="str">
        <f t="shared" si="2"/>
        <v/>
      </c>
      <c r="L20" s="33">
        <v>85</v>
      </c>
      <c r="M20" s="155">
        <f t="shared" si="3"/>
        <v>95.36</v>
      </c>
    </row>
    <row r="21" spans="1:13" ht="20.100000000000001" customHeight="1" thickTop="1" thickBot="1" x14ac:dyDescent="0.3">
      <c r="A21" s="71">
        <v>90</v>
      </c>
      <c r="B21" s="135" t="str">
        <f>IF(ISERROR(VLOOKUP(A21,Teams!$A$2:$B$4911,2)),"",VLOOKUP(A21,Teams!$A$2:$B$4911,2))</f>
        <v>Brent Primrose</v>
      </c>
      <c r="C21" s="33">
        <v>1</v>
      </c>
      <c r="D21" s="104">
        <v>1</v>
      </c>
      <c r="E21" s="33">
        <v>5</v>
      </c>
      <c r="F21" s="134"/>
      <c r="G21" s="34">
        <v>10.19</v>
      </c>
      <c r="H21" s="67">
        <f t="shared" si="0"/>
        <v>10.19</v>
      </c>
      <c r="I21" s="61">
        <v>0</v>
      </c>
      <c r="J21" s="62">
        <f t="shared" si="1"/>
        <v>17</v>
      </c>
      <c r="K21" s="16" t="str">
        <f t="shared" si="2"/>
        <v/>
      </c>
      <c r="L21" s="33">
        <v>84</v>
      </c>
      <c r="M21" s="155">
        <f t="shared" si="3"/>
        <v>94.19</v>
      </c>
    </row>
    <row r="22" spans="1:13" ht="20.100000000000001" customHeight="1" thickTop="1" thickBot="1" x14ac:dyDescent="0.3">
      <c r="A22" s="71">
        <v>29</v>
      </c>
      <c r="B22" s="135" t="str">
        <f>IF(ISERROR(VLOOKUP(A22,Teams!$A$2:$B$4911,2)),"",VLOOKUP(A22,Teams!$A$2:$B$4911,2))</f>
        <v>Ryan Carson &amp; Mark Gorman &amp; Bobby Blanton</v>
      </c>
      <c r="C22" s="33">
        <v>1</v>
      </c>
      <c r="D22" s="104">
        <v>1</v>
      </c>
      <c r="E22" s="33">
        <v>5</v>
      </c>
      <c r="F22" s="134"/>
      <c r="G22" s="34">
        <v>9.51</v>
      </c>
      <c r="H22" s="67">
        <f t="shared" si="0"/>
        <v>9.51</v>
      </c>
      <c r="I22" s="61"/>
      <c r="J22" s="62">
        <f t="shared" si="1"/>
        <v>18</v>
      </c>
      <c r="K22" s="16" t="str">
        <f t="shared" si="2"/>
        <v/>
      </c>
      <c r="L22" s="33">
        <v>83</v>
      </c>
      <c r="M22" s="155">
        <f t="shared" si="3"/>
        <v>92.51</v>
      </c>
    </row>
    <row r="23" spans="1:13" ht="20.100000000000001" customHeight="1" thickTop="1" thickBot="1" x14ac:dyDescent="0.3">
      <c r="A23" s="71">
        <v>18</v>
      </c>
      <c r="B23" s="135" t="str">
        <f>IF(ISERROR(VLOOKUP(A23,Teams!$A$2:$B$4911,2)),"",VLOOKUP(A23,Teams!$A$2:$B$4911,2))</f>
        <v>Ronald Kingsley &amp; Don Rawls &amp; Billy Penick</v>
      </c>
      <c r="C23" s="33">
        <v>1</v>
      </c>
      <c r="D23" s="104">
        <v>1</v>
      </c>
      <c r="E23" s="33">
        <v>4</v>
      </c>
      <c r="F23" s="134"/>
      <c r="G23" s="34">
        <v>9.3000000000000007</v>
      </c>
      <c r="H23" s="67">
        <f t="shared" si="0"/>
        <v>9.3000000000000007</v>
      </c>
      <c r="I23" s="61"/>
      <c r="J23" s="62">
        <f t="shared" si="1"/>
        <v>19</v>
      </c>
      <c r="K23" s="16" t="str">
        <f t="shared" si="2"/>
        <v/>
      </c>
      <c r="L23" s="33">
        <v>82</v>
      </c>
      <c r="M23" s="155">
        <f t="shared" si="3"/>
        <v>91.3</v>
      </c>
    </row>
    <row r="24" spans="1:13" ht="20.100000000000001" customHeight="1" thickTop="1" thickBot="1" x14ac:dyDescent="0.3">
      <c r="A24" s="71">
        <v>37</v>
      </c>
      <c r="B24" s="135" t="str">
        <f>IF(ISERROR(VLOOKUP(A24,Teams!$A$2:$B$4911,2)),"",VLOOKUP(A24,Teams!$A$2:$B$4911,2))</f>
        <v>Cody &amp; Cash Platt &amp; Jacklyn Hughes</v>
      </c>
      <c r="C24" s="33">
        <v>1</v>
      </c>
      <c r="D24" s="104">
        <v>1</v>
      </c>
      <c r="E24" s="33">
        <v>2</v>
      </c>
      <c r="F24" s="134">
        <v>6.59</v>
      </c>
      <c r="G24" s="34">
        <v>8.0500000000000007</v>
      </c>
      <c r="H24" s="67">
        <f t="shared" si="0"/>
        <v>8.0500000000000007</v>
      </c>
      <c r="I24" s="61"/>
      <c r="J24" s="62">
        <f t="shared" si="1"/>
        <v>20</v>
      </c>
      <c r="K24" s="16">
        <f t="shared" si="2"/>
        <v>2</v>
      </c>
      <c r="L24" s="33">
        <v>81</v>
      </c>
      <c r="M24" s="155">
        <f t="shared" si="3"/>
        <v>89.05</v>
      </c>
    </row>
    <row r="25" spans="1:13" ht="20.100000000000001" customHeight="1" thickTop="1" thickBot="1" x14ac:dyDescent="0.3">
      <c r="A25" s="71">
        <v>63</v>
      </c>
      <c r="B25" s="135" t="str">
        <f>IF(ISERROR(VLOOKUP(A25,Teams!$A$2:$B$4911,2)),"",VLOOKUP(A25,Teams!$A$2:$B$4911,2))</f>
        <v>Ryan McWillims &amp; Jesse Harrell</v>
      </c>
      <c r="C25" s="33">
        <v>1</v>
      </c>
      <c r="D25" s="104">
        <v>1</v>
      </c>
      <c r="E25" s="33">
        <v>3</v>
      </c>
      <c r="F25" s="134"/>
      <c r="G25" s="34">
        <v>7.62</v>
      </c>
      <c r="H25" s="67">
        <f t="shared" si="0"/>
        <v>7.62</v>
      </c>
      <c r="I25" s="61"/>
      <c r="J25" s="62">
        <f t="shared" si="1"/>
        <v>21</v>
      </c>
      <c r="K25" s="16" t="str">
        <f t="shared" si="2"/>
        <v/>
      </c>
      <c r="L25" s="33">
        <v>80</v>
      </c>
      <c r="M25" s="155">
        <f t="shared" si="3"/>
        <v>87.62</v>
      </c>
    </row>
    <row r="26" spans="1:13" ht="20.100000000000001" customHeight="1" thickTop="1" thickBot="1" x14ac:dyDescent="0.3">
      <c r="A26" s="71">
        <v>44</v>
      </c>
      <c r="B26" s="135" t="str">
        <f>IF(ISERROR(VLOOKUP(A26,Teams!$A$2:$B$4911,2)),"",VLOOKUP(A26,Teams!$A$2:$B$4911,2))</f>
        <v>Charlie Stewart &amp; Charlie Kruithof &amp; Kannon Stewart</v>
      </c>
      <c r="C26" s="33">
        <v>1</v>
      </c>
      <c r="D26" s="104">
        <v>1</v>
      </c>
      <c r="E26" s="33">
        <v>4</v>
      </c>
      <c r="F26" s="134"/>
      <c r="G26" s="34">
        <v>7.57</v>
      </c>
      <c r="H26" s="67">
        <f t="shared" si="0"/>
        <v>7.57</v>
      </c>
      <c r="I26" s="61"/>
      <c r="J26" s="62">
        <f t="shared" si="1"/>
        <v>22</v>
      </c>
      <c r="K26" s="16" t="str">
        <f t="shared" si="2"/>
        <v/>
      </c>
      <c r="L26" s="33">
        <v>79</v>
      </c>
      <c r="M26" s="155">
        <f t="shared" si="3"/>
        <v>86.57</v>
      </c>
    </row>
    <row r="27" spans="1:13" ht="20.100000000000001" customHeight="1" thickTop="1" thickBot="1" x14ac:dyDescent="0.3">
      <c r="A27" s="71">
        <v>30</v>
      </c>
      <c r="B27" s="135" t="str">
        <f>IF(ISERROR(VLOOKUP(A27,Teams!$A$2:$B$4911,2)),"",VLOOKUP(A27,Teams!$A$2:$B$4911,2))</f>
        <v>Clint Teutsch &amp; Jeff Horn</v>
      </c>
      <c r="C27" s="33">
        <v>1</v>
      </c>
      <c r="D27" s="104">
        <v>1</v>
      </c>
      <c r="E27" s="33">
        <v>4</v>
      </c>
      <c r="F27" s="134"/>
      <c r="G27" s="34">
        <v>7.22</v>
      </c>
      <c r="H27" s="67">
        <f t="shared" si="0"/>
        <v>7.22</v>
      </c>
      <c r="I27" s="61"/>
      <c r="J27" s="62">
        <f t="shared" si="1"/>
        <v>23</v>
      </c>
      <c r="K27" s="16" t="str">
        <f t="shared" si="2"/>
        <v/>
      </c>
      <c r="L27" s="33">
        <v>78</v>
      </c>
      <c r="M27" s="155">
        <f t="shared" si="3"/>
        <v>85.22</v>
      </c>
    </row>
    <row r="28" spans="1:13" ht="20.100000000000001" customHeight="1" thickTop="1" thickBot="1" x14ac:dyDescent="0.3">
      <c r="A28" s="71">
        <v>11</v>
      </c>
      <c r="B28" s="135" t="s">
        <v>122</v>
      </c>
      <c r="C28" s="33">
        <v>1</v>
      </c>
      <c r="D28" s="104">
        <v>1</v>
      </c>
      <c r="E28" s="33">
        <v>4</v>
      </c>
      <c r="F28" s="134"/>
      <c r="G28" s="34">
        <v>7.21</v>
      </c>
      <c r="H28" s="67">
        <f t="shared" si="0"/>
        <v>7.21</v>
      </c>
      <c r="I28" s="61"/>
      <c r="J28" s="62">
        <f t="shared" si="1"/>
        <v>24</v>
      </c>
      <c r="K28" s="16"/>
      <c r="L28" s="33">
        <v>77</v>
      </c>
      <c r="M28" s="155">
        <f t="shared" si="3"/>
        <v>84.21</v>
      </c>
    </row>
    <row r="29" spans="1:13" ht="20.100000000000001" customHeight="1" thickTop="1" thickBot="1" x14ac:dyDescent="0.3">
      <c r="A29" s="71">
        <v>39</v>
      </c>
      <c r="B29" s="135" t="str">
        <f>IF(ISERROR(VLOOKUP(A29,Teams!$A$2:$B$4911,2)),"",VLOOKUP(A29,Teams!$A$2:$B$4911,2))</f>
        <v>Kurt Morgan</v>
      </c>
      <c r="C29" s="33">
        <v>1</v>
      </c>
      <c r="D29" s="104">
        <v>1</v>
      </c>
      <c r="E29" s="33">
        <v>3</v>
      </c>
      <c r="F29" s="134"/>
      <c r="G29" s="34">
        <v>7</v>
      </c>
      <c r="H29" s="67">
        <f t="shared" si="0"/>
        <v>7</v>
      </c>
      <c r="I29" s="61"/>
      <c r="J29" s="62">
        <f t="shared" si="1"/>
        <v>25</v>
      </c>
      <c r="K29" s="16" t="str">
        <f t="shared" ref="K29:K60" si="4">IF(ISERROR(RANK(F29,$F$5:$F$119)),"",(RANK(F29,$F$5:$F$119)))</f>
        <v/>
      </c>
      <c r="L29" s="33">
        <v>76</v>
      </c>
      <c r="M29" s="155">
        <f t="shared" si="3"/>
        <v>83</v>
      </c>
    </row>
    <row r="30" spans="1:13" ht="20.100000000000001" customHeight="1" thickTop="1" thickBot="1" x14ac:dyDescent="0.3">
      <c r="A30" s="71">
        <v>34</v>
      </c>
      <c r="B30" s="135" t="str">
        <f>IF(ISERROR(VLOOKUP(A30,Teams!$A$2:$B$4911,2)),"",VLOOKUP(A30,Teams!$A$2:$B$4911,2))</f>
        <v>Michael &amp; Steve  Bennett &amp; Dustin Smith</v>
      </c>
      <c r="C30" s="33">
        <v>1</v>
      </c>
      <c r="D30" s="104">
        <v>1</v>
      </c>
      <c r="E30" s="33">
        <v>3</v>
      </c>
      <c r="F30" s="134"/>
      <c r="G30" s="34">
        <v>6.19</v>
      </c>
      <c r="H30" s="67">
        <f t="shared" si="0"/>
        <v>6.19</v>
      </c>
      <c r="I30" s="61"/>
      <c r="J30" s="62">
        <f t="shared" si="1"/>
        <v>26</v>
      </c>
      <c r="K30" s="16" t="str">
        <f t="shared" si="4"/>
        <v/>
      </c>
      <c r="L30" s="33">
        <v>75</v>
      </c>
      <c r="M30" s="155">
        <f t="shared" si="3"/>
        <v>81.19</v>
      </c>
    </row>
    <row r="31" spans="1:13" ht="20.100000000000001" customHeight="1" thickTop="1" thickBot="1" x14ac:dyDescent="0.3">
      <c r="A31" s="71">
        <v>16</v>
      </c>
      <c r="B31" s="135" t="str">
        <f>IF(ISERROR(VLOOKUP(A31,Teams!$A$2:$B$4911,2)),"",VLOOKUP(A31,Teams!$A$2:$B$4911,2))</f>
        <v>Nick Massey &amp; Ricky Carlton &amp; Conner Hughes</v>
      </c>
      <c r="C31" s="33">
        <v>1</v>
      </c>
      <c r="D31" s="104">
        <v>1</v>
      </c>
      <c r="E31" s="33">
        <v>3</v>
      </c>
      <c r="F31" s="134"/>
      <c r="G31" s="34">
        <v>6.12</v>
      </c>
      <c r="H31" s="67">
        <f t="shared" si="0"/>
        <v>6.12</v>
      </c>
      <c r="I31" s="61"/>
      <c r="J31" s="62">
        <f t="shared" si="1"/>
        <v>27</v>
      </c>
      <c r="K31" s="16" t="str">
        <f t="shared" si="4"/>
        <v/>
      </c>
      <c r="L31" s="33">
        <v>74</v>
      </c>
      <c r="M31" s="155">
        <f t="shared" si="3"/>
        <v>80.12</v>
      </c>
    </row>
    <row r="32" spans="1:13" ht="20.100000000000001" customHeight="1" thickTop="1" thickBot="1" x14ac:dyDescent="0.3">
      <c r="A32" s="71">
        <v>32</v>
      </c>
      <c r="B32" s="135" t="str">
        <f>IF(ISERROR(VLOOKUP(A32,Teams!$A$2:$B$4911,2)),"",VLOOKUP(A32,Teams!$A$2:$B$4911,2))</f>
        <v>James Pyle &amp; Bryan Pyle Mikey Pyle</v>
      </c>
      <c r="C32" s="33">
        <v>1</v>
      </c>
      <c r="D32" s="104">
        <v>1</v>
      </c>
      <c r="E32" s="33">
        <v>2</v>
      </c>
      <c r="F32" s="134"/>
      <c r="G32" s="34">
        <v>6.08</v>
      </c>
      <c r="H32" s="67">
        <f t="shared" si="0"/>
        <v>6.08</v>
      </c>
      <c r="I32" s="61"/>
      <c r="J32" s="62">
        <f t="shared" si="1"/>
        <v>28</v>
      </c>
      <c r="K32" s="16" t="str">
        <f t="shared" si="4"/>
        <v/>
      </c>
      <c r="L32" s="33">
        <v>73</v>
      </c>
      <c r="M32" s="155">
        <f t="shared" si="3"/>
        <v>79.08</v>
      </c>
    </row>
    <row r="33" spans="1:13" ht="20.100000000000001" customHeight="1" thickTop="1" thickBot="1" x14ac:dyDescent="0.3">
      <c r="A33" s="71">
        <v>48</v>
      </c>
      <c r="B33" s="135" t="str">
        <f>IF(ISERROR(VLOOKUP(A33,Teams!$A$2:$B$4911,2)),"",VLOOKUP(A33,Teams!$A$2:$B$4911,2))</f>
        <v>Jonathon Green &amp; Jeff Green &amp; Triston Donahoe</v>
      </c>
      <c r="C33" s="33">
        <v>1</v>
      </c>
      <c r="D33" s="104">
        <v>1</v>
      </c>
      <c r="E33" s="33">
        <v>2</v>
      </c>
      <c r="F33" s="134"/>
      <c r="G33" s="34">
        <v>4.22</v>
      </c>
      <c r="H33" s="67">
        <f t="shared" si="0"/>
        <v>4.22</v>
      </c>
      <c r="I33" s="61"/>
      <c r="J33" s="62">
        <f t="shared" si="1"/>
        <v>29</v>
      </c>
      <c r="K33" s="16" t="str">
        <f t="shared" si="4"/>
        <v/>
      </c>
      <c r="L33" s="33">
        <v>72</v>
      </c>
      <c r="M33" s="155">
        <f t="shared" si="3"/>
        <v>76.22</v>
      </c>
    </row>
    <row r="34" spans="1:13" ht="20.100000000000001" customHeight="1" thickTop="1" thickBot="1" x14ac:dyDescent="0.3">
      <c r="A34" s="71">
        <v>12</v>
      </c>
      <c r="B34" s="135" t="str">
        <f>IF(ISERROR(VLOOKUP(A34,Teams!$A$2:$B$4911,2)),"",VLOOKUP(A34,Teams!$A$2:$B$4911,2))</f>
        <v>Randy &amp; Casey Hanna</v>
      </c>
      <c r="C34" s="33">
        <v>1</v>
      </c>
      <c r="D34" s="104">
        <v>1</v>
      </c>
      <c r="E34" s="33">
        <v>2</v>
      </c>
      <c r="F34" s="134"/>
      <c r="G34" s="34">
        <v>3.86</v>
      </c>
      <c r="H34" s="67">
        <f t="shared" si="0"/>
        <v>3.86</v>
      </c>
      <c r="I34" s="61"/>
      <c r="J34" s="62">
        <f t="shared" si="1"/>
        <v>30</v>
      </c>
      <c r="K34" s="16" t="str">
        <f t="shared" si="4"/>
        <v/>
      </c>
      <c r="L34" s="33">
        <v>71</v>
      </c>
      <c r="M34" s="155">
        <f t="shared" si="3"/>
        <v>74.86</v>
      </c>
    </row>
    <row r="35" spans="1:13" ht="20.100000000000001" customHeight="1" thickTop="1" thickBot="1" x14ac:dyDescent="0.3">
      <c r="A35" s="71">
        <v>89</v>
      </c>
      <c r="B35" s="135" t="str">
        <f>IF(ISERROR(VLOOKUP(A35,Teams!$A$2:$B$4911,2)),"",VLOOKUP(A35,Teams!$A$2:$B$4911,2))</f>
        <v>Willie Wooten &amp; Ty Pitts &amp; David Hendry</v>
      </c>
      <c r="C35" s="33">
        <v>1</v>
      </c>
      <c r="D35" s="104">
        <v>1</v>
      </c>
      <c r="E35" s="33">
        <v>3</v>
      </c>
      <c r="F35" s="134"/>
      <c r="G35" s="34">
        <v>3.78</v>
      </c>
      <c r="H35" s="67">
        <f t="shared" si="0"/>
        <v>3.78</v>
      </c>
      <c r="I35" s="61">
        <v>0</v>
      </c>
      <c r="J35" s="62">
        <f t="shared" si="1"/>
        <v>31</v>
      </c>
      <c r="K35" s="16" t="str">
        <f t="shared" si="4"/>
        <v/>
      </c>
      <c r="L35" s="33">
        <v>70</v>
      </c>
      <c r="M35" s="155">
        <f t="shared" si="3"/>
        <v>73.78</v>
      </c>
    </row>
    <row r="36" spans="1:13" ht="20.100000000000001" customHeight="1" thickTop="1" thickBot="1" x14ac:dyDescent="0.3">
      <c r="A36" s="71">
        <v>68</v>
      </c>
      <c r="B36" s="135" t="str">
        <f>IF(ISERROR(VLOOKUP(A36,Teams!$A$2:$B$4911,2)),"",VLOOKUP(A36,Teams!$A$2:$B$4911,2))</f>
        <v>Logan Brunkenhoeter &amp; John Jacksen III</v>
      </c>
      <c r="C36" s="33">
        <v>1</v>
      </c>
      <c r="D36" s="104">
        <v>1</v>
      </c>
      <c r="E36" s="33">
        <v>2</v>
      </c>
      <c r="F36" s="134"/>
      <c r="G36" s="34">
        <v>3.73</v>
      </c>
      <c r="H36" s="67">
        <f t="shared" si="0"/>
        <v>3.73</v>
      </c>
      <c r="I36" s="61">
        <v>0</v>
      </c>
      <c r="J36" s="62">
        <f t="shared" si="1"/>
        <v>32</v>
      </c>
      <c r="K36" s="16" t="str">
        <f t="shared" si="4"/>
        <v/>
      </c>
      <c r="L36" s="33">
        <v>69</v>
      </c>
      <c r="M36" s="155">
        <f t="shared" si="3"/>
        <v>72.73</v>
      </c>
    </row>
    <row r="37" spans="1:13" ht="20.100000000000001" customHeight="1" thickTop="1" thickBot="1" x14ac:dyDescent="0.3">
      <c r="A37" s="71">
        <v>26</v>
      </c>
      <c r="B37" s="135" t="str">
        <f>IF(ISERROR(VLOOKUP(A37,Teams!$A$2:$B$4911,2)),"",VLOOKUP(A37,Teams!$A$2:$B$4911,2))</f>
        <v>Bruce Chumley &amp; Gary Foster &amp; Scott Moore</v>
      </c>
      <c r="C37" s="33">
        <v>1</v>
      </c>
      <c r="D37" s="104">
        <v>1</v>
      </c>
      <c r="E37" s="33">
        <v>1</v>
      </c>
      <c r="F37" s="134"/>
      <c r="G37" s="34">
        <v>3.48</v>
      </c>
      <c r="H37" s="67">
        <f t="shared" ref="H37:H56" si="5">G37-I37</f>
        <v>3.48</v>
      </c>
      <c r="I37" s="61"/>
      <c r="J37" s="62">
        <f t="shared" si="1"/>
        <v>33</v>
      </c>
      <c r="K37" s="16" t="str">
        <f t="shared" si="4"/>
        <v/>
      </c>
      <c r="L37" s="33">
        <v>68</v>
      </c>
      <c r="M37" s="155">
        <f t="shared" ref="M37:M56" si="6">SUM(H37+L37)</f>
        <v>71.48</v>
      </c>
    </row>
    <row r="38" spans="1:13" ht="20.100000000000001" customHeight="1" thickTop="1" thickBot="1" x14ac:dyDescent="0.3">
      <c r="A38" s="71">
        <v>57</v>
      </c>
      <c r="B38" s="135" t="str">
        <f>IF(ISERROR(VLOOKUP(A38,Teams!$A$2:$B$4911,2)),"",VLOOKUP(A38,Teams!$A$2:$B$4911,2))</f>
        <v>Jason McAdams &amp; Buck Hance &amp; Brandon</v>
      </c>
      <c r="C38" s="33">
        <v>1</v>
      </c>
      <c r="D38" s="104">
        <v>1</v>
      </c>
      <c r="E38" s="33">
        <v>2</v>
      </c>
      <c r="F38" s="134"/>
      <c r="G38" s="34">
        <v>3.46</v>
      </c>
      <c r="H38" s="67">
        <f t="shared" si="5"/>
        <v>3.46</v>
      </c>
      <c r="I38" s="61"/>
      <c r="J38" s="62">
        <f t="shared" si="1"/>
        <v>34</v>
      </c>
      <c r="K38" s="16" t="str">
        <f t="shared" si="4"/>
        <v/>
      </c>
      <c r="L38" s="33">
        <v>67</v>
      </c>
      <c r="M38" s="155">
        <f t="shared" si="6"/>
        <v>70.459999999999994</v>
      </c>
    </row>
    <row r="39" spans="1:13" ht="20.100000000000001" customHeight="1" thickTop="1" thickBot="1" x14ac:dyDescent="0.3">
      <c r="A39" s="71">
        <v>50</v>
      </c>
      <c r="B39" s="135" t="str">
        <f>IF(ISERROR(VLOOKUP(A39,Teams!$A$2:$B$4911,2)),"",VLOOKUP(A39,Teams!$A$2:$B$4911,2))</f>
        <v>Bob Cherry &amp; Phil Addisson</v>
      </c>
      <c r="C39" s="33">
        <v>1</v>
      </c>
      <c r="D39" s="104">
        <v>1</v>
      </c>
      <c r="E39" s="33">
        <v>2</v>
      </c>
      <c r="F39" s="134"/>
      <c r="G39" s="34">
        <v>3.37</v>
      </c>
      <c r="H39" s="67">
        <f t="shared" si="5"/>
        <v>3.37</v>
      </c>
      <c r="I39" s="61"/>
      <c r="J39" s="62">
        <f t="shared" si="1"/>
        <v>35</v>
      </c>
      <c r="K39" s="16" t="str">
        <f t="shared" si="4"/>
        <v/>
      </c>
      <c r="L39" s="33">
        <v>66</v>
      </c>
      <c r="M39" s="155">
        <f t="shared" si="6"/>
        <v>69.37</v>
      </c>
    </row>
    <row r="40" spans="1:13" ht="20.100000000000001" customHeight="1" thickTop="1" thickBot="1" x14ac:dyDescent="0.3">
      <c r="A40" s="71">
        <v>41</v>
      </c>
      <c r="B40" s="135" t="str">
        <f>IF(ISERROR(VLOOKUP(A40,Teams!$A$2:$B$4911,2)),"",VLOOKUP(A40,Teams!$A$2:$B$4911,2))</f>
        <v>Ryan Williams &amp; Bronson Cole &amp; John Bradenburg</v>
      </c>
      <c r="C40" s="33">
        <v>1</v>
      </c>
      <c r="D40" s="104">
        <v>1</v>
      </c>
      <c r="E40" s="33">
        <v>1</v>
      </c>
      <c r="F40" s="134"/>
      <c r="G40" s="34">
        <v>1.85</v>
      </c>
      <c r="H40" s="67">
        <f t="shared" si="5"/>
        <v>1.85</v>
      </c>
      <c r="I40" s="61"/>
      <c r="J40" s="62">
        <f t="shared" si="1"/>
        <v>36</v>
      </c>
      <c r="K40" s="16" t="str">
        <f t="shared" si="4"/>
        <v/>
      </c>
      <c r="L40" s="33">
        <v>65</v>
      </c>
      <c r="M40" s="155">
        <f t="shared" si="6"/>
        <v>66.849999999999994</v>
      </c>
    </row>
    <row r="41" spans="1:13" ht="20.100000000000001" customHeight="1" thickTop="1" thickBot="1" x14ac:dyDescent="0.3">
      <c r="A41" s="71">
        <v>15</v>
      </c>
      <c r="B41" s="135" t="str">
        <f>IF(ISERROR(VLOOKUP(A41,Teams!$A$2:$B$4911,2)),"",VLOOKUP(A41,Teams!$A$2:$B$4911,2))</f>
        <v>Johnny Due &amp; William Flournoy Dennis Oats</v>
      </c>
      <c r="C41" s="33">
        <v>1</v>
      </c>
      <c r="D41" s="104">
        <v>1</v>
      </c>
      <c r="E41" s="33"/>
      <c r="F41" s="134"/>
      <c r="G41" s="34">
        <v>0</v>
      </c>
      <c r="H41" s="67">
        <f t="shared" si="5"/>
        <v>0</v>
      </c>
      <c r="I41" s="61"/>
      <c r="J41" s="62">
        <v>37</v>
      </c>
      <c r="K41" s="16" t="str">
        <f t="shared" si="4"/>
        <v/>
      </c>
      <c r="L41" s="33">
        <v>64</v>
      </c>
      <c r="M41" s="155">
        <f t="shared" si="6"/>
        <v>64</v>
      </c>
    </row>
    <row r="42" spans="1:13" ht="20.100000000000001" customHeight="1" thickTop="1" thickBot="1" x14ac:dyDescent="0.3">
      <c r="A42" s="71">
        <v>19</v>
      </c>
      <c r="B42" s="135" t="str">
        <f>IF(ISERROR(VLOOKUP(A42,Teams!$A$2:$B$4911,2)),"",VLOOKUP(A42,Teams!$A$2:$B$4911,2))</f>
        <v>Keven Ellis &amp; Forrest Griffin &amp; Keith Payne</v>
      </c>
      <c r="C42" s="33">
        <v>1</v>
      </c>
      <c r="D42" s="104">
        <v>1</v>
      </c>
      <c r="E42" s="33">
        <v>0</v>
      </c>
      <c r="F42" s="134"/>
      <c r="G42" s="34">
        <v>0</v>
      </c>
      <c r="H42" s="67">
        <f t="shared" si="5"/>
        <v>0</v>
      </c>
      <c r="I42" s="61"/>
      <c r="J42" s="62">
        <v>37</v>
      </c>
      <c r="K42" s="16" t="str">
        <f t="shared" si="4"/>
        <v/>
      </c>
      <c r="L42" s="33">
        <v>64</v>
      </c>
      <c r="M42" s="155">
        <f t="shared" si="6"/>
        <v>64</v>
      </c>
    </row>
    <row r="43" spans="1:13" ht="20.100000000000001" customHeight="1" thickTop="1" thickBot="1" x14ac:dyDescent="0.3">
      <c r="A43" s="71">
        <v>20</v>
      </c>
      <c r="B43" s="135" t="str">
        <f>IF(ISERROR(VLOOKUP(A43,Teams!$A$2:$B$4911,2)),"",VLOOKUP(A43,Teams!$A$2:$B$4911,2))</f>
        <v>Markus Mosley &amp; William &amp; Keith Payne</v>
      </c>
      <c r="C43" s="33">
        <v>1</v>
      </c>
      <c r="D43" s="104">
        <v>1</v>
      </c>
      <c r="E43" s="33">
        <v>0</v>
      </c>
      <c r="F43" s="134"/>
      <c r="G43" s="34">
        <v>0</v>
      </c>
      <c r="H43" s="67">
        <f t="shared" si="5"/>
        <v>0</v>
      </c>
      <c r="I43" s="61"/>
      <c r="J43" s="62">
        <v>37</v>
      </c>
      <c r="K43" s="16" t="str">
        <f t="shared" si="4"/>
        <v/>
      </c>
      <c r="L43" s="33">
        <v>64</v>
      </c>
      <c r="M43" s="155">
        <f t="shared" si="6"/>
        <v>64</v>
      </c>
    </row>
    <row r="44" spans="1:13" ht="20.100000000000001" customHeight="1" thickTop="1" thickBot="1" x14ac:dyDescent="0.3">
      <c r="A44" s="71">
        <v>25</v>
      </c>
      <c r="B44" s="135" t="str">
        <f>IF(ISERROR(VLOOKUP(A44,Teams!$A$2:$B$4911,2)),"",VLOOKUP(A44,Teams!$A$2:$B$4911,2))</f>
        <v>Paul Stringer &amp; Paul Stringer Jr</v>
      </c>
      <c r="C44" s="33">
        <v>1</v>
      </c>
      <c r="D44" s="104">
        <v>1</v>
      </c>
      <c r="E44" s="33">
        <v>0</v>
      </c>
      <c r="F44" s="134"/>
      <c r="G44" s="34">
        <v>0</v>
      </c>
      <c r="H44" s="60">
        <f t="shared" si="5"/>
        <v>0</v>
      </c>
      <c r="I44" s="61"/>
      <c r="J44" s="62">
        <v>37</v>
      </c>
      <c r="K44" s="16" t="str">
        <f t="shared" si="4"/>
        <v/>
      </c>
      <c r="L44" s="33">
        <v>64</v>
      </c>
      <c r="M44" s="155">
        <f t="shared" si="6"/>
        <v>64</v>
      </c>
    </row>
    <row r="45" spans="1:13" ht="20.100000000000001" customHeight="1" thickTop="1" thickBot="1" x14ac:dyDescent="0.3">
      <c r="A45" s="71">
        <v>28</v>
      </c>
      <c r="B45" s="135" t="str">
        <f>IF(ISERROR(VLOOKUP(A45,Teams!$A$2:$B$4911,2)),"",VLOOKUP(A45,Teams!$A$2:$B$4911,2))</f>
        <v>Aubrey Lewis &amp; Jim Swoda</v>
      </c>
      <c r="C45" s="33">
        <v>1</v>
      </c>
      <c r="D45" s="104">
        <v>1</v>
      </c>
      <c r="E45" s="33">
        <v>0</v>
      </c>
      <c r="F45" s="134"/>
      <c r="G45" s="34">
        <v>0</v>
      </c>
      <c r="H45" s="60">
        <f t="shared" si="5"/>
        <v>0</v>
      </c>
      <c r="I45" s="61"/>
      <c r="J45" s="62">
        <v>37</v>
      </c>
      <c r="K45" s="16" t="str">
        <f t="shared" si="4"/>
        <v/>
      </c>
      <c r="L45" s="33">
        <v>64</v>
      </c>
      <c r="M45" s="155">
        <f t="shared" si="6"/>
        <v>64</v>
      </c>
    </row>
    <row r="46" spans="1:13" ht="20.100000000000001" customHeight="1" thickTop="1" thickBot="1" x14ac:dyDescent="0.3">
      <c r="A46" s="71">
        <v>35</v>
      </c>
      <c r="B46" s="135" t="str">
        <f>IF(ISERROR(VLOOKUP(A46,Teams!$A$2:$B$4911,2)),"",VLOOKUP(A46,Teams!$A$2:$B$4911,2))</f>
        <v>Mark Thompson &amp; Ron Risenhover &amp; Larry Green</v>
      </c>
      <c r="C46" s="33">
        <v>1</v>
      </c>
      <c r="D46" s="104">
        <v>1</v>
      </c>
      <c r="E46" s="33">
        <v>0</v>
      </c>
      <c r="F46" s="134"/>
      <c r="G46" s="34">
        <v>0</v>
      </c>
      <c r="H46" s="60">
        <f t="shared" si="5"/>
        <v>0</v>
      </c>
      <c r="I46" s="61"/>
      <c r="J46" s="62">
        <v>37</v>
      </c>
      <c r="K46" s="16" t="str">
        <f t="shared" si="4"/>
        <v/>
      </c>
      <c r="L46" s="33">
        <v>64</v>
      </c>
      <c r="M46" s="155">
        <f t="shared" si="6"/>
        <v>64</v>
      </c>
    </row>
    <row r="47" spans="1:13" ht="20.100000000000001" customHeight="1" thickTop="1" thickBot="1" x14ac:dyDescent="0.3">
      <c r="A47" s="71">
        <v>45</v>
      </c>
      <c r="B47" s="135" t="str">
        <f>IF(ISERROR(VLOOKUP(A47,Teams!$A$2:$B$4911,2)),"",VLOOKUP(A47,Teams!$A$2:$B$4911,2))</f>
        <v>Gary Reppond &amp; Kimberly Nelson</v>
      </c>
      <c r="C47" s="33">
        <v>1</v>
      </c>
      <c r="D47" s="104">
        <v>1</v>
      </c>
      <c r="E47" s="33">
        <v>0</v>
      </c>
      <c r="F47" s="134"/>
      <c r="G47" s="34">
        <v>0</v>
      </c>
      <c r="H47" s="60">
        <f t="shared" si="5"/>
        <v>0</v>
      </c>
      <c r="I47" s="61"/>
      <c r="J47" s="62">
        <v>37</v>
      </c>
      <c r="K47" s="16" t="str">
        <f t="shared" si="4"/>
        <v/>
      </c>
      <c r="L47" s="33">
        <v>64</v>
      </c>
      <c r="M47" s="155">
        <f t="shared" si="6"/>
        <v>64</v>
      </c>
    </row>
    <row r="48" spans="1:13" ht="20.100000000000001" customHeight="1" thickTop="1" thickBot="1" x14ac:dyDescent="0.3">
      <c r="A48" s="71">
        <v>46</v>
      </c>
      <c r="B48" s="135" t="str">
        <f>IF(ISERROR(VLOOKUP(A48,Teams!$A$2:$B$4911,2)),"",VLOOKUP(A48,Teams!$A$2:$B$4911,2))</f>
        <v>Taylor Thompson &amp; Cade Tullos</v>
      </c>
      <c r="C48" s="33">
        <v>1</v>
      </c>
      <c r="D48" s="104">
        <v>1</v>
      </c>
      <c r="E48" s="33">
        <v>0</v>
      </c>
      <c r="F48" s="134"/>
      <c r="G48" s="34">
        <v>0</v>
      </c>
      <c r="H48" s="60">
        <f t="shared" si="5"/>
        <v>0</v>
      </c>
      <c r="I48" s="61"/>
      <c r="J48" s="62">
        <v>37</v>
      </c>
      <c r="K48" s="16" t="str">
        <f t="shared" si="4"/>
        <v/>
      </c>
      <c r="L48" s="33">
        <v>64</v>
      </c>
      <c r="M48" s="155">
        <f t="shared" si="6"/>
        <v>64</v>
      </c>
    </row>
    <row r="49" spans="1:13" ht="20.100000000000001" customHeight="1" thickTop="1" thickBot="1" x14ac:dyDescent="0.3">
      <c r="A49" s="71">
        <v>51</v>
      </c>
      <c r="B49" s="135" t="str">
        <f>IF(ISERROR(VLOOKUP(A49,Teams!$A$2:$B$4911,2)),"",VLOOKUP(A49,Teams!$A$2:$B$4911,2))</f>
        <v>Clay Phillips &amp; David Shaw</v>
      </c>
      <c r="C49" s="33">
        <v>1</v>
      </c>
      <c r="D49" s="104">
        <v>1</v>
      </c>
      <c r="E49" s="33">
        <v>0</v>
      </c>
      <c r="F49" s="134"/>
      <c r="G49" s="34">
        <v>0</v>
      </c>
      <c r="H49" s="60">
        <f t="shared" si="5"/>
        <v>0</v>
      </c>
      <c r="I49" s="61"/>
      <c r="J49" s="62">
        <v>37</v>
      </c>
      <c r="K49" s="16" t="str">
        <f t="shared" si="4"/>
        <v/>
      </c>
      <c r="L49" s="33">
        <v>64</v>
      </c>
      <c r="M49" s="155">
        <f t="shared" si="6"/>
        <v>64</v>
      </c>
    </row>
    <row r="50" spans="1:13" ht="20.100000000000001" customHeight="1" thickTop="1" thickBot="1" x14ac:dyDescent="0.3">
      <c r="A50" s="71">
        <v>53</v>
      </c>
      <c r="B50" s="135" t="str">
        <f>IF(ISERROR(VLOOKUP(A50,Teams!$A$2:$B$4911,2)),"",VLOOKUP(A50,Teams!$A$2:$B$4911,2))</f>
        <v>Justin Sikes &amp; Gavin Sikes &amp; Chris Shives</v>
      </c>
      <c r="C50" s="33">
        <v>1</v>
      </c>
      <c r="D50" s="104">
        <v>1</v>
      </c>
      <c r="E50" s="33">
        <v>0</v>
      </c>
      <c r="F50" s="134"/>
      <c r="G50" s="34">
        <v>0</v>
      </c>
      <c r="H50" s="60">
        <f t="shared" si="5"/>
        <v>0</v>
      </c>
      <c r="I50" s="61"/>
      <c r="J50" s="62">
        <v>37</v>
      </c>
      <c r="K50" s="16" t="str">
        <f t="shared" si="4"/>
        <v/>
      </c>
      <c r="L50" s="33">
        <v>64</v>
      </c>
      <c r="M50" s="155">
        <f t="shared" si="6"/>
        <v>64</v>
      </c>
    </row>
    <row r="51" spans="1:13" ht="20.100000000000001" customHeight="1" thickTop="1" thickBot="1" x14ac:dyDescent="0.3">
      <c r="A51" s="71">
        <v>54</v>
      </c>
      <c r="B51" s="135" t="str">
        <f>IF(ISERROR(VLOOKUP(A51,Teams!$A$2:$B$4911,2)),"",VLOOKUP(A51,Teams!$A$2:$B$4911,2))</f>
        <v>Kevin Sanderson &amp; Kelton Sanderson</v>
      </c>
      <c r="C51" s="33">
        <v>1</v>
      </c>
      <c r="D51" s="104">
        <v>1</v>
      </c>
      <c r="E51" s="33">
        <v>0</v>
      </c>
      <c r="F51" s="134"/>
      <c r="G51" s="34">
        <v>0</v>
      </c>
      <c r="H51" s="60">
        <f t="shared" si="5"/>
        <v>0</v>
      </c>
      <c r="I51" s="61"/>
      <c r="J51" s="62">
        <v>37</v>
      </c>
      <c r="K51" s="16" t="str">
        <f t="shared" si="4"/>
        <v/>
      </c>
      <c r="L51" s="33">
        <v>64</v>
      </c>
      <c r="M51" s="155">
        <f t="shared" si="6"/>
        <v>64</v>
      </c>
    </row>
    <row r="52" spans="1:13" ht="20.100000000000001" customHeight="1" thickTop="1" thickBot="1" x14ac:dyDescent="0.3">
      <c r="A52" s="71">
        <v>58</v>
      </c>
      <c r="B52" s="135" t="str">
        <f>IF(ISERROR(VLOOKUP(A52,Teams!$A$2:$B$4911,2)),"",VLOOKUP(A52,Teams!$A$2:$B$4911,2))</f>
        <v>Dalton Renfro &amp; Brian Nelson &amp; Ty Nelson</v>
      </c>
      <c r="C52" s="33">
        <v>1</v>
      </c>
      <c r="D52" s="104">
        <v>1</v>
      </c>
      <c r="E52" s="33">
        <v>0</v>
      </c>
      <c r="F52" s="134"/>
      <c r="G52" s="34">
        <v>0</v>
      </c>
      <c r="H52" s="60">
        <f t="shared" si="5"/>
        <v>0</v>
      </c>
      <c r="I52" s="61"/>
      <c r="J52" s="62">
        <v>37</v>
      </c>
      <c r="K52" s="16" t="str">
        <f t="shared" si="4"/>
        <v/>
      </c>
      <c r="L52" s="33">
        <v>64</v>
      </c>
      <c r="M52" s="155">
        <f t="shared" si="6"/>
        <v>64</v>
      </c>
    </row>
    <row r="53" spans="1:13" ht="20.100000000000001" customHeight="1" thickTop="1" thickBot="1" x14ac:dyDescent="0.3">
      <c r="A53" s="71">
        <v>69</v>
      </c>
      <c r="B53" s="135" t="str">
        <f>IF(ISERROR(VLOOKUP(A53,Teams!$A$2:$B$4911,2)),"",VLOOKUP(A53,Teams!$A$2:$B$4911,2))</f>
        <v>Chris Clemens &amp; Kenny Cole &amp; Branden Clemens</v>
      </c>
      <c r="C53" s="33">
        <v>1</v>
      </c>
      <c r="D53" s="104">
        <v>1</v>
      </c>
      <c r="E53" s="33">
        <v>0</v>
      </c>
      <c r="F53" s="134"/>
      <c r="G53" s="34">
        <v>0</v>
      </c>
      <c r="H53" s="60">
        <f t="shared" si="5"/>
        <v>0</v>
      </c>
      <c r="I53" s="61">
        <v>0</v>
      </c>
      <c r="J53" s="62">
        <v>37</v>
      </c>
      <c r="K53" s="16" t="str">
        <f t="shared" si="4"/>
        <v/>
      </c>
      <c r="L53" s="33">
        <v>64</v>
      </c>
      <c r="M53" s="155">
        <f t="shared" si="6"/>
        <v>64</v>
      </c>
    </row>
    <row r="54" spans="1:13" ht="20.100000000000001" customHeight="1" thickTop="1" thickBot="1" x14ac:dyDescent="0.3">
      <c r="A54" s="71">
        <v>71</v>
      </c>
      <c r="B54" s="135" t="str">
        <f>IF(ISERROR(VLOOKUP(A54,Teams!$A$2:$B$4911,2)),"",VLOOKUP(A54,Teams!$A$2:$B$4911,2))</f>
        <v>Dave &amp; Melanie Merkel &amp; Greg Farrar</v>
      </c>
      <c r="C54" s="33">
        <v>1</v>
      </c>
      <c r="D54" s="104">
        <v>1</v>
      </c>
      <c r="E54" s="33">
        <v>0</v>
      </c>
      <c r="F54" s="160"/>
      <c r="G54" s="35">
        <v>0</v>
      </c>
      <c r="H54" s="60">
        <f t="shared" si="5"/>
        <v>0</v>
      </c>
      <c r="I54" s="61">
        <v>0</v>
      </c>
      <c r="J54" s="62">
        <v>37</v>
      </c>
      <c r="K54" s="16" t="str">
        <f t="shared" si="4"/>
        <v/>
      </c>
      <c r="L54" s="33">
        <v>64</v>
      </c>
      <c r="M54" s="155">
        <f t="shared" si="6"/>
        <v>64</v>
      </c>
    </row>
    <row r="55" spans="1:13" ht="20.100000000000001" customHeight="1" thickTop="1" thickBot="1" x14ac:dyDescent="0.3">
      <c r="A55" s="71">
        <v>72</v>
      </c>
      <c r="B55" s="135" t="str">
        <f>IF(ISERROR(VLOOKUP(A55,Teams!$A$2:$B$4911,2)),"",VLOOKUP(A55,Teams!$A$2:$B$4911,2))</f>
        <v>Justin &amp; Jackson &amp; Jimmy  Boulware</v>
      </c>
      <c r="C55" s="33">
        <v>1</v>
      </c>
      <c r="D55" s="104">
        <v>1</v>
      </c>
      <c r="E55" s="33">
        <v>0</v>
      </c>
      <c r="F55" s="160"/>
      <c r="G55" s="35">
        <v>0</v>
      </c>
      <c r="H55" s="60">
        <f t="shared" si="5"/>
        <v>0</v>
      </c>
      <c r="I55" s="61">
        <v>0</v>
      </c>
      <c r="J55" s="62">
        <v>37</v>
      </c>
      <c r="K55" s="16" t="str">
        <f t="shared" si="4"/>
        <v/>
      </c>
      <c r="L55" s="33">
        <v>64</v>
      </c>
      <c r="M55" s="155">
        <f t="shared" si="6"/>
        <v>64</v>
      </c>
    </row>
    <row r="56" spans="1:13" ht="20.100000000000001" customHeight="1" thickTop="1" thickBot="1" x14ac:dyDescent="0.3">
      <c r="A56" s="71">
        <v>84</v>
      </c>
      <c r="B56" s="135" t="str">
        <f>IF(ISERROR(VLOOKUP(A56,Teams!$A$2:$B$4911,2)),"",VLOOKUP(A56,Teams!$A$2:$B$4911,2))</f>
        <v>William Messer &amp; Caden Solomon</v>
      </c>
      <c r="C56" s="33">
        <v>1</v>
      </c>
      <c r="D56" s="104">
        <v>1</v>
      </c>
      <c r="E56" s="33">
        <v>0</v>
      </c>
      <c r="F56" s="134"/>
      <c r="G56" s="34">
        <v>0</v>
      </c>
      <c r="H56" s="60">
        <f t="shared" si="5"/>
        <v>0</v>
      </c>
      <c r="I56" s="61">
        <v>0</v>
      </c>
      <c r="J56" s="62">
        <v>37</v>
      </c>
      <c r="K56" s="16" t="str">
        <f t="shared" si="4"/>
        <v/>
      </c>
      <c r="L56" s="33">
        <v>64</v>
      </c>
      <c r="M56" s="155">
        <f t="shared" si="6"/>
        <v>64</v>
      </c>
    </row>
    <row r="57" spans="1:13" ht="25.5" customHeight="1" thickTop="1" thickBot="1" x14ac:dyDescent="0.3">
      <c r="A57" s="71"/>
      <c r="B57" s="135"/>
      <c r="C57" s="33"/>
      <c r="D57" s="104"/>
      <c r="E57" s="33"/>
      <c r="F57" s="134"/>
      <c r="G57" s="34"/>
      <c r="H57" s="60">
        <f t="shared" ref="H57:H68" si="7">G57-I57</f>
        <v>0</v>
      </c>
      <c r="I57" s="61">
        <v>0</v>
      </c>
      <c r="J57" s="62">
        <f t="shared" ref="J57:J88" si="8">IF(H57=0,0,IF(ISERROR(RANK(H57,$H$5:$H$119)),"",RANK(H57,$H$5:$H$119)))</f>
        <v>0</v>
      </c>
      <c r="K57" s="16" t="str">
        <f t="shared" si="4"/>
        <v/>
      </c>
      <c r="L57" s="33"/>
      <c r="M57" s="155">
        <f t="shared" ref="M57:M67" si="9">SUM(H57+L57)</f>
        <v>0</v>
      </c>
    </row>
    <row r="58" spans="1:13" ht="25.5" customHeight="1" thickTop="1" thickBot="1" x14ac:dyDescent="0.3">
      <c r="A58" s="71"/>
      <c r="B58" s="135"/>
      <c r="C58" s="33"/>
      <c r="D58" s="104"/>
      <c r="E58" s="33"/>
      <c r="F58" s="134"/>
      <c r="G58" s="34"/>
      <c r="H58" s="60">
        <f t="shared" si="7"/>
        <v>0</v>
      </c>
      <c r="I58" s="61">
        <v>0</v>
      </c>
      <c r="J58" s="62">
        <f t="shared" si="8"/>
        <v>0</v>
      </c>
      <c r="K58" s="16" t="str">
        <f t="shared" si="4"/>
        <v/>
      </c>
      <c r="L58" s="33"/>
      <c r="M58" s="155">
        <f t="shared" si="9"/>
        <v>0</v>
      </c>
    </row>
    <row r="59" spans="1:13" ht="25.5" customHeight="1" thickTop="1" thickBot="1" x14ac:dyDescent="0.3">
      <c r="A59" s="71"/>
      <c r="B59" s="135"/>
      <c r="C59" s="33"/>
      <c r="D59" s="104"/>
      <c r="E59" s="33"/>
      <c r="F59" s="134"/>
      <c r="G59" s="34"/>
      <c r="H59" s="60">
        <f t="shared" si="7"/>
        <v>0</v>
      </c>
      <c r="I59" s="61">
        <v>0</v>
      </c>
      <c r="J59" s="62">
        <f t="shared" si="8"/>
        <v>0</v>
      </c>
      <c r="K59" s="16" t="str">
        <f t="shared" si="4"/>
        <v/>
      </c>
      <c r="L59" s="33"/>
      <c r="M59" s="155">
        <f t="shared" si="9"/>
        <v>0</v>
      </c>
    </row>
    <row r="60" spans="1:13" ht="25.5" customHeight="1" thickTop="1" thickBot="1" x14ac:dyDescent="0.3">
      <c r="A60" s="71"/>
      <c r="B60" s="135" t="str">
        <f>IF(ISERROR(VLOOKUP(A60,Teams!$A$2:$B$4911,2)),"",VLOOKUP(A60,Teams!$A$2:$B$4911,2))</f>
        <v/>
      </c>
      <c r="C60" s="33"/>
      <c r="D60" s="104"/>
      <c r="E60" s="33"/>
      <c r="F60" s="134"/>
      <c r="G60" s="34"/>
      <c r="H60" s="60">
        <f t="shared" si="7"/>
        <v>0</v>
      </c>
      <c r="I60" s="61">
        <v>0</v>
      </c>
      <c r="J60" s="62">
        <f t="shared" si="8"/>
        <v>0</v>
      </c>
      <c r="K60" s="16" t="str">
        <f t="shared" si="4"/>
        <v/>
      </c>
      <c r="L60" s="33"/>
      <c r="M60" s="155">
        <f t="shared" si="9"/>
        <v>0</v>
      </c>
    </row>
    <row r="61" spans="1:13" ht="25.5" customHeight="1" thickTop="1" thickBot="1" x14ac:dyDescent="0.3">
      <c r="A61" s="71"/>
      <c r="B61" s="135" t="str">
        <f>IF(ISERROR(VLOOKUP(A61,Teams!$A$2:$B$4911,2)),"",VLOOKUP(A61,Teams!$A$2:$B$4911,2))</f>
        <v/>
      </c>
      <c r="C61" s="33"/>
      <c r="D61" s="104"/>
      <c r="E61" s="33"/>
      <c r="F61" s="134"/>
      <c r="G61" s="34"/>
      <c r="H61" s="60">
        <f t="shared" si="7"/>
        <v>0</v>
      </c>
      <c r="I61" s="61">
        <v>0</v>
      </c>
      <c r="J61" s="62">
        <f t="shared" si="8"/>
        <v>0</v>
      </c>
      <c r="K61" s="16" t="str">
        <f t="shared" ref="K61:K92" si="10">IF(ISERROR(RANK(F61,$F$5:$F$119)),"",(RANK(F61,$F$5:$F$119)))</f>
        <v/>
      </c>
      <c r="L61" s="33"/>
      <c r="M61" s="155">
        <f t="shared" si="9"/>
        <v>0</v>
      </c>
    </row>
    <row r="62" spans="1:13" ht="25.5" customHeight="1" thickTop="1" thickBot="1" x14ac:dyDescent="0.3">
      <c r="A62" s="71"/>
      <c r="B62" s="135" t="str">
        <f>IF(ISERROR(VLOOKUP(A62,Teams!$A$2:$B$4911,2)),"",VLOOKUP(A62,Teams!$A$2:$B$4911,2))</f>
        <v/>
      </c>
      <c r="C62" s="33"/>
      <c r="D62" s="104"/>
      <c r="E62" s="33"/>
      <c r="F62" s="134"/>
      <c r="G62" s="34"/>
      <c r="H62" s="60">
        <f t="shared" si="7"/>
        <v>0</v>
      </c>
      <c r="I62" s="61">
        <v>0</v>
      </c>
      <c r="J62" s="62">
        <f t="shared" si="8"/>
        <v>0</v>
      </c>
      <c r="K62" s="16" t="str">
        <f t="shared" si="10"/>
        <v/>
      </c>
      <c r="L62" s="33"/>
      <c r="M62" s="155">
        <f t="shared" si="9"/>
        <v>0</v>
      </c>
    </row>
    <row r="63" spans="1:13" ht="25.5" customHeight="1" thickTop="1" thickBot="1" x14ac:dyDescent="0.3">
      <c r="A63" s="71"/>
      <c r="B63" s="135" t="str">
        <f>IF(ISERROR(VLOOKUP(A63,Teams!$A$2:$B$4911,2)),"",VLOOKUP(A63,Teams!$A$2:$B$4911,2))</f>
        <v/>
      </c>
      <c r="C63" s="33"/>
      <c r="D63" s="104"/>
      <c r="E63" s="33"/>
      <c r="F63" s="134"/>
      <c r="G63" s="34"/>
      <c r="H63" s="60">
        <f t="shared" si="7"/>
        <v>0</v>
      </c>
      <c r="I63" s="61">
        <v>0</v>
      </c>
      <c r="J63" s="62">
        <f t="shared" si="8"/>
        <v>0</v>
      </c>
      <c r="K63" s="16" t="str">
        <f t="shared" si="10"/>
        <v/>
      </c>
      <c r="L63" s="33"/>
      <c r="M63" s="155">
        <f t="shared" si="9"/>
        <v>0</v>
      </c>
    </row>
    <row r="64" spans="1:13" ht="25.5" customHeight="1" thickTop="1" thickBot="1" x14ac:dyDescent="0.3">
      <c r="A64" s="71"/>
      <c r="B64" s="135" t="str">
        <f>IF(ISERROR(VLOOKUP(A64,Teams!$A$2:$B$4911,2)),"",VLOOKUP(A64,Teams!$A$2:$B$4911,2))</f>
        <v/>
      </c>
      <c r="C64" s="33"/>
      <c r="D64" s="104"/>
      <c r="E64" s="33"/>
      <c r="F64" s="134"/>
      <c r="G64" s="34"/>
      <c r="H64" s="60">
        <f t="shared" si="7"/>
        <v>0</v>
      </c>
      <c r="I64" s="61">
        <v>0</v>
      </c>
      <c r="J64" s="62">
        <f t="shared" si="8"/>
        <v>0</v>
      </c>
      <c r="K64" s="16" t="str">
        <f t="shared" si="10"/>
        <v/>
      </c>
      <c r="L64" s="33"/>
      <c r="M64" s="155">
        <f t="shared" si="9"/>
        <v>0</v>
      </c>
    </row>
    <row r="65" spans="1:13" ht="25.5" customHeight="1" thickTop="1" thickBot="1" x14ac:dyDescent="0.3">
      <c r="A65" s="71"/>
      <c r="B65" s="135" t="str">
        <f>IF(ISERROR(VLOOKUP(A65,Teams!$A$2:$B$4911,2)),"",VLOOKUP(A65,Teams!$A$2:$B$4911,2))</f>
        <v/>
      </c>
      <c r="C65" s="33"/>
      <c r="D65" s="104"/>
      <c r="E65" s="33"/>
      <c r="F65" s="134"/>
      <c r="G65" s="34"/>
      <c r="H65" s="60">
        <f t="shared" si="7"/>
        <v>0</v>
      </c>
      <c r="I65" s="61">
        <v>0</v>
      </c>
      <c r="J65" s="62">
        <f t="shared" si="8"/>
        <v>0</v>
      </c>
      <c r="K65" s="16" t="str">
        <f t="shared" si="10"/>
        <v/>
      </c>
      <c r="L65" s="33"/>
      <c r="M65" s="155">
        <f t="shared" si="9"/>
        <v>0</v>
      </c>
    </row>
    <row r="66" spans="1:13" ht="25.5" customHeight="1" thickTop="1" thickBot="1" x14ac:dyDescent="0.3">
      <c r="A66" s="71"/>
      <c r="B66" s="135" t="str">
        <f>IF(ISERROR(VLOOKUP(A66,Teams!$A$2:$B$4911,2)),"",VLOOKUP(A66,Teams!$A$2:$B$4911,2))</f>
        <v/>
      </c>
      <c r="C66" s="33"/>
      <c r="D66" s="104"/>
      <c r="E66" s="33"/>
      <c r="F66" s="134"/>
      <c r="G66" s="34"/>
      <c r="H66" s="60">
        <f t="shared" si="7"/>
        <v>0</v>
      </c>
      <c r="I66" s="61">
        <v>0</v>
      </c>
      <c r="J66" s="62">
        <f t="shared" si="8"/>
        <v>0</v>
      </c>
      <c r="K66" s="16" t="str">
        <f t="shared" si="10"/>
        <v/>
      </c>
      <c r="L66" s="33"/>
      <c r="M66" s="155">
        <f t="shared" si="9"/>
        <v>0</v>
      </c>
    </row>
    <row r="67" spans="1:13" ht="25.5" customHeight="1" thickTop="1" thickBot="1" x14ac:dyDescent="0.3">
      <c r="A67" s="71"/>
      <c r="B67" s="135" t="str">
        <f>IF(ISERROR(VLOOKUP(A67,Teams!$A$2:$B$4911,2)),"",VLOOKUP(A67,Teams!$A$2:$B$4911,2))</f>
        <v/>
      </c>
      <c r="C67" s="33"/>
      <c r="D67" s="104"/>
      <c r="E67" s="33"/>
      <c r="F67" s="134"/>
      <c r="G67" s="34"/>
      <c r="H67" s="60">
        <f t="shared" si="7"/>
        <v>0</v>
      </c>
      <c r="I67" s="61">
        <v>0</v>
      </c>
      <c r="J67" s="62">
        <f t="shared" si="8"/>
        <v>0</v>
      </c>
      <c r="K67" s="16" t="str">
        <f t="shared" si="10"/>
        <v/>
      </c>
      <c r="L67" s="33"/>
      <c r="M67" s="155">
        <f t="shared" si="9"/>
        <v>0</v>
      </c>
    </row>
    <row r="68" spans="1:13" ht="25.5" customHeight="1" thickTop="1" thickBot="1" x14ac:dyDescent="0.3">
      <c r="A68" s="71"/>
      <c r="B68" s="135" t="str">
        <f>IF(ISERROR(VLOOKUP(A68,Teams!$A$2:$B$4911,2)),"",VLOOKUP(A68,Teams!$A$2:$B$4911,2))</f>
        <v/>
      </c>
      <c r="C68" s="33"/>
      <c r="D68" s="104"/>
      <c r="E68" s="33"/>
      <c r="F68" s="134"/>
      <c r="G68" s="34"/>
      <c r="H68" s="60">
        <f t="shared" si="7"/>
        <v>0</v>
      </c>
      <c r="I68" s="61">
        <v>0</v>
      </c>
      <c r="J68" s="62">
        <f t="shared" si="8"/>
        <v>0</v>
      </c>
      <c r="K68" s="16" t="str">
        <f t="shared" si="10"/>
        <v/>
      </c>
      <c r="L68" s="33"/>
      <c r="M68" s="155">
        <f t="shared" ref="M68:M99" si="11">SUM(H68+L68)</f>
        <v>0</v>
      </c>
    </row>
    <row r="69" spans="1:13" ht="25.5" customHeight="1" thickTop="1" thickBot="1" x14ac:dyDescent="0.3">
      <c r="A69" s="71"/>
      <c r="B69" s="135" t="str">
        <f>IF(ISERROR(VLOOKUP(A69,Teams!$A$2:$B$4911,2)),"",VLOOKUP(A69,Teams!$A$2:$B$4911,2))</f>
        <v/>
      </c>
      <c r="C69" s="33"/>
      <c r="D69" s="104"/>
      <c r="E69" s="33"/>
      <c r="F69" s="134"/>
      <c r="G69" s="34"/>
      <c r="H69" s="60">
        <f t="shared" ref="H69:H100" si="12">G69-I69</f>
        <v>0</v>
      </c>
      <c r="I69" s="61">
        <v>0</v>
      </c>
      <c r="J69" s="62">
        <f t="shared" si="8"/>
        <v>0</v>
      </c>
      <c r="K69" s="16" t="str">
        <f t="shared" si="10"/>
        <v/>
      </c>
      <c r="L69" s="33"/>
      <c r="M69" s="155">
        <f t="shared" si="11"/>
        <v>0</v>
      </c>
    </row>
    <row r="70" spans="1:13" ht="25.5" customHeight="1" thickTop="1" thickBot="1" x14ac:dyDescent="0.3">
      <c r="A70" s="71"/>
      <c r="B70" s="135" t="str">
        <f>IF(ISERROR(VLOOKUP(A70,Teams!$A$2:$B$4911,2)),"",VLOOKUP(A70,Teams!$A$2:$B$4911,2))</f>
        <v/>
      </c>
      <c r="C70" s="33"/>
      <c r="D70" s="104"/>
      <c r="E70" s="33"/>
      <c r="F70" s="134"/>
      <c r="G70" s="34"/>
      <c r="H70" s="60">
        <f t="shared" si="12"/>
        <v>0</v>
      </c>
      <c r="I70" s="61">
        <v>0</v>
      </c>
      <c r="J70" s="62">
        <f t="shared" si="8"/>
        <v>0</v>
      </c>
      <c r="K70" s="16" t="str">
        <f t="shared" si="10"/>
        <v/>
      </c>
      <c r="L70" s="33"/>
      <c r="M70" s="155">
        <f t="shared" si="11"/>
        <v>0</v>
      </c>
    </row>
    <row r="71" spans="1:13" ht="25.5" customHeight="1" thickTop="1" thickBot="1" x14ac:dyDescent="0.3">
      <c r="A71" s="71"/>
      <c r="B71" s="135" t="str">
        <f>IF(ISERROR(VLOOKUP(A71,Teams!$A$2:$B$4911,2)),"",VLOOKUP(A71,Teams!$A$2:$B$4911,2))</f>
        <v/>
      </c>
      <c r="C71" s="33"/>
      <c r="D71" s="104"/>
      <c r="E71" s="33"/>
      <c r="F71" s="134"/>
      <c r="G71" s="34"/>
      <c r="H71" s="60">
        <f t="shared" si="12"/>
        <v>0</v>
      </c>
      <c r="I71" s="61">
        <v>0</v>
      </c>
      <c r="J71" s="62">
        <f t="shared" si="8"/>
        <v>0</v>
      </c>
      <c r="K71" s="16" t="str">
        <f t="shared" si="10"/>
        <v/>
      </c>
      <c r="L71" s="33"/>
      <c r="M71" s="155">
        <f t="shared" si="11"/>
        <v>0</v>
      </c>
    </row>
    <row r="72" spans="1:13" ht="25.5" customHeight="1" thickTop="1" thickBot="1" x14ac:dyDescent="0.3">
      <c r="A72" s="71"/>
      <c r="B72" s="135" t="str">
        <f>IF(ISERROR(VLOOKUP(A72,Teams!$A$2:$B$4911,2)),"",VLOOKUP(A72,Teams!$A$2:$B$4911,2))</f>
        <v/>
      </c>
      <c r="C72" s="33"/>
      <c r="D72" s="104"/>
      <c r="E72" s="33"/>
      <c r="F72" s="134"/>
      <c r="G72" s="34"/>
      <c r="H72" s="60">
        <f t="shared" si="12"/>
        <v>0</v>
      </c>
      <c r="I72" s="61">
        <v>0</v>
      </c>
      <c r="J72" s="62">
        <f t="shared" si="8"/>
        <v>0</v>
      </c>
      <c r="K72" s="16" t="str">
        <f t="shared" si="10"/>
        <v/>
      </c>
      <c r="L72" s="33"/>
      <c r="M72" s="155">
        <f t="shared" si="11"/>
        <v>0</v>
      </c>
    </row>
    <row r="73" spans="1:13" ht="25.5" customHeight="1" thickTop="1" thickBot="1" x14ac:dyDescent="0.3">
      <c r="A73" s="71"/>
      <c r="B73" s="135" t="str">
        <f>IF(ISERROR(VLOOKUP(A73,Teams!$A$2:$B$4911,2)),"",VLOOKUP(A73,Teams!$A$2:$B$4911,2))</f>
        <v/>
      </c>
      <c r="C73" s="33"/>
      <c r="D73" s="104"/>
      <c r="E73" s="33"/>
      <c r="F73" s="134"/>
      <c r="G73" s="34"/>
      <c r="H73" s="60">
        <f t="shared" si="12"/>
        <v>0</v>
      </c>
      <c r="I73" s="61">
        <v>0</v>
      </c>
      <c r="J73" s="62">
        <f t="shared" si="8"/>
        <v>0</v>
      </c>
      <c r="K73" s="16" t="str">
        <f t="shared" si="10"/>
        <v/>
      </c>
      <c r="L73" s="33"/>
      <c r="M73" s="155">
        <f t="shared" si="11"/>
        <v>0</v>
      </c>
    </row>
    <row r="74" spans="1:13" ht="25.5" customHeight="1" thickTop="1" thickBot="1" x14ac:dyDescent="0.3">
      <c r="A74" s="71"/>
      <c r="B74" s="135" t="str">
        <f>IF(ISERROR(VLOOKUP(A74,Teams!$A$2:$B$4911,2)),"",VLOOKUP(A74,Teams!$A$2:$B$4911,2))</f>
        <v/>
      </c>
      <c r="C74" s="33"/>
      <c r="D74" s="104"/>
      <c r="E74" s="33"/>
      <c r="F74" s="134"/>
      <c r="G74" s="34"/>
      <c r="H74" s="60">
        <f t="shared" si="12"/>
        <v>0</v>
      </c>
      <c r="I74" s="61">
        <v>0</v>
      </c>
      <c r="J74" s="62">
        <f t="shared" si="8"/>
        <v>0</v>
      </c>
      <c r="K74" s="16" t="str">
        <f t="shared" si="10"/>
        <v/>
      </c>
      <c r="L74" s="33"/>
      <c r="M74" s="155">
        <f t="shared" si="11"/>
        <v>0</v>
      </c>
    </row>
    <row r="75" spans="1:13" ht="25.5" customHeight="1" thickTop="1" thickBot="1" x14ac:dyDescent="0.3">
      <c r="A75" s="71"/>
      <c r="B75" s="135" t="str">
        <f>IF(ISERROR(VLOOKUP(A75,Teams!$A$2:$B$4911,2)),"",VLOOKUP(A75,Teams!$A$2:$B$4911,2))</f>
        <v/>
      </c>
      <c r="C75" s="33"/>
      <c r="D75" s="104"/>
      <c r="E75" s="33"/>
      <c r="F75" s="134"/>
      <c r="G75" s="34"/>
      <c r="H75" s="60">
        <f t="shared" si="12"/>
        <v>0</v>
      </c>
      <c r="I75" s="61">
        <v>0</v>
      </c>
      <c r="J75" s="62">
        <f t="shared" si="8"/>
        <v>0</v>
      </c>
      <c r="K75" s="16" t="str">
        <f t="shared" si="10"/>
        <v/>
      </c>
      <c r="L75" s="33"/>
      <c r="M75" s="155">
        <f t="shared" si="11"/>
        <v>0</v>
      </c>
    </row>
    <row r="76" spans="1:13" ht="25.5" customHeight="1" thickTop="1" thickBot="1" x14ac:dyDescent="0.3">
      <c r="A76" s="71"/>
      <c r="B76" s="135" t="str">
        <f>IF(ISERROR(VLOOKUP(A76,Teams!$A$2:$B$4911,2)),"",VLOOKUP(A76,Teams!$A$2:$B$4911,2))</f>
        <v/>
      </c>
      <c r="C76" s="33"/>
      <c r="D76" s="104"/>
      <c r="E76" s="33"/>
      <c r="F76" s="134"/>
      <c r="G76" s="34"/>
      <c r="H76" s="60">
        <f t="shared" si="12"/>
        <v>0</v>
      </c>
      <c r="I76" s="61">
        <v>0</v>
      </c>
      <c r="J76" s="62">
        <f t="shared" si="8"/>
        <v>0</v>
      </c>
      <c r="K76" s="16" t="str">
        <f t="shared" si="10"/>
        <v/>
      </c>
      <c r="L76" s="33"/>
      <c r="M76" s="155">
        <f t="shared" si="11"/>
        <v>0</v>
      </c>
    </row>
    <row r="77" spans="1:13" ht="25.5" customHeight="1" thickTop="1" thickBot="1" x14ac:dyDescent="0.3">
      <c r="A77" s="71"/>
      <c r="B77" s="135" t="str">
        <f>IF(ISERROR(VLOOKUP(A77,Teams!$A$2:$B$4911,2)),"",VLOOKUP(A77,Teams!$A$2:$B$4911,2))</f>
        <v/>
      </c>
      <c r="C77" s="33"/>
      <c r="D77" s="104"/>
      <c r="E77" s="33"/>
      <c r="F77" s="134"/>
      <c r="G77" s="34"/>
      <c r="H77" s="60">
        <f t="shared" si="12"/>
        <v>0</v>
      </c>
      <c r="I77" s="61">
        <v>0</v>
      </c>
      <c r="J77" s="62">
        <f t="shared" si="8"/>
        <v>0</v>
      </c>
      <c r="K77" s="16" t="str">
        <f t="shared" si="10"/>
        <v/>
      </c>
      <c r="L77" s="33"/>
      <c r="M77" s="155">
        <f t="shared" si="11"/>
        <v>0</v>
      </c>
    </row>
    <row r="78" spans="1:13" ht="25.5" customHeight="1" thickTop="1" thickBot="1" x14ac:dyDescent="0.3">
      <c r="A78" s="71"/>
      <c r="B78" s="135" t="str">
        <f>IF(ISERROR(VLOOKUP(A78,Teams!$A$2:$B$4911,2)),"",VLOOKUP(A78,Teams!$A$2:$B$4911,2))</f>
        <v/>
      </c>
      <c r="C78" s="33"/>
      <c r="D78" s="104"/>
      <c r="E78" s="33"/>
      <c r="F78" s="134"/>
      <c r="G78" s="34"/>
      <c r="H78" s="60">
        <f t="shared" si="12"/>
        <v>0</v>
      </c>
      <c r="I78" s="61">
        <v>0</v>
      </c>
      <c r="J78" s="62">
        <f t="shared" si="8"/>
        <v>0</v>
      </c>
      <c r="K78" s="16" t="str">
        <f t="shared" si="10"/>
        <v/>
      </c>
      <c r="L78" s="33"/>
      <c r="M78" s="155">
        <f t="shared" si="11"/>
        <v>0</v>
      </c>
    </row>
    <row r="79" spans="1:13" ht="25.5" customHeight="1" thickTop="1" thickBot="1" x14ac:dyDescent="0.3">
      <c r="A79" s="71"/>
      <c r="B79" s="135" t="str">
        <f>IF(ISERROR(VLOOKUP(A79,Teams!$A$2:$B$4911,2)),"",VLOOKUP(A79,Teams!$A$2:$B$4911,2))</f>
        <v/>
      </c>
      <c r="C79" s="33"/>
      <c r="D79" s="104"/>
      <c r="E79" s="33"/>
      <c r="F79" s="134"/>
      <c r="G79" s="34"/>
      <c r="H79" s="60">
        <f t="shared" si="12"/>
        <v>0</v>
      </c>
      <c r="I79" s="61">
        <v>0</v>
      </c>
      <c r="J79" s="62">
        <f t="shared" si="8"/>
        <v>0</v>
      </c>
      <c r="K79" s="16" t="str">
        <f t="shared" si="10"/>
        <v/>
      </c>
      <c r="L79" s="33"/>
      <c r="M79" s="155">
        <f t="shared" si="11"/>
        <v>0</v>
      </c>
    </row>
    <row r="80" spans="1:13" ht="25.5" customHeight="1" thickTop="1" thickBot="1" x14ac:dyDescent="0.3">
      <c r="A80" s="71"/>
      <c r="B80" s="135" t="str">
        <f>IF(ISERROR(VLOOKUP(A80,Teams!$A$2:$B$4911,2)),"",VLOOKUP(A80,Teams!$A$2:$B$4911,2))</f>
        <v/>
      </c>
      <c r="C80" s="33"/>
      <c r="D80" s="104"/>
      <c r="E80" s="33"/>
      <c r="F80" s="134"/>
      <c r="G80" s="34"/>
      <c r="H80" s="60">
        <f t="shared" si="12"/>
        <v>0</v>
      </c>
      <c r="I80" s="61">
        <v>0</v>
      </c>
      <c r="J80" s="62">
        <f t="shared" si="8"/>
        <v>0</v>
      </c>
      <c r="K80" s="16" t="str">
        <f t="shared" si="10"/>
        <v/>
      </c>
      <c r="L80" s="33"/>
      <c r="M80" s="155">
        <f t="shared" si="11"/>
        <v>0</v>
      </c>
    </row>
    <row r="81" spans="1:13" ht="25.5" customHeight="1" thickTop="1" thickBot="1" x14ac:dyDescent="0.3">
      <c r="A81" s="71"/>
      <c r="B81" s="135" t="str">
        <f>IF(ISERROR(VLOOKUP(A81,Teams!$A$2:$B$4911,2)),"",VLOOKUP(A81,Teams!$A$2:$B$4911,2))</f>
        <v/>
      </c>
      <c r="C81" s="33"/>
      <c r="D81" s="104"/>
      <c r="E81" s="33"/>
      <c r="F81" s="134"/>
      <c r="G81" s="34"/>
      <c r="H81" s="60">
        <f t="shared" si="12"/>
        <v>0</v>
      </c>
      <c r="I81" s="61">
        <v>0</v>
      </c>
      <c r="J81" s="62">
        <f t="shared" si="8"/>
        <v>0</v>
      </c>
      <c r="K81" s="16" t="str">
        <f t="shared" si="10"/>
        <v/>
      </c>
      <c r="L81" s="33"/>
      <c r="M81" s="155">
        <f t="shared" si="11"/>
        <v>0</v>
      </c>
    </row>
    <row r="82" spans="1:13" ht="25.5" customHeight="1" thickTop="1" thickBot="1" x14ac:dyDescent="0.3">
      <c r="A82" s="71"/>
      <c r="B82" s="135" t="str">
        <f>IF(ISERROR(VLOOKUP(A82,Teams!$A$2:$B$4911,2)),"",VLOOKUP(A82,Teams!$A$2:$B$4911,2))</f>
        <v/>
      </c>
      <c r="C82" s="33"/>
      <c r="D82" s="104"/>
      <c r="E82" s="33"/>
      <c r="F82" s="134"/>
      <c r="G82" s="34"/>
      <c r="H82" s="60">
        <f t="shared" si="12"/>
        <v>0</v>
      </c>
      <c r="I82" s="61">
        <v>0</v>
      </c>
      <c r="J82" s="62">
        <f t="shared" si="8"/>
        <v>0</v>
      </c>
      <c r="K82" s="16" t="str">
        <f t="shared" si="10"/>
        <v/>
      </c>
      <c r="L82" s="33"/>
      <c r="M82" s="155">
        <f t="shared" si="11"/>
        <v>0</v>
      </c>
    </row>
    <row r="83" spans="1:13" ht="25.5" customHeight="1" thickTop="1" thickBot="1" x14ac:dyDescent="0.3">
      <c r="A83" s="71"/>
      <c r="B83" s="135" t="str">
        <f>IF(ISERROR(VLOOKUP(A83,Teams!$A$2:$B$4911,2)),"",VLOOKUP(A83,Teams!$A$2:$B$4911,2))</f>
        <v/>
      </c>
      <c r="C83" s="33"/>
      <c r="D83" s="104"/>
      <c r="E83" s="33"/>
      <c r="F83" s="134"/>
      <c r="G83" s="34"/>
      <c r="H83" s="60">
        <f t="shared" si="12"/>
        <v>0</v>
      </c>
      <c r="I83" s="61">
        <v>0</v>
      </c>
      <c r="J83" s="62">
        <f t="shared" si="8"/>
        <v>0</v>
      </c>
      <c r="K83" s="16" t="str">
        <f t="shared" si="10"/>
        <v/>
      </c>
      <c r="L83" s="33"/>
      <c r="M83" s="155">
        <f t="shared" si="11"/>
        <v>0</v>
      </c>
    </row>
    <row r="84" spans="1:13" ht="25.5" customHeight="1" thickTop="1" thickBot="1" x14ac:dyDescent="0.3">
      <c r="A84" s="71"/>
      <c r="B84" s="135" t="str">
        <f>IF(ISERROR(VLOOKUP(A84,Teams!$A$2:$B$4911,2)),"",VLOOKUP(A84,Teams!$A$2:$B$4911,2))</f>
        <v/>
      </c>
      <c r="C84" s="33"/>
      <c r="D84" s="104"/>
      <c r="E84" s="33"/>
      <c r="F84" s="134"/>
      <c r="G84" s="34"/>
      <c r="H84" s="60">
        <f t="shared" si="12"/>
        <v>0</v>
      </c>
      <c r="I84" s="61">
        <v>0</v>
      </c>
      <c r="J84" s="62">
        <f t="shared" si="8"/>
        <v>0</v>
      </c>
      <c r="K84" s="16" t="str">
        <f t="shared" si="10"/>
        <v/>
      </c>
      <c r="L84" s="33"/>
      <c r="M84" s="155">
        <f t="shared" si="11"/>
        <v>0</v>
      </c>
    </row>
    <row r="85" spans="1:13" ht="25.5" customHeight="1" thickTop="1" thickBot="1" x14ac:dyDescent="0.3">
      <c r="A85" s="71"/>
      <c r="B85" s="135" t="str">
        <f>IF(ISERROR(VLOOKUP(A85,Teams!$A$2:$B$4911,2)),"",VLOOKUP(A85,Teams!$A$2:$B$4911,2))</f>
        <v/>
      </c>
      <c r="C85" s="33"/>
      <c r="D85" s="104"/>
      <c r="E85" s="33"/>
      <c r="F85" s="134"/>
      <c r="G85" s="34"/>
      <c r="H85" s="60">
        <f t="shared" si="12"/>
        <v>0</v>
      </c>
      <c r="I85" s="61">
        <v>0</v>
      </c>
      <c r="J85" s="62">
        <f t="shared" si="8"/>
        <v>0</v>
      </c>
      <c r="K85" s="16" t="str">
        <f t="shared" si="10"/>
        <v/>
      </c>
      <c r="L85" s="33"/>
      <c r="M85" s="155">
        <f t="shared" si="11"/>
        <v>0</v>
      </c>
    </row>
    <row r="86" spans="1:13" ht="25.5" customHeight="1" thickTop="1" thickBot="1" x14ac:dyDescent="0.3">
      <c r="A86" s="71"/>
      <c r="B86" s="135" t="str">
        <f>IF(ISERROR(VLOOKUP(A86,Teams!$A$2:$B$4911,2)),"",VLOOKUP(A86,Teams!$A$2:$B$4911,2))</f>
        <v/>
      </c>
      <c r="C86" s="33"/>
      <c r="D86" s="104"/>
      <c r="E86" s="33"/>
      <c r="F86" s="134"/>
      <c r="G86" s="34"/>
      <c r="H86" s="60">
        <f t="shared" si="12"/>
        <v>0</v>
      </c>
      <c r="I86" s="61">
        <v>0</v>
      </c>
      <c r="J86" s="62">
        <f t="shared" si="8"/>
        <v>0</v>
      </c>
      <c r="K86" s="16" t="str">
        <f t="shared" si="10"/>
        <v/>
      </c>
      <c r="L86" s="33"/>
      <c r="M86" s="155">
        <f t="shared" si="11"/>
        <v>0</v>
      </c>
    </row>
    <row r="87" spans="1:13" ht="25.5" customHeight="1" thickTop="1" thickBot="1" x14ac:dyDescent="0.3">
      <c r="A87" s="71"/>
      <c r="B87" s="135" t="str">
        <f>IF(ISERROR(VLOOKUP(A87,Teams!$A$2:$B$4911,2)),"",VLOOKUP(A87,Teams!$A$2:$B$4911,2))</f>
        <v/>
      </c>
      <c r="C87" s="33"/>
      <c r="D87" s="104"/>
      <c r="E87" s="33"/>
      <c r="F87" s="134"/>
      <c r="G87" s="34"/>
      <c r="H87" s="60">
        <f t="shared" si="12"/>
        <v>0</v>
      </c>
      <c r="I87" s="61">
        <v>0</v>
      </c>
      <c r="J87" s="62">
        <f t="shared" si="8"/>
        <v>0</v>
      </c>
      <c r="K87" s="16" t="str">
        <f t="shared" si="10"/>
        <v/>
      </c>
      <c r="L87" s="33"/>
      <c r="M87" s="155">
        <f t="shared" si="11"/>
        <v>0</v>
      </c>
    </row>
    <row r="88" spans="1:13" ht="25.5" customHeight="1" thickTop="1" thickBot="1" x14ac:dyDescent="0.3">
      <c r="A88" s="71"/>
      <c r="B88" s="135" t="str">
        <f>IF(ISERROR(VLOOKUP(A88,Teams!$A$2:$B$4911,2)),"",VLOOKUP(A88,Teams!$A$2:$B$4911,2))</f>
        <v/>
      </c>
      <c r="C88" s="33"/>
      <c r="D88" s="104"/>
      <c r="E88" s="33"/>
      <c r="F88" s="134"/>
      <c r="G88" s="34"/>
      <c r="H88" s="60">
        <f t="shared" si="12"/>
        <v>0</v>
      </c>
      <c r="I88" s="61">
        <v>0</v>
      </c>
      <c r="J88" s="62">
        <f t="shared" si="8"/>
        <v>0</v>
      </c>
      <c r="K88" s="16" t="str">
        <f t="shared" si="10"/>
        <v/>
      </c>
      <c r="L88" s="33"/>
      <c r="M88" s="155">
        <f t="shared" si="11"/>
        <v>0</v>
      </c>
    </row>
    <row r="89" spans="1:13" ht="25.5" customHeight="1" thickTop="1" thickBot="1" x14ac:dyDescent="0.3">
      <c r="A89" s="71"/>
      <c r="B89" s="135" t="str">
        <f>IF(ISERROR(VLOOKUP(A89,Teams!$A$2:$B$4911,2)),"",VLOOKUP(A89,Teams!$A$2:$B$4911,2))</f>
        <v/>
      </c>
      <c r="C89" s="33"/>
      <c r="D89" s="104"/>
      <c r="E89" s="33"/>
      <c r="F89" s="134"/>
      <c r="G89" s="34"/>
      <c r="H89" s="60">
        <f t="shared" si="12"/>
        <v>0</v>
      </c>
      <c r="I89" s="61">
        <v>0</v>
      </c>
      <c r="J89" s="62">
        <f t="shared" ref="J89:J119" si="13">IF(H89=0,0,IF(ISERROR(RANK(H89,$H$5:$H$119)),"",RANK(H89,$H$5:$H$119)))</f>
        <v>0</v>
      </c>
      <c r="K89" s="16" t="str">
        <f t="shared" si="10"/>
        <v/>
      </c>
      <c r="L89" s="33"/>
      <c r="M89" s="155">
        <f t="shared" si="11"/>
        <v>0</v>
      </c>
    </row>
    <row r="90" spans="1:13" ht="25.5" customHeight="1" thickTop="1" thickBot="1" x14ac:dyDescent="0.3">
      <c r="A90" s="71"/>
      <c r="B90" s="135" t="str">
        <f>IF(ISERROR(VLOOKUP(A90,Teams!$A$2:$B$4911,2)),"",VLOOKUP(A90,Teams!$A$2:$B$4911,2))</f>
        <v/>
      </c>
      <c r="C90" s="33"/>
      <c r="D90" s="104"/>
      <c r="E90" s="33"/>
      <c r="F90" s="134"/>
      <c r="G90" s="34"/>
      <c r="H90" s="60">
        <f t="shared" si="12"/>
        <v>0</v>
      </c>
      <c r="I90" s="61">
        <v>0</v>
      </c>
      <c r="J90" s="62">
        <f t="shared" si="13"/>
        <v>0</v>
      </c>
      <c r="K90" s="16" t="str">
        <f t="shared" si="10"/>
        <v/>
      </c>
      <c r="L90" s="33"/>
      <c r="M90" s="155">
        <f t="shared" si="11"/>
        <v>0</v>
      </c>
    </row>
    <row r="91" spans="1:13" ht="25.5" customHeight="1" thickTop="1" thickBot="1" x14ac:dyDescent="0.3">
      <c r="A91" s="71"/>
      <c r="B91" s="135" t="str">
        <f>IF(ISERROR(VLOOKUP(A91,Teams!$A$2:$B$4911,2)),"",VLOOKUP(A91,Teams!$A$2:$B$4911,2))</f>
        <v/>
      </c>
      <c r="C91" s="33"/>
      <c r="D91" s="104"/>
      <c r="E91" s="33"/>
      <c r="F91" s="134"/>
      <c r="G91" s="34"/>
      <c r="H91" s="60">
        <f t="shared" si="12"/>
        <v>0</v>
      </c>
      <c r="I91" s="61">
        <v>0</v>
      </c>
      <c r="J91" s="62">
        <f t="shared" si="13"/>
        <v>0</v>
      </c>
      <c r="K91" s="16" t="str">
        <f t="shared" si="10"/>
        <v/>
      </c>
      <c r="L91" s="33"/>
      <c r="M91" s="155">
        <f t="shared" si="11"/>
        <v>0</v>
      </c>
    </row>
    <row r="92" spans="1:13" ht="25.5" customHeight="1" thickTop="1" thickBot="1" x14ac:dyDescent="0.3">
      <c r="A92" s="71"/>
      <c r="B92" s="135" t="str">
        <f>IF(ISERROR(VLOOKUP(A92,Teams!$A$2:$B$4911,2)),"",VLOOKUP(A92,Teams!$A$2:$B$4911,2))</f>
        <v/>
      </c>
      <c r="C92" s="33"/>
      <c r="D92" s="104"/>
      <c r="E92" s="33"/>
      <c r="F92" s="134"/>
      <c r="G92" s="34"/>
      <c r="H92" s="60">
        <f t="shared" si="12"/>
        <v>0</v>
      </c>
      <c r="I92" s="61">
        <v>0</v>
      </c>
      <c r="J92" s="62">
        <f t="shared" si="13"/>
        <v>0</v>
      </c>
      <c r="K92" s="16" t="str">
        <f t="shared" si="10"/>
        <v/>
      </c>
      <c r="L92" s="33"/>
      <c r="M92" s="155">
        <f t="shared" si="11"/>
        <v>0</v>
      </c>
    </row>
    <row r="93" spans="1:13" ht="25.5" customHeight="1" thickTop="1" thickBot="1" x14ac:dyDescent="0.3">
      <c r="A93" s="71"/>
      <c r="B93" s="135" t="str">
        <f>IF(ISERROR(VLOOKUP(A93,Teams!$A$2:$B$4911,2)),"",VLOOKUP(A93,Teams!$A$2:$B$4911,2))</f>
        <v/>
      </c>
      <c r="C93" s="33"/>
      <c r="D93" s="104"/>
      <c r="E93" s="33"/>
      <c r="F93" s="134"/>
      <c r="G93" s="34"/>
      <c r="H93" s="60">
        <f t="shared" si="12"/>
        <v>0</v>
      </c>
      <c r="I93" s="61">
        <v>0</v>
      </c>
      <c r="J93" s="62">
        <f t="shared" si="13"/>
        <v>0</v>
      </c>
      <c r="K93" s="16" t="str">
        <f t="shared" ref="K93:K119" si="14">IF(ISERROR(RANK(F93,$F$5:$F$119)),"",(RANK(F93,$F$5:$F$119)))</f>
        <v/>
      </c>
      <c r="L93" s="33"/>
      <c r="M93" s="155">
        <f t="shared" si="11"/>
        <v>0</v>
      </c>
    </row>
    <row r="94" spans="1:13" ht="15" customHeight="1" thickTop="1" thickBot="1" x14ac:dyDescent="0.3">
      <c r="A94" s="32"/>
      <c r="B94" s="135" t="str">
        <f>IF(ISERROR(VLOOKUP(A94,Teams!$A$2:$B$4911,2)),"",VLOOKUP(A94,Teams!$A$2:$B$4911,2))</f>
        <v/>
      </c>
      <c r="C94" s="33"/>
      <c r="D94" s="104"/>
      <c r="E94" s="33"/>
      <c r="F94" s="134"/>
      <c r="G94" s="34"/>
      <c r="H94" s="60">
        <f t="shared" si="12"/>
        <v>0</v>
      </c>
      <c r="I94" s="61">
        <v>0</v>
      </c>
      <c r="J94" s="62">
        <f t="shared" si="13"/>
        <v>0</v>
      </c>
      <c r="K94" s="16" t="str">
        <f t="shared" si="14"/>
        <v/>
      </c>
      <c r="L94" s="33"/>
      <c r="M94" s="155">
        <f t="shared" si="11"/>
        <v>0</v>
      </c>
    </row>
    <row r="95" spans="1:13" ht="15" customHeight="1" thickBot="1" x14ac:dyDescent="0.3">
      <c r="A95" s="32"/>
      <c r="B95" s="135" t="str">
        <f>IF(ISERROR(VLOOKUP(A95,Teams!$A$2:$B$4911,2)),"",VLOOKUP(A95,Teams!$A$2:$B$4911,2))</f>
        <v/>
      </c>
      <c r="C95" s="33"/>
      <c r="D95" s="104"/>
      <c r="E95" s="33"/>
      <c r="F95" s="134"/>
      <c r="G95" s="34"/>
      <c r="H95" s="60">
        <f t="shared" si="12"/>
        <v>0</v>
      </c>
      <c r="I95" s="61">
        <v>0</v>
      </c>
      <c r="J95" s="62">
        <f t="shared" si="13"/>
        <v>0</v>
      </c>
      <c r="K95" s="16" t="str">
        <f t="shared" si="14"/>
        <v/>
      </c>
      <c r="L95" s="33"/>
      <c r="M95" s="155">
        <f t="shared" si="11"/>
        <v>0</v>
      </c>
    </row>
    <row r="96" spans="1:13" ht="15" customHeight="1" thickBot="1" x14ac:dyDescent="0.3">
      <c r="A96" s="32"/>
      <c r="B96" s="135" t="str">
        <f>IF(ISERROR(VLOOKUP(A96,Teams!$A$2:$B$4911,2)),"",VLOOKUP(A96,Teams!$A$2:$B$4911,2))</f>
        <v/>
      </c>
      <c r="C96" s="33"/>
      <c r="D96" s="104"/>
      <c r="E96" s="33"/>
      <c r="F96" s="134"/>
      <c r="G96" s="34"/>
      <c r="H96" s="60">
        <f t="shared" si="12"/>
        <v>0</v>
      </c>
      <c r="I96" s="61">
        <v>0</v>
      </c>
      <c r="J96" s="62">
        <f t="shared" si="13"/>
        <v>0</v>
      </c>
      <c r="K96" s="16" t="str">
        <f t="shared" si="14"/>
        <v/>
      </c>
      <c r="L96" s="33"/>
      <c r="M96" s="155">
        <f t="shared" si="11"/>
        <v>0</v>
      </c>
    </row>
    <row r="97" spans="1:13" ht="15" customHeight="1" thickBot="1" x14ac:dyDescent="0.3">
      <c r="A97" s="32"/>
      <c r="B97" s="135" t="str">
        <f>IF(ISERROR(VLOOKUP(A97,Teams!$A$2:$B$4911,2)),"",VLOOKUP(A97,Teams!$A$2:$B$4911,2))</f>
        <v/>
      </c>
      <c r="C97" s="33"/>
      <c r="D97" s="104"/>
      <c r="E97" s="33"/>
      <c r="F97" s="134"/>
      <c r="G97" s="34"/>
      <c r="H97" s="60">
        <f t="shared" si="12"/>
        <v>0</v>
      </c>
      <c r="I97" s="61">
        <v>0</v>
      </c>
      <c r="J97" s="62">
        <f t="shared" si="13"/>
        <v>0</v>
      </c>
      <c r="K97" s="16" t="str">
        <f t="shared" si="14"/>
        <v/>
      </c>
      <c r="L97" s="33"/>
      <c r="M97" s="155">
        <f t="shared" si="11"/>
        <v>0</v>
      </c>
    </row>
    <row r="98" spans="1:13" ht="15" customHeight="1" thickBot="1" x14ac:dyDescent="0.3">
      <c r="A98" s="32"/>
      <c r="B98" s="135" t="str">
        <f>IF(ISERROR(VLOOKUP(A98,Teams!$A$2:$B$4911,2)),"",VLOOKUP(A98,Teams!$A$2:$B$4911,2))</f>
        <v/>
      </c>
      <c r="C98" s="33"/>
      <c r="D98" s="104"/>
      <c r="E98" s="33"/>
      <c r="F98" s="134"/>
      <c r="G98" s="34"/>
      <c r="H98" s="60">
        <f t="shared" si="12"/>
        <v>0</v>
      </c>
      <c r="I98" s="61">
        <v>0</v>
      </c>
      <c r="J98" s="62">
        <f t="shared" si="13"/>
        <v>0</v>
      </c>
      <c r="K98" s="16" t="str">
        <f t="shared" si="14"/>
        <v/>
      </c>
      <c r="L98" s="33"/>
      <c r="M98" s="155">
        <f t="shared" si="11"/>
        <v>0</v>
      </c>
    </row>
    <row r="99" spans="1:13" ht="15" customHeight="1" thickBot="1" x14ac:dyDescent="0.3">
      <c r="A99" s="32"/>
      <c r="B99" s="135" t="str">
        <f>IF(ISERROR(VLOOKUP(A99,Teams!$A$2:$B$4911,2)),"",VLOOKUP(A99,Teams!$A$2:$B$4911,2))</f>
        <v/>
      </c>
      <c r="C99" s="33"/>
      <c r="D99" s="104"/>
      <c r="E99" s="33"/>
      <c r="F99" s="134"/>
      <c r="G99" s="34"/>
      <c r="H99" s="60">
        <f t="shared" si="12"/>
        <v>0</v>
      </c>
      <c r="I99" s="61">
        <v>0</v>
      </c>
      <c r="J99" s="62">
        <f t="shared" si="13"/>
        <v>0</v>
      </c>
      <c r="K99" s="16" t="str">
        <f t="shared" si="14"/>
        <v/>
      </c>
      <c r="L99" s="33"/>
      <c r="M99" s="155">
        <f t="shared" si="11"/>
        <v>0</v>
      </c>
    </row>
    <row r="100" spans="1:13" ht="15" customHeight="1" thickBot="1" x14ac:dyDescent="0.3">
      <c r="A100" s="32"/>
      <c r="B100" s="135" t="str">
        <f>IF(ISERROR(VLOOKUP(A100,Teams!$A$2:$B$4911,2)),"",VLOOKUP(A100,Teams!$A$2:$B$4911,2))</f>
        <v/>
      </c>
      <c r="C100" s="33"/>
      <c r="D100" s="104"/>
      <c r="E100" s="33"/>
      <c r="F100" s="134"/>
      <c r="G100" s="34"/>
      <c r="H100" s="60">
        <f t="shared" si="12"/>
        <v>0</v>
      </c>
      <c r="I100" s="61">
        <v>0</v>
      </c>
      <c r="J100" s="62">
        <f t="shared" si="13"/>
        <v>0</v>
      </c>
      <c r="K100" s="16" t="str">
        <f t="shared" si="14"/>
        <v/>
      </c>
      <c r="L100" s="33"/>
      <c r="M100" s="155">
        <f t="shared" ref="M100:M119" si="15">SUM(H100+L100)</f>
        <v>0</v>
      </c>
    </row>
    <row r="101" spans="1:13" ht="15" customHeight="1" thickBot="1" x14ac:dyDescent="0.3">
      <c r="A101" s="32"/>
      <c r="B101" s="135" t="str">
        <f>IF(ISERROR(VLOOKUP(A101,Teams!$A$2:$B$4911,2)),"",VLOOKUP(A101,Teams!$A$2:$B$4911,2))</f>
        <v/>
      </c>
      <c r="C101" s="33"/>
      <c r="D101" s="104"/>
      <c r="E101" s="33"/>
      <c r="F101" s="134"/>
      <c r="G101" s="34"/>
      <c r="H101" s="60">
        <f t="shared" ref="H101:H119" si="16">G101-I101</f>
        <v>0</v>
      </c>
      <c r="I101" s="61">
        <v>0</v>
      </c>
      <c r="J101" s="62">
        <f t="shared" si="13"/>
        <v>0</v>
      </c>
      <c r="K101" s="16" t="str">
        <f t="shared" si="14"/>
        <v/>
      </c>
      <c r="L101" s="33"/>
      <c r="M101" s="155">
        <f t="shared" si="15"/>
        <v>0</v>
      </c>
    </row>
    <row r="102" spans="1:13" ht="15" customHeight="1" thickBot="1" x14ac:dyDescent="0.3">
      <c r="A102" s="32"/>
      <c r="B102" s="135" t="str">
        <f>IF(ISERROR(VLOOKUP(A102,Teams!$A$2:$B$4911,2)),"",VLOOKUP(A102,Teams!$A$2:$B$4911,2))</f>
        <v/>
      </c>
      <c r="C102" s="33"/>
      <c r="D102" s="104"/>
      <c r="E102" s="33"/>
      <c r="F102" s="134"/>
      <c r="G102" s="34"/>
      <c r="H102" s="60">
        <f t="shared" si="16"/>
        <v>0</v>
      </c>
      <c r="I102" s="61">
        <v>0</v>
      </c>
      <c r="J102" s="62">
        <f t="shared" si="13"/>
        <v>0</v>
      </c>
      <c r="K102" s="16" t="str">
        <f t="shared" si="14"/>
        <v/>
      </c>
      <c r="L102" s="33"/>
      <c r="M102" s="155">
        <f t="shared" si="15"/>
        <v>0</v>
      </c>
    </row>
    <row r="103" spans="1:13" ht="15" customHeight="1" thickBot="1" x14ac:dyDescent="0.3">
      <c r="A103" s="32"/>
      <c r="B103" s="135" t="str">
        <f>IF(ISERROR(VLOOKUP(A103,Teams!$A$2:$B$4911,2)),"",VLOOKUP(A103,Teams!$A$2:$B$4911,2))</f>
        <v/>
      </c>
      <c r="C103" s="33"/>
      <c r="D103" s="104"/>
      <c r="E103" s="33"/>
      <c r="F103" s="134"/>
      <c r="G103" s="34"/>
      <c r="H103" s="60">
        <f t="shared" si="16"/>
        <v>0</v>
      </c>
      <c r="I103" s="61">
        <v>0</v>
      </c>
      <c r="J103" s="62">
        <f t="shared" si="13"/>
        <v>0</v>
      </c>
      <c r="K103" s="16" t="str">
        <f t="shared" si="14"/>
        <v/>
      </c>
      <c r="L103" s="33"/>
      <c r="M103" s="155">
        <f t="shared" si="15"/>
        <v>0</v>
      </c>
    </row>
    <row r="104" spans="1:13" ht="15" customHeight="1" thickBot="1" x14ac:dyDescent="0.3">
      <c r="A104" s="32"/>
      <c r="B104" s="135" t="str">
        <f>IF(ISERROR(VLOOKUP(A104,Teams!$A$2:$B$4911,2)),"",VLOOKUP(A104,Teams!$A$2:$B$4911,2))</f>
        <v/>
      </c>
      <c r="C104" s="33"/>
      <c r="D104" s="104"/>
      <c r="E104" s="33"/>
      <c r="F104" s="134"/>
      <c r="G104" s="34"/>
      <c r="H104" s="60">
        <f t="shared" si="16"/>
        <v>0</v>
      </c>
      <c r="I104" s="61">
        <v>0</v>
      </c>
      <c r="J104" s="62">
        <f t="shared" si="13"/>
        <v>0</v>
      </c>
      <c r="K104" s="16" t="str">
        <f t="shared" si="14"/>
        <v/>
      </c>
      <c r="L104" s="33"/>
      <c r="M104" s="155">
        <f t="shared" si="15"/>
        <v>0</v>
      </c>
    </row>
    <row r="105" spans="1:13" ht="15" customHeight="1" thickBot="1" x14ac:dyDescent="0.3">
      <c r="A105" s="32"/>
      <c r="B105" s="135" t="str">
        <f>IF(ISERROR(VLOOKUP(A105,Teams!$A$2:$B$4911,2)),"",VLOOKUP(A105,Teams!$A$2:$B$4911,2))</f>
        <v/>
      </c>
      <c r="C105" s="33"/>
      <c r="D105" s="104"/>
      <c r="E105" s="33"/>
      <c r="F105" s="134"/>
      <c r="G105" s="34"/>
      <c r="H105" s="60">
        <f t="shared" si="16"/>
        <v>0</v>
      </c>
      <c r="I105" s="61">
        <v>0</v>
      </c>
      <c r="J105" s="62">
        <f t="shared" si="13"/>
        <v>0</v>
      </c>
      <c r="K105" s="16" t="str">
        <f t="shared" si="14"/>
        <v/>
      </c>
      <c r="L105" s="33"/>
      <c r="M105" s="155">
        <f t="shared" si="15"/>
        <v>0</v>
      </c>
    </row>
    <row r="106" spans="1:13" ht="15" customHeight="1" thickBot="1" x14ac:dyDescent="0.3">
      <c r="A106" s="32"/>
      <c r="B106" s="135" t="str">
        <f>IF(ISERROR(VLOOKUP(A106,Teams!$A$2:$B$4911,2)),"",VLOOKUP(A106,Teams!$A$2:$B$4911,2))</f>
        <v/>
      </c>
      <c r="C106" s="33"/>
      <c r="D106" s="104"/>
      <c r="E106" s="33"/>
      <c r="F106" s="134"/>
      <c r="G106" s="34"/>
      <c r="H106" s="60">
        <f t="shared" si="16"/>
        <v>0</v>
      </c>
      <c r="I106" s="61">
        <v>0</v>
      </c>
      <c r="J106" s="62">
        <f t="shared" si="13"/>
        <v>0</v>
      </c>
      <c r="K106" s="16" t="str">
        <f t="shared" si="14"/>
        <v/>
      </c>
      <c r="L106" s="33"/>
      <c r="M106" s="155">
        <f t="shared" si="15"/>
        <v>0</v>
      </c>
    </row>
    <row r="107" spans="1:13" ht="15" customHeight="1" thickBot="1" x14ac:dyDescent="0.3">
      <c r="A107" s="32"/>
      <c r="B107" s="135" t="str">
        <f>IF(ISERROR(VLOOKUP(A107,Teams!$A$2:$B$4911,2)),"",VLOOKUP(A107,Teams!$A$2:$B$4911,2))</f>
        <v/>
      </c>
      <c r="C107" s="33"/>
      <c r="D107" s="104"/>
      <c r="E107" s="33"/>
      <c r="F107" s="134"/>
      <c r="G107" s="34"/>
      <c r="H107" s="60">
        <f t="shared" si="16"/>
        <v>0</v>
      </c>
      <c r="I107" s="61">
        <v>0</v>
      </c>
      <c r="J107" s="62">
        <f t="shared" si="13"/>
        <v>0</v>
      </c>
      <c r="K107" s="16" t="str">
        <f t="shared" si="14"/>
        <v/>
      </c>
      <c r="L107" s="33"/>
      <c r="M107" s="155">
        <f t="shared" si="15"/>
        <v>0</v>
      </c>
    </row>
    <row r="108" spans="1:13" ht="15" customHeight="1" thickBot="1" x14ac:dyDescent="0.3">
      <c r="A108" s="32"/>
      <c r="B108" s="135" t="str">
        <f>IF(ISERROR(VLOOKUP(A108,Teams!$A$2:$B$4911,2)),"",VLOOKUP(A108,Teams!$A$2:$B$4911,2))</f>
        <v/>
      </c>
      <c r="C108" s="33"/>
      <c r="D108" s="104"/>
      <c r="E108" s="33"/>
      <c r="F108" s="134"/>
      <c r="G108" s="34"/>
      <c r="H108" s="60">
        <f t="shared" si="16"/>
        <v>0</v>
      </c>
      <c r="I108" s="61">
        <v>0</v>
      </c>
      <c r="J108" s="62">
        <f t="shared" si="13"/>
        <v>0</v>
      </c>
      <c r="K108" s="16" t="str">
        <f t="shared" si="14"/>
        <v/>
      </c>
      <c r="L108" s="33"/>
      <c r="M108" s="155">
        <f t="shared" si="15"/>
        <v>0</v>
      </c>
    </row>
    <row r="109" spans="1:13" ht="15" customHeight="1" thickBot="1" x14ac:dyDescent="0.3">
      <c r="A109" s="32"/>
      <c r="B109" s="135" t="str">
        <f>IF(ISERROR(VLOOKUP(A109,Teams!$A$2:$B$4911,2)),"",VLOOKUP(A109,Teams!$A$2:$B$4911,2))</f>
        <v/>
      </c>
      <c r="C109" s="33"/>
      <c r="D109" s="104"/>
      <c r="E109" s="33"/>
      <c r="F109" s="134"/>
      <c r="G109" s="34"/>
      <c r="H109" s="60">
        <f t="shared" si="16"/>
        <v>0</v>
      </c>
      <c r="I109" s="61">
        <v>0</v>
      </c>
      <c r="J109" s="62">
        <f t="shared" si="13"/>
        <v>0</v>
      </c>
      <c r="K109" s="16" t="str">
        <f t="shared" si="14"/>
        <v/>
      </c>
      <c r="L109" s="33"/>
      <c r="M109" s="42">
        <f t="shared" si="15"/>
        <v>0</v>
      </c>
    </row>
    <row r="110" spans="1:13" ht="15" customHeight="1" thickBot="1" x14ac:dyDescent="0.3">
      <c r="A110" s="32"/>
      <c r="B110" s="135" t="str">
        <f>IF(ISERROR(VLOOKUP(A110,Teams!$A$2:$B$4911,2)),"",VLOOKUP(A110,Teams!$A$2:$B$4911,2))</f>
        <v/>
      </c>
      <c r="C110" s="33"/>
      <c r="D110" s="104"/>
      <c r="E110" s="33"/>
      <c r="F110" s="134"/>
      <c r="G110" s="34"/>
      <c r="H110" s="60">
        <f t="shared" si="16"/>
        <v>0</v>
      </c>
      <c r="I110" s="61">
        <v>0</v>
      </c>
      <c r="J110" s="62">
        <f t="shared" si="13"/>
        <v>0</v>
      </c>
      <c r="K110" s="16" t="str">
        <f t="shared" si="14"/>
        <v/>
      </c>
      <c r="L110" s="33"/>
      <c r="M110" s="42">
        <f t="shared" si="15"/>
        <v>0</v>
      </c>
    </row>
    <row r="111" spans="1:13" ht="15" customHeight="1" thickBot="1" x14ac:dyDescent="0.3">
      <c r="A111" s="32"/>
      <c r="B111" s="135" t="str">
        <f>IF(ISERROR(VLOOKUP(A111,Teams!$A$2:$B$4911,2)),"",VLOOKUP(A111,Teams!$A$2:$B$4911,2))</f>
        <v/>
      </c>
      <c r="C111" s="33"/>
      <c r="D111" s="104"/>
      <c r="E111" s="33"/>
      <c r="F111" s="134"/>
      <c r="G111" s="34"/>
      <c r="H111" s="60">
        <f t="shared" si="16"/>
        <v>0</v>
      </c>
      <c r="I111" s="61">
        <v>0</v>
      </c>
      <c r="J111" s="62">
        <f t="shared" si="13"/>
        <v>0</v>
      </c>
      <c r="K111" s="16" t="str">
        <f t="shared" si="14"/>
        <v/>
      </c>
      <c r="L111" s="33"/>
      <c r="M111" s="42">
        <f t="shared" si="15"/>
        <v>0</v>
      </c>
    </row>
    <row r="112" spans="1:13" ht="15" customHeight="1" thickBot="1" x14ac:dyDescent="0.3">
      <c r="A112" s="32"/>
      <c r="B112" s="135" t="str">
        <f>IF(ISERROR(VLOOKUP(A112,Teams!$A$2:$B$4911,2)),"",VLOOKUP(A112,Teams!$A$2:$B$4911,2))</f>
        <v/>
      </c>
      <c r="C112" s="33"/>
      <c r="D112" s="104"/>
      <c r="E112" s="33"/>
      <c r="F112" s="134"/>
      <c r="G112" s="34"/>
      <c r="H112" s="60">
        <f t="shared" si="16"/>
        <v>0</v>
      </c>
      <c r="I112" s="61">
        <v>0</v>
      </c>
      <c r="J112" s="62">
        <f t="shared" si="13"/>
        <v>0</v>
      </c>
      <c r="K112" s="16" t="str">
        <f t="shared" si="14"/>
        <v/>
      </c>
      <c r="L112" s="33"/>
      <c r="M112" s="42">
        <f t="shared" si="15"/>
        <v>0</v>
      </c>
    </row>
    <row r="113" spans="1:13" ht="15" customHeight="1" thickBot="1" x14ac:dyDescent="0.3">
      <c r="A113" s="32"/>
      <c r="B113" s="135" t="str">
        <f>IF(ISERROR(VLOOKUP(A113,Teams!$A$2:$B$4911,2)),"",VLOOKUP(A113,Teams!$A$2:$B$4911,2))</f>
        <v/>
      </c>
      <c r="C113" s="33"/>
      <c r="D113" s="104"/>
      <c r="E113" s="33"/>
      <c r="F113" s="134"/>
      <c r="G113" s="34"/>
      <c r="H113" s="60">
        <f t="shared" si="16"/>
        <v>0</v>
      </c>
      <c r="I113" s="61">
        <v>0</v>
      </c>
      <c r="J113" s="62">
        <f t="shared" si="13"/>
        <v>0</v>
      </c>
      <c r="K113" s="16" t="str">
        <f t="shared" si="14"/>
        <v/>
      </c>
      <c r="L113" s="33"/>
      <c r="M113" s="42">
        <f t="shared" si="15"/>
        <v>0</v>
      </c>
    </row>
    <row r="114" spans="1:13" ht="15" customHeight="1" thickBot="1" x14ac:dyDescent="0.3">
      <c r="A114" s="32"/>
      <c r="B114" s="135" t="str">
        <f>IF(ISERROR(VLOOKUP(A114,Teams!$A$2:$B$4911,2)),"",VLOOKUP(A114,Teams!$A$2:$B$4911,2))</f>
        <v/>
      </c>
      <c r="C114" s="33"/>
      <c r="D114" s="104"/>
      <c r="E114" s="33"/>
      <c r="F114" s="134"/>
      <c r="G114" s="34"/>
      <c r="H114" s="60">
        <f t="shared" si="16"/>
        <v>0</v>
      </c>
      <c r="I114" s="61">
        <v>0</v>
      </c>
      <c r="J114" s="62">
        <f t="shared" si="13"/>
        <v>0</v>
      </c>
      <c r="K114" s="16" t="str">
        <f t="shared" si="14"/>
        <v/>
      </c>
      <c r="L114" s="33"/>
      <c r="M114" s="42">
        <f t="shared" si="15"/>
        <v>0</v>
      </c>
    </row>
    <row r="115" spans="1:13" ht="15" customHeight="1" thickBot="1" x14ac:dyDescent="0.3">
      <c r="A115" s="32"/>
      <c r="B115" s="135" t="str">
        <f>IF(ISERROR(VLOOKUP(A115,Teams!$A$2:$B$4911,2)),"",VLOOKUP(A115,Teams!$A$2:$B$4911,2))</f>
        <v/>
      </c>
      <c r="C115" s="33"/>
      <c r="D115" s="104"/>
      <c r="E115" s="33"/>
      <c r="F115" s="134"/>
      <c r="G115" s="34"/>
      <c r="H115" s="60">
        <f t="shared" si="16"/>
        <v>0</v>
      </c>
      <c r="I115" s="61">
        <v>0</v>
      </c>
      <c r="J115" s="62">
        <f t="shared" si="13"/>
        <v>0</v>
      </c>
      <c r="K115" s="16" t="str">
        <f t="shared" si="14"/>
        <v/>
      </c>
      <c r="L115" s="33"/>
      <c r="M115" s="42">
        <f t="shared" si="15"/>
        <v>0</v>
      </c>
    </row>
    <row r="116" spans="1:13" ht="15" customHeight="1" thickBot="1" x14ac:dyDescent="0.3">
      <c r="A116" s="32"/>
      <c r="B116" s="135" t="str">
        <f>IF(ISERROR(VLOOKUP(A116,Teams!$A$2:$B$4911,2)),"",VLOOKUP(A116,Teams!$A$2:$B$4911,2))</f>
        <v/>
      </c>
      <c r="C116" s="33"/>
      <c r="D116" s="104"/>
      <c r="E116" s="33"/>
      <c r="F116" s="134"/>
      <c r="G116" s="34"/>
      <c r="H116" s="60">
        <f t="shared" si="16"/>
        <v>0</v>
      </c>
      <c r="I116" s="61">
        <v>0</v>
      </c>
      <c r="J116" s="62">
        <f t="shared" si="13"/>
        <v>0</v>
      </c>
      <c r="K116" s="16" t="str">
        <f t="shared" si="14"/>
        <v/>
      </c>
      <c r="L116" s="33"/>
      <c r="M116" s="42">
        <f t="shared" si="15"/>
        <v>0</v>
      </c>
    </row>
    <row r="117" spans="1:13" ht="15" customHeight="1" thickBot="1" x14ac:dyDescent="0.3">
      <c r="A117" s="32"/>
      <c r="B117" s="135" t="str">
        <f>IF(ISERROR(VLOOKUP(A117,Teams!$A$2:$B$4911,2)),"",VLOOKUP(A117,Teams!$A$2:$B$4911,2))</f>
        <v/>
      </c>
      <c r="C117" s="33"/>
      <c r="D117" s="104"/>
      <c r="E117" s="33"/>
      <c r="F117" s="134"/>
      <c r="G117" s="34"/>
      <c r="H117" s="60">
        <f t="shared" si="16"/>
        <v>0</v>
      </c>
      <c r="I117" s="61">
        <v>0</v>
      </c>
      <c r="J117" s="62">
        <f t="shared" si="13"/>
        <v>0</v>
      </c>
      <c r="K117" s="16" t="str">
        <f t="shared" si="14"/>
        <v/>
      </c>
      <c r="L117" s="33"/>
      <c r="M117" s="42">
        <f t="shared" si="15"/>
        <v>0</v>
      </c>
    </row>
    <row r="118" spans="1:13" ht="15" customHeight="1" thickBot="1" x14ac:dyDescent="0.3">
      <c r="A118" s="32"/>
      <c r="B118" s="135" t="str">
        <f>IF(ISERROR(VLOOKUP(A118,Teams!$A$2:$B$4911,2)),"",VLOOKUP(A118,Teams!$A$2:$B$4911,2))</f>
        <v/>
      </c>
      <c r="C118" s="33"/>
      <c r="D118" s="104"/>
      <c r="E118" s="33"/>
      <c r="F118" s="134"/>
      <c r="G118" s="34"/>
      <c r="H118" s="60">
        <f t="shared" si="16"/>
        <v>0</v>
      </c>
      <c r="I118" s="61">
        <v>0</v>
      </c>
      <c r="J118" s="62">
        <f t="shared" si="13"/>
        <v>0</v>
      </c>
      <c r="K118" s="16" t="str">
        <f t="shared" si="14"/>
        <v/>
      </c>
      <c r="L118" s="33"/>
      <c r="M118" s="42">
        <f t="shared" si="15"/>
        <v>0</v>
      </c>
    </row>
    <row r="119" spans="1:13" ht="15" customHeight="1" thickBot="1" x14ac:dyDescent="0.3">
      <c r="A119" s="32"/>
      <c r="B119" s="135" t="str">
        <f>IF(ISERROR(VLOOKUP(A119,Teams!$A$2:$B$4911,2)),"",VLOOKUP(A119,Teams!$A$2:$B$4911,2))</f>
        <v/>
      </c>
      <c r="C119" s="33"/>
      <c r="D119" s="104"/>
      <c r="E119" s="33"/>
      <c r="F119" s="134"/>
      <c r="G119" s="34"/>
      <c r="H119" s="60">
        <f t="shared" si="16"/>
        <v>0</v>
      </c>
      <c r="I119" s="61">
        <v>0</v>
      </c>
      <c r="J119" s="62">
        <f t="shared" si="13"/>
        <v>0</v>
      </c>
      <c r="K119" s="16" t="str">
        <f t="shared" si="14"/>
        <v/>
      </c>
      <c r="L119" s="33"/>
      <c r="M119" s="42">
        <f t="shared" si="15"/>
        <v>0</v>
      </c>
    </row>
  </sheetData>
  <mergeCells count="2">
    <mergeCell ref="G3:H3"/>
    <mergeCell ref="J3:K3"/>
  </mergeCells>
  <phoneticPr fontId="0" type="noConversion"/>
  <pageMargins left="0" right="0" top="0.25" bottom="0" header="0" footer="0"/>
  <pageSetup scale="70" orientation="landscape" r:id="rId1"/>
  <headerFooter alignWithMargins="0"/>
  <rowBreaks count="1" manualBreakCount="1">
    <brk id="5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BFFBE-1708-443C-9F60-41D937C8A4B8}">
  <dimension ref="A2:Q53"/>
  <sheetViews>
    <sheetView zoomScaleNormal="100" zoomScaleSheetLayoutView="105" workbookViewId="0">
      <pane xSplit="2" topLeftCell="C1" activePane="topRight" state="frozen"/>
      <selection pane="topRight" activeCell="J43" sqref="J43:J52"/>
    </sheetView>
  </sheetViews>
  <sheetFormatPr defaultRowHeight="15" customHeight="1" x14ac:dyDescent="0.2"/>
  <cols>
    <col min="2" max="2" width="60.42578125" style="136" customWidth="1"/>
    <col min="3" max="3" width="8.28515625" style="15" customWidth="1"/>
    <col min="4" max="4" width="8.42578125" style="15" customWidth="1"/>
    <col min="5" max="5" width="10.140625" style="15" customWidth="1"/>
    <col min="6" max="6" width="11.140625" style="15" customWidth="1"/>
    <col min="7" max="7" width="16" style="17" customWidth="1"/>
    <col min="8" max="8" width="12.42578125" style="17" customWidth="1"/>
    <col min="9" max="9" width="16.85546875" customWidth="1"/>
    <col min="10" max="10" width="14.28515625" style="52" customWidth="1"/>
    <col min="11" max="11" width="14.85546875" customWidth="1"/>
    <col min="12" max="12" width="10" customWidth="1"/>
    <col min="13" max="13" width="15.85546875" customWidth="1"/>
    <col min="14" max="17" width="18.7109375" customWidth="1"/>
  </cols>
  <sheetData>
    <row r="2" spans="1:17" ht="30" customHeight="1" thickBot="1" x14ac:dyDescent="0.55000000000000004">
      <c r="A2" s="12" t="s">
        <v>58</v>
      </c>
      <c r="B2" s="12"/>
      <c r="C2" s="13"/>
      <c r="D2" s="13"/>
      <c r="E2" s="13"/>
      <c r="F2" s="13"/>
      <c r="G2" s="18"/>
      <c r="H2" s="18"/>
      <c r="I2" s="12"/>
      <c r="J2" s="53"/>
      <c r="K2" s="12"/>
      <c r="L2" s="12"/>
      <c r="M2" s="12"/>
    </row>
    <row r="3" spans="1:17" ht="24.95" customHeight="1" thickBot="1" x14ac:dyDescent="0.3">
      <c r="A3" s="24" t="s">
        <v>0</v>
      </c>
      <c r="B3" s="24" t="s">
        <v>1</v>
      </c>
      <c r="C3" s="24" t="s">
        <v>2</v>
      </c>
      <c r="D3" s="24" t="s">
        <v>2</v>
      </c>
      <c r="E3" s="24" t="s">
        <v>8</v>
      </c>
      <c r="F3" s="24" t="s">
        <v>9</v>
      </c>
      <c r="G3" s="265" t="s">
        <v>5</v>
      </c>
      <c r="H3" s="266"/>
      <c r="I3" s="24" t="s">
        <v>22</v>
      </c>
      <c r="J3" s="267" t="s">
        <v>21</v>
      </c>
      <c r="K3" s="268"/>
      <c r="L3" s="24" t="s">
        <v>10</v>
      </c>
      <c r="M3" s="153" t="s">
        <v>10</v>
      </c>
    </row>
    <row r="4" spans="1:17" ht="39.75" customHeight="1" x14ac:dyDescent="0.25">
      <c r="A4" s="63"/>
      <c r="B4" s="68">
        <f>COUNT($A$5:$A$52)</f>
        <v>48</v>
      </c>
      <c r="C4" s="63"/>
      <c r="D4" s="64" t="s">
        <v>6</v>
      </c>
      <c r="E4" s="63" t="s">
        <v>3</v>
      </c>
      <c r="F4" s="63" t="s">
        <v>4</v>
      </c>
      <c r="G4" s="65" t="s">
        <v>26</v>
      </c>
      <c r="H4" s="65" t="s">
        <v>27</v>
      </c>
      <c r="I4" s="182" t="s">
        <v>46</v>
      </c>
      <c r="J4" s="183" t="s">
        <v>15</v>
      </c>
      <c r="K4" s="64" t="s">
        <v>16</v>
      </c>
      <c r="L4" s="28"/>
      <c r="M4" s="199" t="s">
        <v>7</v>
      </c>
    </row>
    <row r="5" spans="1:17" ht="27" customHeight="1" x14ac:dyDescent="0.25">
      <c r="A5" s="200">
        <v>57</v>
      </c>
      <c r="B5" s="201" t="str">
        <f>IF(ISERROR(VLOOKUP(A5,Teams!$A$2:$B$4911,2)),"",VLOOKUP(A5,Teams!$A$2:$B$4911,2))</f>
        <v>Jason McAdams &amp; Buck Hance &amp; Brandon</v>
      </c>
      <c r="C5" s="202">
        <v>1</v>
      </c>
      <c r="D5" s="203">
        <v>1</v>
      </c>
      <c r="E5" s="202">
        <v>5</v>
      </c>
      <c r="F5" s="210">
        <v>8.98</v>
      </c>
      <c r="G5" s="205">
        <v>19.03</v>
      </c>
      <c r="H5" s="206">
        <f t="shared" ref="H5:H52" si="0">G5-I5</f>
        <v>19.03</v>
      </c>
      <c r="I5" s="211"/>
      <c r="J5" s="207">
        <f t="shared" ref="J5:J31" si="1">IF(H5=0,0,IF(ISERROR(RANK(H5,$H$5:$H$52)),"",RANK(H5,$H$5:$H$52)))</f>
        <v>1</v>
      </c>
      <c r="K5" s="208">
        <f t="shared" ref="K5:K31" si="2">IF(ISERROR(RANK(F5,$F$5:$F$52)),"",(RANK(F5,$F$5:$F$52)))</f>
        <v>1</v>
      </c>
      <c r="L5" s="202">
        <v>100</v>
      </c>
      <c r="M5" s="209">
        <f t="shared" ref="M5:M52" si="3">SUM(H5+L5)</f>
        <v>119.03</v>
      </c>
    </row>
    <row r="6" spans="1:17" ht="24.95" customHeight="1" x14ac:dyDescent="0.25">
      <c r="A6" s="200">
        <v>54</v>
      </c>
      <c r="B6" s="201" t="str">
        <f>IF(ISERROR(VLOOKUP(A6,Teams!$A$2:$B$4911,2)),"",VLOOKUP(A6,Teams!$A$2:$B$4911,2))</f>
        <v>Kevin Sanderson &amp; Kelton Sanderson</v>
      </c>
      <c r="C6" s="202">
        <v>1</v>
      </c>
      <c r="D6" s="203">
        <v>1</v>
      </c>
      <c r="E6" s="202">
        <v>5</v>
      </c>
      <c r="F6" s="204">
        <v>5.39</v>
      </c>
      <c r="G6" s="205">
        <v>18.190000000000001</v>
      </c>
      <c r="H6" s="206">
        <f t="shared" si="0"/>
        <v>18.190000000000001</v>
      </c>
      <c r="I6" s="211"/>
      <c r="J6" s="207">
        <f t="shared" si="1"/>
        <v>2</v>
      </c>
      <c r="K6" s="208">
        <f t="shared" si="2"/>
        <v>3</v>
      </c>
      <c r="L6" s="202">
        <v>99</v>
      </c>
      <c r="M6" s="209">
        <f t="shared" si="3"/>
        <v>117.19</v>
      </c>
    </row>
    <row r="7" spans="1:17" ht="24.95" customHeight="1" x14ac:dyDescent="0.25">
      <c r="A7" s="200">
        <v>64</v>
      </c>
      <c r="B7" s="201" t="str">
        <f>IF(ISERROR(VLOOKUP(A7,Teams!$A$2:$B$4911,2)),"",VLOOKUP(A7,Teams!$A$2:$B$4911,2))</f>
        <v>Jay Bennett &amp; Ryan Renolds</v>
      </c>
      <c r="C7" s="202">
        <v>1</v>
      </c>
      <c r="D7" s="203">
        <v>1</v>
      </c>
      <c r="E7" s="202">
        <v>5</v>
      </c>
      <c r="F7" s="204"/>
      <c r="G7" s="205">
        <v>17.52</v>
      </c>
      <c r="H7" s="206">
        <f t="shared" si="0"/>
        <v>17.52</v>
      </c>
      <c r="I7" s="211"/>
      <c r="J7" s="207">
        <f t="shared" si="1"/>
        <v>3</v>
      </c>
      <c r="K7" s="208" t="str">
        <f t="shared" si="2"/>
        <v/>
      </c>
      <c r="L7" s="202">
        <v>98</v>
      </c>
      <c r="M7" s="209">
        <f t="shared" si="3"/>
        <v>115.52</v>
      </c>
    </row>
    <row r="8" spans="1:17" s="6" customFormat="1" ht="24.95" customHeight="1" x14ac:dyDescent="0.25">
      <c r="A8" s="200">
        <v>51</v>
      </c>
      <c r="B8" s="201" t="str">
        <f>IF(ISERROR(VLOOKUP(A8,Teams!$A$2:$B$4911,2)),"",VLOOKUP(A8,Teams!$A$2:$B$4911,2))</f>
        <v>Clay Phillips &amp; David Shaw</v>
      </c>
      <c r="C8" s="202">
        <v>1</v>
      </c>
      <c r="D8" s="203">
        <v>1</v>
      </c>
      <c r="E8" s="202">
        <v>5</v>
      </c>
      <c r="F8" s="210"/>
      <c r="G8" s="202">
        <v>15.5</v>
      </c>
      <c r="H8" s="206">
        <f t="shared" si="0"/>
        <v>15.5</v>
      </c>
      <c r="I8" s="202"/>
      <c r="J8" s="207">
        <f t="shared" si="1"/>
        <v>4</v>
      </c>
      <c r="K8" s="208" t="str">
        <f t="shared" si="2"/>
        <v/>
      </c>
      <c r="L8" s="202">
        <v>97</v>
      </c>
      <c r="M8" s="209">
        <f t="shared" si="3"/>
        <v>112.5</v>
      </c>
      <c r="N8"/>
      <c r="O8"/>
      <c r="P8"/>
      <c r="Q8"/>
    </row>
    <row r="9" spans="1:17" ht="24.95" customHeight="1" x14ac:dyDescent="0.25">
      <c r="A9" s="200">
        <v>12</v>
      </c>
      <c r="B9" s="201" t="str">
        <f>IF(ISERROR(VLOOKUP(A9,Teams!$A$2:$B$4911,2)),"",VLOOKUP(A9,Teams!$A$2:$B$4911,2))</f>
        <v>Randy &amp; Casey Hanna</v>
      </c>
      <c r="C9" s="202">
        <v>1</v>
      </c>
      <c r="D9" s="203">
        <v>1</v>
      </c>
      <c r="E9" s="202">
        <v>5</v>
      </c>
      <c r="F9" s="204">
        <v>4.8</v>
      </c>
      <c r="G9" s="205">
        <v>14.77</v>
      </c>
      <c r="H9" s="206">
        <f t="shared" si="0"/>
        <v>14.77</v>
      </c>
      <c r="I9" s="202"/>
      <c r="J9" s="207">
        <f t="shared" si="1"/>
        <v>5</v>
      </c>
      <c r="K9" s="208">
        <f t="shared" si="2"/>
        <v>5</v>
      </c>
      <c r="L9" s="202">
        <v>96</v>
      </c>
      <c r="M9" s="209">
        <f t="shared" si="3"/>
        <v>110.77</v>
      </c>
    </row>
    <row r="10" spans="1:17" ht="24.95" customHeight="1" x14ac:dyDescent="0.25">
      <c r="A10" s="200">
        <v>56</v>
      </c>
      <c r="B10" s="201" t="str">
        <f>IF(ISERROR(VLOOKUP(A10,Teams!$A$2:$B$4911,2)),"",VLOOKUP(A10,Teams!$A$2:$B$4911,2))</f>
        <v>Caleb Stewart &amp; Zack Reathford &amp; Landon Lowery</v>
      </c>
      <c r="C10" s="202">
        <v>1</v>
      </c>
      <c r="D10" s="203">
        <v>1</v>
      </c>
      <c r="E10" s="202">
        <v>5</v>
      </c>
      <c r="F10" s="204"/>
      <c r="G10" s="205">
        <v>12.9</v>
      </c>
      <c r="H10" s="206">
        <f t="shared" si="0"/>
        <v>12.9</v>
      </c>
      <c r="I10" s="211"/>
      <c r="J10" s="207">
        <f t="shared" si="1"/>
        <v>6</v>
      </c>
      <c r="K10" s="208" t="str">
        <f t="shared" si="2"/>
        <v/>
      </c>
      <c r="L10" s="202">
        <v>95</v>
      </c>
      <c r="M10" s="209">
        <f t="shared" si="3"/>
        <v>107.9</v>
      </c>
    </row>
    <row r="11" spans="1:17" ht="24.95" customHeight="1" x14ac:dyDescent="0.25">
      <c r="A11" s="200">
        <v>83</v>
      </c>
      <c r="B11" s="201" t="str">
        <f>IF(ISERROR(VLOOKUP(A11,Teams!$A$2:$B$4911,2)),"",VLOOKUP(A11,Teams!$A$2:$B$4911,2))</f>
        <v>Gary Warpole &amp; Bobby Addison</v>
      </c>
      <c r="C11" s="202">
        <v>1</v>
      </c>
      <c r="D11" s="203">
        <v>1</v>
      </c>
      <c r="E11" s="202">
        <v>5</v>
      </c>
      <c r="F11" s="204">
        <v>6.47</v>
      </c>
      <c r="G11" s="212">
        <v>12.85</v>
      </c>
      <c r="H11" s="206">
        <f t="shared" si="0"/>
        <v>12.85</v>
      </c>
      <c r="I11" s="211">
        <v>0</v>
      </c>
      <c r="J11" s="207">
        <f t="shared" si="1"/>
        <v>7</v>
      </c>
      <c r="K11" s="208">
        <f t="shared" si="2"/>
        <v>2</v>
      </c>
      <c r="L11" s="202">
        <v>94</v>
      </c>
      <c r="M11" s="209">
        <f t="shared" si="3"/>
        <v>106.85</v>
      </c>
    </row>
    <row r="12" spans="1:17" ht="24.95" customHeight="1" x14ac:dyDescent="0.25">
      <c r="A12" s="200">
        <v>65</v>
      </c>
      <c r="B12" s="201" t="str">
        <f>IF(ISERROR(VLOOKUP(A12,Teams!$A$2:$B$4911,2)),"",VLOOKUP(A12,Teams!$A$2:$B$4911,2))</f>
        <v>Blake Steptoe &amp; Haelee Modisette &amp; James Rust</v>
      </c>
      <c r="C12" s="202">
        <v>1</v>
      </c>
      <c r="D12" s="203">
        <v>1</v>
      </c>
      <c r="E12" s="202">
        <v>5</v>
      </c>
      <c r="F12" s="204"/>
      <c r="G12" s="205">
        <v>12.16</v>
      </c>
      <c r="H12" s="206">
        <f t="shared" si="0"/>
        <v>12.16</v>
      </c>
      <c r="I12" s="211"/>
      <c r="J12" s="207">
        <f t="shared" si="1"/>
        <v>8</v>
      </c>
      <c r="K12" s="208" t="str">
        <f t="shared" si="2"/>
        <v/>
      </c>
      <c r="L12" s="202">
        <v>93</v>
      </c>
      <c r="M12" s="209">
        <f t="shared" si="3"/>
        <v>105.16</v>
      </c>
    </row>
    <row r="13" spans="1:17" ht="24.95" customHeight="1" x14ac:dyDescent="0.25">
      <c r="A13" s="200">
        <v>13</v>
      </c>
      <c r="B13" s="201" t="str">
        <f>IF(ISERROR(VLOOKUP(A13,Teams!$A$2:$B$4911,2)),"",VLOOKUP(A13,Teams!$A$2:$B$4911,2))</f>
        <v>Derrick &amp; Wesley Shoffitt &amp; Willie Wooten</v>
      </c>
      <c r="C13" s="202">
        <v>1</v>
      </c>
      <c r="D13" s="203">
        <v>1</v>
      </c>
      <c r="E13" s="202">
        <v>5</v>
      </c>
      <c r="F13" s="204"/>
      <c r="G13" s="205">
        <v>12.09</v>
      </c>
      <c r="H13" s="206">
        <f t="shared" si="0"/>
        <v>12.09</v>
      </c>
      <c r="I13" s="202"/>
      <c r="J13" s="207">
        <f t="shared" si="1"/>
        <v>9</v>
      </c>
      <c r="K13" s="208" t="str">
        <f t="shared" si="2"/>
        <v/>
      </c>
      <c r="L13" s="202">
        <v>92</v>
      </c>
      <c r="M13" s="209">
        <f t="shared" si="3"/>
        <v>104.09</v>
      </c>
    </row>
    <row r="14" spans="1:17" ht="24.95" customHeight="1" x14ac:dyDescent="0.25">
      <c r="A14" s="200">
        <v>52</v>
      </c>
      <c r="B14" s="201" t="str">
        <f>IF(ISERROR(VLOOKUP(A14,Teams!$A$2:$B$4911,2)),"",VLOOKUP(A14,Teams!$A$2:$B$4911,2))</f>
        <v>Sam Watson &amp; Jodee Butler</v>
      </c>
      <c r="C14" s="202">
        <v>1</v>
      </c>
      <c r="D14" s="203">
        <v>1</v>
      </c>
      <c r="E14" s="202">
        <v>5</v>
      </c>
      <c r="F14" s="210">
        <v>4.45</v>
      </c>
      <c r="G14" s="202">
        <v>12.09</v>
      </c>
      <c r="H14" s="206">
        <f t="shared" si="0"/>
        <v>12.09</v>
      </c>
      <c r="I14" s="202"/>
      <c r="J14" s="207">
        <f t="shared" si="1"/>
        <v>9</v>
      </c>
      <c r="K14" s="208">
        <f t="shared" si="2"/>
        <v>6</v>
      </c>
      <c r="L14" s="202">
        <v>92</v>
      </c>
      <c r="M14" s="209">
        <f t="shared" si="3"/>
        <v>104.09</v>
      </c>
    </row>
    <row r="15" spans="1:17" ht="24.95" customHeight="1" x14ac:dyDescent="0.25">
      <c r="A15" s="200">
        <v>32</v>
      </c>
      <c r="B15" s="201" t="str">
        <f>IF(ISERROR(VLOOKUP(A15,Teams!$A$2:$B$4911,2)),"",VLOOKUP(A15,Teams!$A$2:$B$4911,2))</f>
        <v>James Pyle &amp; Bryan Pyle Mikey Pyle</v>
      </c>
      <c r="C15" s="202">
        <v>1</v>
      </c>
      <c r="D15" s="203">
        <v>1</v>
      </c>
      <c r="E15" s="202">
        <v>5</v>
      </c>
      <c r="F15" s="204"/>
      <c r="G15" s="205">
        <v>11.91</v>
      </c>
      <c r="H15" s="206">
        <f t="shared" si="0"/>
        <v>11.91</v>
      </c>
      <c r="I15" s="202"/>
      <c r="J15" s="207">
        <f t="shared" si="1"/>
        <v>11</v>
      </c>
      <c r="K15" s="208" t="str">
        <f t="shared" si="2"/>
        <v/>
      </c>
      <c r="L15" s="202">
        <v>91</v>
      </c>
      <c r="M15" s="209">
        <f t="shared" si="3"/>
        <v>102.91</v>
      </c>
    </row>
    <row r="16" spans="1:17" ht="24.95" customHeight="1" x14ac:dyDescent="0.25">
      <c r="A16" s="200">
        <v>33</v>
      </c>
      <c r="B16" s="201" t="str">
        <f>IF(ISERROR(VLOOKUP(A16,Teams!$A$2:$B$4911,2)),"",VLOOKUP(A16,Teams!$A$2:$B$4911,2))</f>
        <v>Justin Morton &amp; David Randy Turner</v>
      </c>
      <c r="C16" s="202">
        <v>1</v>
      </c>
      <c r="D16" s="203">
        <v>1</v>
      </c>
      <c r="E16" s="202">
        <v>5</v>
      </c>
      <c r="F16" s="204"/>
      <c r="G16" s="205">
        <v>11.36</v>
      </c>
      <c r="H16" s="206">
        <f t="shared" si="0"/>
        <v>11.36</v>
      </c>
      <c r="I16" s="202"/>
      <c r="J16" s="207">
        <f t="shared" si="1"/>
        <v>12</v>
      </c>
      <c r="K16" s="208" t="str">
        <f t="shared" si="2"/>
        <v/>
      </c>
      <c r="L16" s="202">
        <v>90</v>
      </c>
      <c r="M16" s="209">
        <f t="shared" si="3"/>
        <v>101.36</v>
      </c>
    </row>
    <row r="17" spans="1:13" ht="24.95" customHeight="1" x14ac:dyDescent="0.25">
      <c r="A17" s="200">
        <v>34</v>
      </c>
      <c r="B17" s="201" t="str">
        <f>IF(ISERROR(VLOOKUP(A17,Teams!$A$2:$B$4911,2)),"",VLOOKUP(A17,Teams!$A$2:$B$4911,2))</f>
        <v>Michael &amp; Steve  Bennett &amp; Dustin Smith</v>
      </c>
      <c r="C17" s="202">
        <v>1</v>
      </c>
      <c r="D17" s="203">
        <v>1</v>
      </c>
      <c r="E17" s="202">
        <v>5</v>
      </c>
      <c r="F17" s="204"/>
      <c r="G17" s="205">
        <v>10.199999999999999</v>
      </c>
      <c r="H17" s="206">
        <f t="shared" si="0"/>
        <v>10.199999999999999</v>
      </c>
      <c r="I17" s="202"/>
      <c r="J17" s="207">
        <f t="shared" si="1"/>
        <v>13</v>
      </c>
      <c r="K17" s="208" t="str">
        <f t="shared" si="2"/>
        <v/>
      </c>
      <c r="L17" s="202">
        <v>89</v>
      </c>
      <c r="M17" s="209">
        <f t="shared" si="3"/>
        <v>99.2</v>
      </c>
    </row>
    <row r="18" spans="1:13" ht="24.95" customHeight="1" x14ac:dyDescent="0.25">
      <c r="A18" s="200">
        <v>87</v>
      </c>
      <c r="B18" s="201" t="str">
        <f>IF(ISERROR(VLOOKUP(A18,Teams!$A$2:$B$4911,2)),"",VLOOKUP(A18,Teams!$A$2:$B$4911,2))</f>
        <v>Glen Kimble &amp; Bradley Stringer</v>
      </c>
      <c r="C18" s="214">
        <v>1</v>
      </c>
      <c r="D18" s="215">
        <v>1</v>
      </c>
      <c r="E18" s="214">
        <v>5</v>
      </c>
      <c r="F18" s="216"/>
      <c r="G18" s="205">
        <v>10.11</v>
      </c>
      <c r="H18" s="206">
        <f t="shared" si="0"/>
        <v>10.11</v>
      </c>
      <c r="I18" s="211">
        <v>0</v>
      </c>
      <c r="J18" s="207">
        <f t="shared" si="1"/>
        <v>14</v>
      </c>
      <c r="K18" s="208" t="str">
        <f t="shared" si="2"/>
        <v/>
      </c>
      <c r="L18" s="202">
        <v>88</v>
      </c>
      <c r="M18" s="209">
        <f t="shared" si="3"/>
        <v>98.11</v>
      </c>
    </row>
    <row r="19" spans="1:13" ht="24.95" customHeight="1" x14ac:dyDescent="0.25">
      <c r="A19" s="200">
        <v>26</v>
      </c>
      <c r="B19" s="201" t="str">
        <f>IF(ISERROR(VLOOKUP(A19,Teams!$A$2:$B$4911,2)),"",VLOOKUP(A19,Teams!$A$2:$B$4911,2))</f>
        <v>Bruce Chumley &amp; Gary Foster &amp; Scott Moore</v>
      </c>
      <c r="C19" s="202">
        <v>1</v>
      </c>
      <c r="D19" s="203">
        <v>1</v>
      </c>
      <c r="E19" s="202">
        <v>4</v>
      </c>
      <c r="F19" s="204">
        <v>4.83</v>
      </c>
      <c r="G19" s="205">
        <v>9.58</v>
      </c>
      <c r="H19" s="206">
        <f t="shared" si="0"/>
        <v>9.58</v>
      </c>
      <c r="I19" s="202"/>
      <c r="J19" s="207">
        <f t="shared" si="1"/>
        <v>15</v>
      </c>
      <c r="K19" s="208">
        <f t="shared" si="2"/>
        <v>4</v>
      </c>
      <c r="L19" s="202">
        <v>87</v>
      </c>
      <c r="M19" s="209">
        <f t="shared" si="3"/>
        <v>96.58</v>
      </c>
    </row>
    <row r="20" spans="1:13" ht="24.95" customHeight="1" x14ac:dyDescent="0.25">
      <c r="A20" s="200">
        <v>29</v>
      </c>
      <c r="B20" s="201" t="str">
        <f>IF(ISERROR(VLOOKUP(A20,Teams!$A$2:$B$4911,2)),"",VLOOKUP(A20,Teams!$A$2:$B$4911,2))</f>
        <v>Ryan Carson &amp; Mark Gorman &amp; Bobby Blanton</v>
      </c>
      <c r="C20" s="202">
        <v>1</v>
      </c>
      <c r="D20" s="203">
        <v>1</v>
      </c>
      <c r="E20" s="202">
        <v>5</v>
      </c>
      <c r="F20" s="204"/>
      <c r="G20" s="205">
        <v>8.9</v>
      </c>
      <c r="H20" s="206">
        <f t="shared" si="0"/>
        <v>8.9</v>
      </c>
      <c r="I20" s="202"/>
      <c r="J20" s="207">
        <f t="shared" si="1"/>
        <v>16</v>
      </c>
      <c r="K20" s="208" t="str">
        <f t="shared" si="2"/>
        <v/>
      </c>
      <c r="L20" s="202">
        <v>86</v>
      </c>
      <c r="M20" s="209">
        <f t="shared" si="3"/>
        <v>94.9</v>
      </c>
    </row>
    <row r="21" spans="1:13" ht="24.95" customHeight="1" x14ac:dyDescent="0.25">
      <c r="A21" s="200">
        <v>55</v>
      </c>
      <c r="B21" s="201" t="str">
        <f>IF(ISERROR(VLOOKUP(A21,Teams!$A$2:$B$4911,2)),"",VLOOKUP(A21,Teams!$A$2:$B$4911,2))</f>
        <v>Bubby &amp; Kris &amp; Kevin Sanderson</v>
      </c>
      <c r="C21" s="202">
        <v>1</v>
      </c>
      <c r="D21" s="203">
        <v>1</v>
      </c>
      <c r="E21" s="202">
        <v>5</v>
      </c>
      <c r="F21" s="204"/>
      <c r="G21" s="205">
        <v>8.49</v>
      </c>
      <c r="H21" s="206">
        <f t="shared" si="0"/>
        <v>8.49</v>
      </c>
      <c r="I21" s="211"/>
      <c r="J21" s="207">
        <f t="shared" si="1"/>
        <v>17</v>
      </c>
      <c r="K21" s="208" t="str">
        <f t="shared" si="2"/>
        <v/>
      </c>
      <c r="L21" s="202">
        <v>85</v>
      </c>
      <c r="M21" s="209">
        <f t="shared" si="3"/>
        <v>93.49</v>
      </c>
    </row>
    <row r="22" spans="1:13" ht="24.95" customHeight="1" x14ac:dyDescent="0.25">
      <c r="A22" s="200">
        <v>15</v>
      </c>
      <c r="B22" s="201" t="str">
        <f>IF(ISERROR(VLOOKUP(A22,Teams!$A$2:$B$4911,2)),"",VLOOKUP(A22,Teams!$A$2:$B$4911,2))</f>
        <v>Johnny Due &amp; William Flournoy Dennis Oats</v>
      </c>
      <c r="C22" s="202">
        <v>1</v>
      </c>
      <c r="D22" s="203">
        <v>1</v>
      </c>
      <c r="E22" s="202">
        <v>5</v>
      </c>
      <c r="F22" s="204"/>
      <c r="G22" s="205">
        <v>8.27</v>
      </c>
      <c r="H22" s="206">
        <f t="shared" si="0"/>
        <v>8.27</v>
      </c>
      <c r="I22" s="202"/>
      <c r="J22" s="207">
        <f t="shared" si="1"/>
        <v>18</v>
      </c>
      <c r="K22" s="208" t="str">
        <f t="shared" si="2"/>
        <v/>
      </c>
      <c r="L22" s="202">
        <v>84</v>
      </c>
      <c r="M22" s="209">
        <f t="shared" si="3"/>
        <v>92.27</v>
      </c>
    </row>
    <row r="23" spans="1:13" ht="24.95" customHeight="1" x14ac:dyDescent="0.25">
      <c r="A23" s="200">
        <v>42</v>
      </c>
      <c r="B23" s="201" t="str">
        <f>IF(ISERROR(VLOOKUP(A23,Teams!$A$2:$B$4911,2)),"",VLOOKUP(A23,Teams!$A$2:$B$4911,2))</f>
        <v>David Bowley &amp; Jason Lee</v>
      </c>
      <c r="C23" s="202">
        <v>1</v>
      </c>
      <c r="D23" s="203">
        <v>1</v>
      </c>
      <c r="E23" s="202">
        <v>4</v>
      </c>
      <c r="F23" s="210"/>
      <c r="G23" s="205">
        <v>8.09</v>
      </c>
      <c r="H23" s="206">
        <f t="shared" si="0"/>
        <v>8.09</v>
      </c>
      <c r="I23" s="202"/>
      <c r="J23" s="207">
        <f t="shared" si="1"/>
        <v>19</v>
      </c>
      <c r="K23" s="208" t="str">
        <f t="shared" si="2"/>
        <v/>
      </c>
      <c r="L23" s="202">
        <v>83</v>
      </c>
      <c r="M23" s="209">
        <f t="shared" si="3"/>
        <v>91.09</v>
      </c>
    </row>
    <row r="24" spans="1:13" ht="24.95" customHeight="1" x14ac:dyDescent="0.25">
      <c r="A24" s="200">
        <v>20</v>
      </c>
      <c r="B24" s="201" t="str">
        <f>IF(ISERROR(VLOOKUP(A24,Teams!$A$2:$B$4911,2)),"",VLOOKUP(A24,Teams!$A$2:$B$4911,2))</f>
        <v>Markus Mosley &amp; William &amp; Keith Payne</v>
      </c>
      <c r="C24" s="202">
        <v>1</v>
      </c>
      <c r="D24" s="203">
        <v>1</v>
      </c>
      <c r="E24" s="202">
        <v>5</v>
      </c>
      <c r="F24" s="204"/>
      <c r="G24" s="205">
        <v>7.44</v>
      </c>
      <c r="H24" s="206">
        <f t="shared" si="0"/>
        <v>7.44</v>
      </c>
      <c r="I24" s="202"/>
      <c r="J24" s="207">
        <f t="shared" si="1"/>
        <v>20</v>
      </c>
      <c r="K24" s="208" t="str">
        <f t="shared" si="2"/>
        <v/>
      </c>
      <c r="L24" s="202">
        <v>82</v>
      </c>
      <c r="M24" s="209">
        <f t="shared" si="3"/>
        <v>89.44</v>
      </c>
    </row>
    <row r="25" spans="1:13" ht="24.95" customHeight="1" x14ac:dyDescent="0.25">
      <c r="A25" s="200">
        <v>35</v>
      </c>
      <c r="B25" s="201" t="str">
        <f>IF(ISERROR(VLOOKUP(A25,Teams!$A$2:$B$4911,2)),"",VLOOKUP(A25,Teams!$A$2:$B$4911,2))</f>
        <v>Mark Thompson &amp; Ron Risenhover &amp; Larry Green</v>
      </c>
      <c r="C25" s="202">
        <v>1</v>
      </c>
      <c r="D25" s="203">
        <v>1</v>
      </c>
      <c r="E25" s="202">
        <v>3</v>
      </c>
      <c r="F25" s="204"/>
      <c r="G25" s="205">
        <v>6.37</v>
      </c>
      <c r="H25" s="206">
        <f t="shared" si="0"/>
        <v>6.37</v>
      </c>
      <c r="I25" s="202"/>
      <c r="J25" s="207">
        <f t="shared" si="1"/>
        <v>21</v>
      </c>
      <c r="K25" s="208" t="str">
        <f t="shared" si="2"/>
        <v/>
      </c>
      <c r="L25" s="202">
        <v>81</v>
      </c>
      <c r="M25" s="209">
        <f t="shared" si="3"/>
        <v>87.37</v>
      </c>
    </row>
    <row r="26" spans="1:13" ht="24.95" customHeight="1" x14ac:dyDescent="0.25">
      <c r="A26" s="200">
        <v>46</v>
      </c>
      <c r="B26" s="201" t="str">
        <f>IF(ISERROR(VLOOKUP(A26,Teams!$A$2:$B$4911,2)),"",VLOOKUP(A26,Teams!$A$2:$B$4911,2))</f>
        <v>Taylor Thompson &amp; Cade Tullos</v>
      </c>
      <c r="C26" s="202">
        <v>1</v>
      </c>
      <c r="D26" s="203">
        <v>1</v>
      </c>
      <c r="E26" s="202">
        <v>3</v>
      </c>
      <c r="F26" s="210"/>
      <c r="G26" s="202">
        <v>5.84</v>
      </c>
      <c r="H26" s="206">
        <f t="shared" si="0"/>
        <v>5.84</v>
      </c>
      <c r="I26" s="202"/>
      <c r="J26" s="207">
        <f t="shared" si="1"/>
        <v>22</v>
      </c>
      <c r="K26" s="208" t="str">
        <f t="shared" si="2"/>
        <v/>
      </c>
      <c r="L26" s="202">
        <v>80</v>
      </c>
      <c r="M26" s="209">
        <f t="shared" si="3"/>
        <v>85.84</v>
      </c>
    </row>
    <row r="27" spans="1:13" ht="24.95" customHeight="1" x14ac:dyDescent="0.25">
      <c r="A27" s="200">
        <v>37</v>
      </c>
      <c r="B27" s="201" t="str">
        <f>IF(ISERROR(VLOOKUP(A27,Teams!$A$2:$B$4911,2)),"",VLOOKUP(A27,Teams!$A$2:$B$4911,2))</f>
        <v>Cody &amp; Cash Platt &amp; Jacklyn Hughes</v>
      </c>
      <c r="C27" s="202">
        <v>1</v>
      </c>
      <c r="D27" s="203">
        <v>1</v>
      </c>
      <c r="E27" s="202">
        <v>3</v>
      </c>
      <c r="F27" s="204"/>
      <c r="G27" s="205">
        <v>5.81</v>
      </c>
      <c r="H27" s="206">
        <f t="shared" si="0"/>
        <v>5.81</v>
      </c>
      <c r="I27" s="202"/>
      <c r="J27" s="207">
        <f t="shared" si="1"/>
        <v>23</v>
      </c>
      <c r="K27" s="208" t="str">
        <f t="shared" si="2"/>
        <v/>
      </c>
      <c r="L27" s="202">
        <v>79</v>
      </c>
      <c r="M27" s="209">
        <f t="shared" si="3"/>
        <v>84.81</v>
      </c>
    </row>
    <row r="28" spans="1:13" ht="24.95" customHeight="1" x14ac:dyDescent="0.25">
      <c r="A28" s="200">
        <v>45</v>
      </c>
      <c r="B28" s="201" t="str">
        <f>IF(ISERROR(VLOOKUP(A28,Teams!$A$2:$B$4911,2)),"",VLOOKUP(A28,Teams!$A$2:$B$4911,2))</f>
        <v>Gary Reppond &amp; Kimberly Nelson</v>
      </c>
      <c r="C28" s="202">
        <v>1</v>
      </c>
      <c r="D28" s="203">
        <v>1</v>
      </c>
      <c r="E28" s="202">
        <v>3</v>
      </c>
      <c r="F28" s="210"/>
      <c r="G28" s="202">
        <v>5.25</v>
      </c>
      <c r="H28" s="206">
        <f t="shared" si="0"/>
        <v>5.25</v>
      </c>
      <c r="I28" s="202"/>
      <c r="J28" s="207">
        <f t="shared" si="1"/>
        <v>24</v>
      </c>
      <c r="K28" s="208" t="str">
        <f t="shared" si="2"/>
        <v/>
      </c>
      <c r="L28" s="202">
        <v>78</v>
      </c>
      <c r="M28" s="209">
        <f t="shared" si="3"/>
        <v>83.25</v>
      </c>
    </row>
    <row r="29" spans="1:13" ht="24.95" customHeight="1" x14ac:dyDescent="0.25">
      <c r="A29" s="200">
        <v>44</v>
      </c>
      <c r="B29" s="201" t="str">
        <f>IF(ISERROR(VLOOKUP(A29,Teams!$A$2:$B$4911,2)),"",VLOOKUP(A29,Teams!$A$2:$B$4911,2))</f>
        <v>Charlie Stewart &amp; Charlie Kruithof &amp; Kannon Stewart</v>
      </c>
      <c r="C29" s="202">
        <v>1</v>
      </c>
      <c r="D29" s="203">
        <v>1</v>
      </c>
      <c r="E29" s="202">
        <v>2</v>
      </c>
      <c r="F29" s="210"/>
      <c r="G29" s="205">
        <v>4.9800000000000004</v>
      </c>
      <c r="H29" s="206">
        <f t="shared" si="0"/>
        <v>4.9800000000000004</v>
      </c>
      <c r="I29" s="202"/>
      <c r="J29" s="207">
        <f t="shared" si="1"/>
        <v>25</v>
      </c>
      <c r="K29" s="208" t="str">
        <f t="shared" si="2"/>
        <v/>
      </c>
      <c r="L29" s="202">
        <v>77</v>
      </c>
      <c r="M29" s="209">
        <f t="shared" si="3"/>
        <v>81.98</v>
      </c>
    </row>
    <row r="30" spans="1:13" ht="24.95" customHeight="1" x14ac:dyDescent="0.25">
      <c r="A30" s="200">
        <v>36</v>
      </c>
      <c r="B30" s="201" t="str">
        <f>IF(ISERROR(VLOOKUP(A30,Teams!$A$2:$B$4911,2)),"",VLOOKUP(A30,Teams!$A$2:$B$4911,2))</f>
        <v>Jason Oliver &amp; Curtis Evans</v>
      </c>
      <c r="C30" s="202">
        <v>1</v>
      </c>
      <c r="D30" s="203">
        <v>1</v>
      </c>
      <c r="E30" s="202">
        <v>3</v>
      </c>
      <c r="F30" s="204"/>
      <c r="G30" s="205">
        <v>4.72</v>
      </c>
      <c r="H30" s="206">
        <f t="shared" si="0"/>
        <v>4.72</v>
      </c>
      <c r="I30" s="202"/>
      <c r="J30" s="207">
        <f t="shared" si="1"/>
        <v>26</v>
      </c>
      <c r="K30" s="208" t="str">
        <f t="shared" si="2"/>
        <v/>
      </c>
      <c r="L30" s="202">
        <v>76</v>
      </c>
      <c r="M30" s="209">
        <f t="shared" si="3"/>
        <v>80.72</v>
      </c>
    </row>
    <row r="31" spans="1:13" ht="24.95" customHeight="1" x14ac:dyDescent="0.25">
      <c r="A31" s="200">
        <v>31</v>
      </c>
      <c r="B31" s="201" t="str">
        <f>IF(ISERROR(VLOOKUP(A31,Teams!$A$2:$B$4911,2)),"",VLOOKUP(A31,Teams!$A$2:$B$4911,2))</f>
        <v>Robert Ratliff &amp; Troy Pyle</v>
      </c>
      <c r="C31" s="202">
        <v>1</v>
      </c>
      <c r="D31" s="203">
        <v>1</v>
      </c>
      <c r="E31" s="202">
        <v>3</v>
      </c>
      <c r="F31" s="204"/>
      <c r="G31" s="205">
        <v>4.5999999999999996</v>
      </c>
      <c r="H31" s="206">
        <f t="shared" si="0"/>
        <v>4.5999999999999996</v>
      </c>
      <c r="I31" s="202"/>
      <c r="J31" s="207">
        <f t="shared" si="1"/>
        <v>27</v>
      </c>
      <c r="K31" s="208" t="str">
        <f t="shared" si="2"/>
        <v/>
      </c>
      <c r="L31" s="202">
        <v>75</v>
      </c>
      <c r="M31" s="209">
        <f t="shared" si="3"/>
        <v>79.599999999999994</v>
      </c>
    </row>
    <row r="32" spans="1:13" ht="24.95" customHeight="1" x14ac:dyDescent="0.25">
      <c r="A32" s="200">
        <v>11</v>
      </c>
      <c r="B32" s="201" t="s">
        <v>122</v>
      </c>
      <c r="C32" s="202">
        <v>1</v>
      </c>
      <c r="D32" s="203">
        <v>1</v>
      </c>
      <c r="E32" s="202">
        <v>2</v>
      </c>
      <c r="F32" s="204"/>
      <c r="G32" s="205">
        <v>4.43</v>
      </c>
      <c r="H32" s="206">
        <f t="shared" si="0"/>
        <v>4.43</v>
      </c>
      <c r="I32" s="202"/>
      <c r="J32" s="207">
        <v>28</v>
      </c>
      <c r="K32" s="208"/>
      <c r="L32" s="202">
        <v>74</v>
      </c>
      <c r="M32" s="209">
        <f t="shared" si="3"/>
        <v>78.430000000000007</v>
      </c>
    </row>
    <row r="33" spans="1:17" ht="24.95" customHeight="1" x14ac:dyDescent="0.25">
      <c r="A33" s="200">
        <v>23</v>
      </c>
      <c r="B33" s="201" t="str">
        <f>IF(ISERROR(VLOOKUP(A33,Teams!$A$2:$B$4911,2)),"",VLOOKUP(A33,Teams!$A$2:$B$4911,2))</f>
        <v>Keith &amp; Terry Hickman</v>
      </c>
      <c r="C33" s="202">
        <v>1</v>
      </c>
      <c r="D33" s="203">
        <v>1</v>
      </c>
      <c r="E33" s="202">
        <v>2</v>
      </c>
      <c r="F33" s="204"/>
      <c r="G33" s="205">
        <v>4.18</v>
      </c>
      <c r="H33" s="206">
        <f t="shared" si="0"/>
        <v>4.18</v>
      </c>
      <c r="I33" s="202"/>
      <c r="J33" s="207">
        <f t="shared" ref="J33:J38" si="4">IF(H33=0,0,IF(ISERROR(RANK(H33,$H$5:$H$52)),"",RANK(H33,$H$5:$H$52)))</f>
        <v>29</v>
      </c>
      <c r="K33" s="208" t="str">
        <f t="shared" ref="K33:K52" si="5">IF(ISERROR(RANK(F33,$F$5:$F$52)),"",(RANK(F33,$F$5:$F$52)))</f>
        <v/>
      </c>
      <c r="L33" s="202">
        <v>73</v>
      </c>
      <c r="M33" s="209">
        <f t="shared" si="3"/>
        <v>77.180000000000007</v>
      </c>
    </row>
    <row r="34" spans="1:17" ht="24.95" customHeight="1" x14ac:dyDescent="0.25">
      <c r="A34" s="200">
        <v>22</v>
      </c>
      <c r="B34" s="201" t="str">
        <f>IF(ISERROR(VLOOKUP(A34,Teams!$A$2:$B$4911,2)),"",VLOOKUP(A34,Teams!$A$2:$B$4911,2))</f>
        <v>Russell Sparks &amp; Lanton &amp; Mandy Chumley</v>
      </c>
      <c r="C34" s="202">
        <v>1</v>
      </c>
      <c r="D34" s="203">
        <v>1</v>
      </c>
      <c r="E34" s="202">
        <v>2</v>
      </c>
      <c r="F34" s="204"/>
      <c r="G34" s="205">
        <v>3.44</v>
      </c>
      <c r="H34" s="206">
        <f t="shared" si="0"/>
        <v>3.44</v>
      </c>
      <c r="I34" s="202"/>
      <c r="J34" s="207">
        <f t="shared" si="4"/>
        <v>30</v>
      </c>
      <c r="K34" s="208" t="str">
        <f t="shared" si="5"/>
        <v/>
      </c>
      <c r="L34" s="202">
        <v>72</v>
      </c>
      <c r="M34" s="209">
        <f t="shared" si="3"/>
        <v>75.44</v>
      </c>
    </row>
    <row r="35" spans="1:17" ht="24.95" customHeight="1" x14ac:dyDescent="0.25">
      <c r="A35" s="200">
        <v>68</v>
      </c>
      <c r="B35" s="201" t="str">
        <f>IF(ISERROR(VLOOKUP(A35,Teams!$A$2:$B$4911,2)),"",VLOOKUP(A35,Teams!$A$2:$B$4911,2))</f>
        <v>Logan Brunkenhoeter &amp; John Jacksen III</v>
      </c>
      <c r="C35" s="202">
        <v>1</v>
      </c>
      <c r="D35" s="203">
        <v>1</v>
      </c>
      <c r="E35" s="202">
        <v>2</v>
      </c>
      <c r="F35" s="210"/>
      <c r="G35" s="205">
        <v>3.13</v>
      </c>
      <c r="H35" s="206">
        <f t="shared" si="0"/>
        <v>3.13</v>
      </c>
      <c r="I35" s="211"/>
      <c r="J35" s="207">
        <f t="shared" si="4"/>
        <v>31</v>
      </c>
      <c r="K35" s="208" t="str">
        <f t="shared" si="5"/>
        <v/>
      </c>
      <c r="L35" s="202">
        <v>71</v>
      </c>
      <c r="M35" s="209">
        <f t="shared" si="3"/>
        <v>74.13</v>
      </c>
    </row>
    <row r="36" spans="1:17" ht="24.95" customHeight="1" x14ac:dyDescent="0.25">
      <c r="A36" s="200">
        <v>41</v>
      </c>
      <c r="B36" s="201" t="str">
        <f>IF(ISERROR(VLOOKUP(A36,Teams!$A$2:$B$4911,2)),"",VLOOKUP(A36,Teams!$A$2:$B$4911,2))</f>
        <v>Ryan Williams &amp; Bronson Cole &amp; John Bradenburg</v>
      </c>
      <c r="C36" s="202">
        <v>1</v>
      </c>
      <c r="D36" s="203">
        <v>1</v>
      </c>
      <c r="E36" s="202">
        <v>2</v>
      </c>
      <c r="F36" s="204"/>
      <c r="G36" s="205">
        <v>3.05</v>
      </c>
      <c r="H36" s="206">
        <f t="shared" si="0"/>
        <v>3.05</v>
      </c>
      <c r="I36" s="202"/>
      <c r="J36" s="207">
        <f t="shared" si="4"/>
        <v>32</v>
      </c>
      <c r="K36" s="208" t="str">
        <f t="shared" si="5"/>
        <v/>
      </c>
      <c r="L36" s="202">
        <v>70</v>
      </c>
      <c r="M36" s="209">
        <f t="shared" si="3"/>
        <v>73.05</v>
      </c>
    </row>
    <row r="37" spans="1:17" ht="24.95" customHeight="1" x14ac:dyDescent="0.25">
      <c r="A37" s="200">
        <v>89</v>
      </c>
      <c r="B37" s="201" t="str">
        <f>IF(ISERROR(VLOOKUP(A37,Teams!$A$2:$B$4911,2)),"",VLOOKUP(A37,Teams!$A$2:$B$4911,2))</f>
        <v>Willie Wooten &amp; Ty Pitts &amp; David Hendry</v>
      </c>
      <c r="C37" s="214">
        <v>1</v>
      </c>
      <c r="D37" s="217">
        <v>1</v>
      </c>
      <c r="E37" s="218">
        <v>1</v>
      </c>
      <c r="F37" s="219"/>
      <c r="G37" s="205">
        <v>2.41</v>
      </c>
      <c r="H37" s="206">
        <f t="shared" si="0"/>
        <v>2.41</v>
      </c>
      <c r="I37" s="211">
        <v>0</v>
      </c>
      <c r="J37" s="207">
        <f t="shared" si="4"/>
        <v>33</v>
      </c>
      <c r="K37" s="208" t="str">
        <f t="shared" si="5"/>
        <v/>
      </c>
      <c r="L37" s="202">
        <v>69</v>
      </c>
      <c r="M37" s="209">
        <f t="shared" si="3"/>
        <v>71.41</v>
      </c>
    </row>
    <row r="38" spans="1:17" ht="24.95" customHeight="1" x14ac:dyDescent="0.25">
      <c r="A38" s="200">
        <v>30</v>
      </c>
      <c r="B38" s="201" t="str">
        <f>IF(ISERROR(VLOOKUP(A38,Teams!$A$2:$B$4911,2)),"",VLOOKUP(A38,Teams!$A$2:$B$4911,2))</f>
        <v>Clint Teutsch &amp; Jeff Horn</v>
      </c>
      <c r="C38" s="202">
        <v>1</v>
      </c>
      <c r="D38" s="203">
        <v>1</v>
      </c>
      <c r="E38" s="202">
        <v>1</v>
      </c>
      <c r="F38" s="204"/>
      <c r="G38" s="205">
        <v>1.76</v>
      </c>
      <c r="H38" s="206">
        <f t="shared" si="0"/>
        <v>1.76</v>
      </c>
      <c r="I38" s="202"/>
      <c r="J38" s="207">
        <f t="shared" si="4"/>
        <v>34</v>
      </c>
      <c r="K38" s="208" t="str">
        <f t="shared" si="5"/>
        <v/>
      </c>
      <c r="L38" s="202">
        <v>68</v>
      </c>
      <c r="M38" s="209">
        <f t="shared" si="3"/>
        <v>69.760000000000005</v>
      </c>
    </row>
    <row r="39" spans="1:17" ht="24.95" customHeight="1" x14ac:dyDescent="0.25">
      <c r="A39" s="200">
        <v>14</v>
      </c>
      <c r="B39" s="201" t="str">
        <f>IF(ISERROR(VLOOKUP(A39,Teams!$A$2:$B$4911,2)),"",VLOOKUP(A39,Teams!$A$2:$B$4911,2))</f>
        <v>Paul Howard &amp; Steve Farr &amp; Emmy Howard</v>
      </c>
      <c r="C39" s="202">
        <v>1</v>
      </c>
      <c r="D39" s="203">
        <v>1</v>
      </c>
      <c r="E39" s="202">
        <v>0</v>
      </c>
      <c r="F39" s="204"/>
      <c r="G39" s="205">
        <v>0</v>
      </c>
      <c r="H39" s="206">
        <f t="shared" si="0"/>
        <v>0</v>
      </c>
      <c r="I39" s="202"/>
      <c r="J39" s="207">
        <v>35</v>
      </c>
      <c r="K39" s="208" t="str">
        <f t="shared" si="5"/>
        <v/>
      </c>
      <c r="L39" s="202">
        <v>67</v>
      </c>
      <c r="M39" s="209">
        <f t="shared" si="3"/>
        <v>67</v>
      </c>
      <c r="N39" s="6"/>
      <c r="O39" s="6"/>
      <c r="P39" s="6"/>
      <c r="Q39" s="6"/>
    </row>
    <row r="40" spans="1:17" ht="24.95" customHeight="1" x14ac:dyDescent="0.25">
      <c r="A40" s="200">
        <v>16</v>
      </c>
      <c r="B40" s="201" t="str">
        <f>IF(ISERROR(VLOOKUP(A40,Teams!$A$2:$B$4911,2)),"",VLOOKUP(A40,Teams!$A$2:$B$4911,2))</f>
        <v>Nick Massey &amp; Ricky Carlton &amp; Conner Hughes</v>
      </c>
      <c r="C40" s="202">
        <v>1</v>
      </c>
      <c r="D40" s="203">
        <v>1</v>
      </c>
      <c r="E40" s="202">
        <v>0</v>
      </c>
      <c r="F40" s="204"/>
      <c r="G40" s="205">
        <v>0</v>
      </c>
      <c r="H40" s="206">
        <f t="shared" si="0"/>
        <v>0</v>
      </c>
      <c r="I40" s="202"/>
      <c r="J40" s="207">
        <v>35</v>
      </c>
      <c r="K40" s="208" t="str">
        <f t="shared" si="5"/>
        <v/>
      </c>
      <c r="L40" s="202">
        <v>67</v>
      </c>
      <c r="M40" s="209">
        <f t="shared" si="3"/>
        <v>67</v>
      </c>
    </row>
    <row r="41" spans="1:17" ht="24.95" customHeight="1" x14ac:dyDescent="0.25">
      <c r="A41" s="200">
        <v>18</v>
      </c>
      <c r="B41" s="201" t="str">
        <f>IF(ISERROR(VLOOKUP(A41,Teams!$A$2:$B$4911,2)),"",VLOOKUP(A41,Teams!$A$2:$B$4911,2))</f>
        <v>Ronald Kingsley &amp; Don Rawls &amp; Billy Penick</v>
      </c>
      <c r="C41" s="202">
        <v>1</v>
      </c>
      <c r="D41" s="203">
        <v>1</v>
      </c>
      <c r="E41" s="202">
        <v>0</v>
      </c>
      <c r="F41" s="204"/>
      <c r="G41" s="205">
        <v>0</v>
      </c>
      <c r="H41" s="206">
        <f t="shared" si="0"/>
        <v>0</v>
      </c>
      <c r="I41" s="202"/>
      <c r="J41" s="207">
        <v>35</v>
      </c>
      <c r="K41" s="208" t="str">
        <f t="shared" si="5"/>
        <v/>
      </c>
      <c r="L41" s="202">
        <v>67</v>
      </c>
      <c r="M41" s="209">
        <f t="shared" si="3"/>
        <v>67</v>
      </c>
    </row>
    <row r="42" spans="1:17" ht="24.95" customHeight="1" x14ac:dyDescent="0.25">
      <c r="A42" s="200">
        <v>19</v>
      </c>
      <c r="B42" s="201" t="str">
        <f>IF(ISERROR(VLOOKUP(A42,Teams!$A$2:$B$4911,2)),"",VLOOKUP(A42,Teams!$A$2:$B$4911,2))</f>
        <v>Keven Ellis &amp; Forrest Griffin &amp; Keith Payne</v>
      </c>
      <c r="C42" s="202">
        <v>1</v>
      </c>
      <c r="D42" s="203">
        <v>1</v>
      </c>
      <c r="E42" s="202">
        <v>0</v>
      </c>
      <c r="F42" s="204"/>
      <c r="G42" s="205">
        <v>0</v>
      </c>
      <c r="H42" s="206">
        <f t="shared" si="0"/>
        <v>0</v>
      </c>
      <c r="I42" s="202"/>
      <c r="J42" s="207">
        <v>35</v>
      </c>
      <c r="K42" s="208" t="str">
        <f t="shared" si="5"/>
        <v/>
      </c>
      <c r="L42" s="202">
        <v>67</v>
      </c>
      <c r="M42" s="209">
        <f t="shared" si="3"/>
        <v>67</v>
      </c>
    </row>
    <row r="43" spans="1:17" ht="24.95" customHeight="1" x14ac:dyDescent="0.25">
      <c r="A43" s="200">
        <v>24</v>
      </c>
      <c r="B43" s="201" t="str">
        <f>IF(ISERROR(VLOOKUP(A43,Teams!$A$2:$B$4911,2)),"",VLOOKUP(A43,Teams!$A$2:$B$4911,2))</f>
        <v>John Wojhan &amp; Dwayne Likens &amp; Kelvin Jones</v>
      </c>
      <c r="C43" s="202">
        <v>1</v>
      </c>
      <c r="D43" s="203">
        <v>1</v>
      </c>
      <c r="E43" s="202">
        <v>0</v>
      </c>
      <c r="F43" s="204"/>
      <c r="G43" s="205">
        <v>0</v>
      </c>
      <c r="H43" s="206">
        <f t="shared" si="0"/>
        <v>0</v>
      </c>
      <c r="I43" s="202"/>
      <c r="J43" s="207">
        <v>35</v>
      </c>
      <c r="K43" s="208" t="str">
        <f t="shared" si="5"/>
        <v/>
      </c>
      <c r="L43" s="202">
        <v>67</v>
      </c>
      <c r="M43" s="209">
        <f t="shared" si="3"/>
        <v>67</v>
      </c>
    </row>
    <row r="44" spans="1:17" ht="24.95" customHeight="1" x14ac:dyDescent="0.25">
      <c r="A44" s="200">
        <v>28</v>
      </c>
      <c r="B44" s="201" t="str">
        <f>IF(ISERROR(VLOOKUP(A44,Teams!$A$2:$B$4911,2)),"",VLOOKUP(A44,Teams!$A$2:$B$4911,2))</f>
        <v>Aubrey Lewis &amp; Jim Swoda</v>
      </c>
      <c r="C44" s="202">
        <v>1</v>
      </c>
      <c r="D44" s="203">
        <v>1</v>
      </c>
      <c r="E44" s="202">
        <v>0</v>
      </c>
      <c r="F44" s="204"/>
      <c r="G44" s="205">
        <v>0</v>
      </c>
      <c r="H44" s="206">
        <f t="shared" si="0"/>
        <v>0</v>
      </c>
      <c r="I44" s="202"/>
      <c r="J44" s="207">
        <v>35</v>
      </c>
      <c r="K44" s="208" t="str">
        <f t="shared" si="5"/>
        <v/>
      </c>
      <c r="L44" s="202">
        <v>67</v>
      </c>
      <c r="M44" s="209">
        <f t="shared" si="3"/>
        <v>67</v>
      </c>
    </row>
    <row r="45" spans="1:17" ht="24.95" customHeight="1" x14ac:dyDescent="0.25">
      <c r="A45" s="200">
        <v>39</v>
      </c>
      <c r="B45" s="201" t="str">
        <f>IF(ISERROR(VLOOKUP(A45,Teams!$A$2:$B$4911,2)),"",VLOOKUP(A45,Teams!$A$2:$B$4911,2))</f>
        <v>Kurt Morgan</v>
      </c>
      <c r="C45" s="202">
        <v>1</v>
      </c>
      <c r="D45" s="203">
        <v>1</v>
      </c>
      <c r="E45" s="202">
        <v>0</v>
      </c>
      <c r="F45" s="204"/>
      <c r="G45" s="205">
        <v>0</v>
      </c>
      <c r="H45" s="206">
        <f t="shared" si="0"/>
        <v>0</v>
      </c>
      <c r="I45" s="202"/>
      <c r="J45" s="207">
        <v>35</v>
      </c>
      <c r="K45" s="208" t="str">
        <f t="shared" si="5"/>
        <v/>
      </c>
      <c r="L45" s="202">
        <v>67</v>
      </c>
      <c r="M45" s="209">
        <f t="shared" si="3"/>
        <v>67</v>
      </c>
    </row>
    <row r="46" spans="1:17" ht="24.95" customHeight="1" x14ac:dyDescent="0.25">
      <c r="A46" s="200">
        <v>47</v>
      </c>
      <c r="B46" s="201" t="str">
        <f>IF(ISERROR(VLOOKUP(A46,Teams!$A$2:$B$4911,2)),"",VLOOKUP(A46,Teams!$A$2:$B$4911,2))</f>
        <v>Lane Mercer &amp; Emmalee Gray &amp; Blake Cain</v>
      </c>
      <c r="C46" s="202">
        <v>1</v>
      </c>
      <c r="D46" s="203">
        <v>1</v>
      </c>
      <c r="E46" s="202">
        <v>0</v>
      </c>
      <c r="F46" s="210"/>
      <c r="G46" s="205">
        <v>0</v>
      </c>
      <c r="H46" s="206">
        <f t="shared" si="0"/>
        <v>0</v>
      </c>
      <c r="I46" s="202"/>
      <c r="J46" s="207">
        <v>35</v>
      </c>
      <c r="K46" s="208" t="str">
        <f t="shared" si="5"/>
        <v/>
      </c>
      <c r="L46" s="202">
        <v>67</v>
      </c>
      <c r="M46" s="209">
        <f t="shared" si="3"/>
        <v>67</v>
      </c>
    </row>
    <row r="47" spans="1:17" ht="24.95" customHeight="1" x14ac:dyDescent="0.25">
      <c r="A47" s="200">
        <v>48</v>
      </c>
      <c r="B47" s="201" t="str">
        <f>IF(ISERROR(VLOOKUP(A47,Teams!$A$2:$B$4911,2)),"",VLOOKUP(A47,Teams!$A$2:$B$4911,2))</f>
        <v>Jonathon Green &amp; Jeff Green &amp; Triston Donahoe</v>
      </c>
      <c r="C47" s="202">
        <v>1</v>
      </c>
      <c r="D47" s="203">
        <v>1</v>
      </c>
      <c r="E47" s="202">
        <v>0</v>
      </c>
      <c r="F47" s="210"/>
      <c r="G47" s="205">
        <v>0</v>
      </c>
      <c r="H47" s="206">
        <f t="shared" si="0"/>
        <v>0</v>
      </c>
      <c r="I47" s="202"/>
      <c r="J47" s="207">
        <v>35</v>
      </c>
      <c r="K47" s="208" t="str">
        <f t="shared" si="5"/>
        <v/>
      </c>
      <c r="L47" s="202">
        <v>67</v>
      </c>
      <c r="M47" s="209">
        <f t="shared" si="3"/>
        <v>67</v>
      </c>
    </row>
    <row r="48" spans="1:17" ht="24.95" customHeight="1" x14ac:dyDescent="0.25">
      <c r="A48" s="200">
        <v>53</v>
      </c>
      <c r="B48" s="201" t="str">
        <f>IF(ISERROR(VLOOKUP(A48,Teams!$A$2:$B$4911,2)),"",VLOOKUP(A48,Teams!$A$2:$B$4911,2))</f>
        <v>Justin Sikes &amp; Gavin Sikes &amp; Chris Shives</v>
      </c>
      <c r="C48" s="202">
        <v>1</v>
      </c>
      <c r="D48" s="203">
        <v>1</v>
      </c>
      <c r="E48" s="202">
        <v>0</v>
      </c>
      <c r="F48" s="204"/>
      <c r="G48" s="205">
        <v>0</v>
      </c>
      <c r="H48" s="206">
        <f t="shared" si="0"/>
        <v>0</v>
      </c>
      <c r="I48" s="211"/>
      <c r="J48" s="207">
        <v>35</v>
      </c>
      <c r="K48" s="208" t="str">
        <f t="shared" si="5"/>
        <v/>
      </c>
      <c r="L48" s="202">
        <v>67</v>
      </c>
      <c r="M48" s="209">
        <f t="shared" si="3"/>
        <v>67</v>
      </c>
    </row>
    <row r="49" spans="1:13" ht="24.95" customHeight="1" x14ac:dyDescent="0.25">
      <c r="A49" s="200">
        <v>58</v>
      </c>
      <c r="B49" s="201" t="str">
        <f>IF(ISERROR(VLOOKUP(A49,Teams!$A$2:$B$4911,2)),"",VLOOKUP(A49,Teams!$A$2:$B$4911,2))</f>
        <v>Dalton Renfro &amp; Brian Nelson &amp; Ty Nelson</v>
      </c>
      <c r="C49" s="202">
        <v>1</v>
      </c>
      <c r="D49" s="203">
        <v>1</v>
      </c>
      <c r="E49" s="202">
        <v>0</v>
      </c>
      <c r="F49" s="204"/>
      <c r="G49" s="205">
        <v>0</v>
      </c>
      <c r="H49" s="206">
        <f t="shared" si="0"/>
        <v>0</v>
      </c>
      <c r="I49" s="211"/>
      <c r="J49" s="207">
        <v>35</v>
      </c>
      <c r="K49" s="208" t="str">
        <f t="shared" si="5"/>
        <v/>
      </c>
      <c r="L49" s="202">
        <v>67</v>
      </c>
      <c r="M49" s="209">
        <f t="shared" si="3"/>
        <v>67</v>
      </c>
    </row>
    <row r="50" spans="1:13" ht="24.95" customHeight="1" x14ac:dyDescent="0.25">
      <c r="A50" s="200">
        <v>63</v>
      </c>
      <c r="B50" s="201" t="str">
        <f>IF(ISERROR(VLOOKUP(A50,Teams!$A$2:$B$4911,2)),"",VLOOKUP(A50,Teams!$A$2:$B$4911,2))</f>
        <v>Ryan McWillims &amp; Jesse Harrell</v>
      </c>
      <c r="C50" s="202">
        <v>1</v>
      </c>
      <c r="D50" s="203">
        <v>1</v>
      </c>
      <c r="E50" s="202">
        <v>0</v>
      </c>
      <c r="F50" s="204"/>
      <c r="G50" s="205">
        <v>0</v>
      </c>
      <c r="H50" s="206">
        <f t="shared" si="0"/>
        <v>0</v>
      </c>
      <c r="I50" s="211"/>
      <c r="J50" s="207">
        <v>35</v>
      </c>
      <c r="K50" s="208" t="str">
        <f t="shared" si="5"/>
        <v/>
      </c>
      <c r="L50" s="202">
        <v>67</v>
      </c>
      <c r="M50" s="209">
        <f t="shared" si="3"/>
        <v>67</v>
      </c>
    </row>
    <row r="51" spans="1:13" ht="24.95" customHeight="1" x14ac:dyDescent="0.25">
      <c r="A51" s="200">
        <v>73</v>
      </c>
      <c r="B51" s="201" t="str">
        <f>IF(ISERROR(VLOOKUP(A51,Teams!$A$2:$B$4911,2)),"",VLOOKUP(A51,Teams!$A$2:$B$4911,2))</f>
        <v>Jathan &amp; Nikki Green</v>
      </c>
      <c r="C51" s="202">
        <v>1</v>
      </c>
      <c r="D51" s="203">
        <v>1</v>
      </c>
      <c r="E51" s="202">
        <v>0</v>
      </c>
      <c r="F51" s="204"/>
      <c r="G51" s="212">
        <v>0</v>
      </c>
      <c r="H51" s="206">
        <f t="shared" si="0"/>
        <v>0</v>
      </c>
      <c r="I51" s="211">
        <v>0</v>
      </c>
      <c r="J51" s="207">
        <v>35</v>
      </c>
      <c r="K51" s="208" t="str">
        <f t="shared" si="5"/>
        <v/>
      </c>
      <c r="L51" s="202">
        <v>67</v>
      </c>
      <c r="M51" s="209">
        <f t="shared" si="3"/>
        <v>67</v>
      </c>
    </row>
    <row r="52" spans="1:13" ht="24.95" customHeight="1" x14ac:dyDescent="0.25">
      <c r="A52" s="200">
        <v>74</v>
      </c>
      <c r="B52" s="201" t="str">
        <f>IF(ISERROR(VLOOKUP(A52,Teams!$A$2:$B$4911,2)),"",VLOOKUP(A52,Teams!$A$2:$B$4911,2))</f>
        <v>Dennis Oats</v>
      </c>
      <c r="C52" s="202">
        <v>1</v>
      </c>
      <c r="D52" s="203">
        <v>1</v>
      </c>
      <c r="E52" s="202">
        <v>0</v>
      </c>
      <c r="F52" s="213"/>
      <c r="G52" s="212">
        <v>0</v>
      </c>
      <c r="H52" s="206">
        <f t="shared" si="0"/>
        <v>0</v>
      </c>
      <c r="I52" s="211">
        <v>0</v>
      </c>
      <c r="J52" s="207">
        <v>35</v>
      </c>
      <c r="K52" s="208" t="str">
        <f t="shared" si="5"/>
        <v/>
      </c>
      <c r="L52" s="202">
        <v>67</v>
      </c>
      <c r="M52" s="209">
        <f t="shared" si="3"/>
        <v>67</v>
      </c>
    </row>
    <row r="53" spans="1:13" ht="24.95" customHeight="1" x14ac:dyDescent="0.25">
      <c r="A53" s="220"/>
      <c r="B53" s="221"/>
      <c r="C53" s="222"/>
      <c r="D53" s="223"/>
      <c r="E53" s="224"/>
      <c r="F53" s="225"/>
      <c r="G53" s="226"/>
      <c r="H53" s="227"/>
      <c r="I53" s="228"/>
      <c r="J53" s="229"/>
      <c r="K53" s="230"/>
      <c r="L53" s="231"/>
      <c r="M53" s="232"/>
    </row>
  </sheetData>
  <mergeCells count="2">
    <mergeCell ref="G3:H3"/>
    <mergeCell ref="J3:K3"/>
  </mergeCells>
  <phoneticPr fontId="0" type="noConversion"/>
  <pageMargins left="0" right="0" top="0.25" bottom="0" header="0" footer="0"/>
  <pageSetup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7</vt:i4>
      </vt:variant>
    </vt:vector>
  </HeadingPairs>
  <TitlesOfParts>
    <vt:vector size="43" baseType="lpstr">
      <vt:lpstr>Total Standings</vt:lpstr>
      <vt:lpstr>Tournament Tracking</vt:lpstr>
      <vt:lpstr>March 13</vt:lpstr>
      <vt:lpstr>March 20</vt:lpstr>
      <vt:lpstr>March 27</vt:lpstr>
      <vt:lpstr>April 3</vt:lpstr>
      <vt:lpstr>April 10</vt:lpstr>
      <vt:lpstr>April 17</vt:lpstr>
      <vt:lpstr>April 24</vt:lpstr>
      <vt:lpstr>Sheet2</vt:lpstr>
      <vt:lpstr>Sheet3</vt:lpstr>
      <vt:lpstr>Sheet4</vt:lpstr>
      <vt:lpstr>Sheet11</vt:lpstr>
      <vt:lpstr>Sheet12</vt:lpstr>
      <vt:lpstr>Sheet13</vt:lpstr>
      <vt:lpstr>Sheet9</vt:lpstr>
      <vt:lpstr>Sheet10</vt:lpstr>
      <vt:lpstr>Sheet7</vt:lpstr>
      <vt:lpstr>Sheet8</vt:lpstr>
      <vt:lpstr>Sheet5</vt:lpstr>
      <vt:lpstr>Sheet6</vt:lpstr>
      <vt:lpstr>May 1</vt:lpstr>
      <vt:lpstr>May 8</vt:lpstr>
      <vt:lpstr>May 15</vt:lpstr>
      <vt:lpstr>May 22</vt:lpstr>
      <vt:lpstr>Sheet15</vt:lpstr>
      <vt:lpstr>Sheet16</vt:lpstr>
      <vt:lpstr>Sheet14</vt:lpstr>
      <vt:lpstr>May 29</vt:lpstr>
      <vt:lpstr>June 5</vt:lpstr>
      <vt:lpstr>June 12</vt:lpstr>
      <vt:lpstr>June 19</vt:lpstr>
      <vt:lpstr>Sheet17</vt:lpstr>
      <vt:lpstr>Classic</vt:lpstr>
      <vt:lpstr>Teams</vt:lpstr>
      <vt:lpstr>Payout</vt:lpstr>
      <vt:lpstr>payout50teams</vt:lpstr>
      <vt:lpstr>'April 3'!Print_Titles</vt:lpstr>
      <vt:lpstr>'June 19'!Print_Titles</vt:lpstr>
      <vt:lpstr>'May 22'!Print_Titles</vt:lpstr>
      <vt:lpstr>'May 29'!Print_Titles</vt:lpstr>
      <vt:lpstr>'Total Standings'!Print_Titles</vt:lpstr>
      <vt:lpstr>table5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Derrick and Jeanie</dc:creator>
  <cp:lastModifiedBy>Bill Ramsey</cp:lastModifiedBy>
  <cp:lastPrinted>2025-06-20T15:17:31Z</cp:lastPrinted>
  <dcterms:created xsi:type="dcterms:W3CDTF">2007-01-18T14:11:43Z</dcterms:created>
  <dcterms:modified xsi:type="dcterms:W3CDTF">2025-06-20T21:35:52Z</dcterms:modified>
</cp:coreProperties>
</file>