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loyd Marks\Documents\Current\PEMBA\DE1\Behn\"/>
    </mc:Choice>
  </mc:AlternateContent>
  <xr:revisionPtr revIDLastSave="0" documentId="8_{AF3613D1-19C4-4369-A72B-C54E059D90E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Sheet1!$A$3:$M$104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8" i="1" l="1"/>
  <c r="M84" i="1" s="1"/>
  <c r="K78" i="1"/>
  <c r="K84" i="1" s="1"/>
  <c r="M72" i="1"/>
  <c r="K72" i="1"/>
  <c r="L67" i="1"/>
  <c r="L72" i="1" s="1"/>
  <c r="L78" i="1" s="1"/>
  <c r="L84" i="1" s="1"/>
  <c r="M67" i="1"/>
  <c r="K67" i="1"/>
  <c r="G116" i="1" l="1"/>
  <c r="H116" i="1"/>
  <c r="I116" i="1"/>
  <c r="G117" i="1"/>
  <c r="H117" i="1"/>
  <c r="I117" i="1"/>
  <c r="G119" i="1"/>
  <c r="H119" i="1"/>
  <c r="I119" i="1"/>
  <c r="G121" i="1"/>
  <c r="H121" i="1"/>
  <c r="I121" i="1"/>
  <c r="G126" i="1"/>
  <c r="H126" i="1"/>
  <c r="I126" i="1"/>
  <c r="G127" i="1"/>
  <c r="H127" i="1"/>
  <c r="I127" i="1"/>
  <c r="G128" i="1"/>
  <c r="H128" i="1"/>
  <c r="I128" i="1"/>
  <c r="G130" i="1"/>
  <c r="H130" i="1"/>
  <c r="I130" i="1"/>
  <c r="G131" i="1"/>
  <c r="H131" i="1"/>
  <c r="I131" i="1"/>
  <c r="G138" i="1"/>
  <c r="H138" i="1"/>
  <c r="I138" i="1"/>
  <c r="G147" i="1"/>
  <c r="H147" i="1"/>
  <c r="I147" i="1"/>
  <c r="G149" i="1"/>
  <c r="H149" i="1"/>
  <c r="I149" i="1"/>
  <c r="G150" i="1"/>
  <c r="H150" i="1"/>
  <c r="I150" i="1"/>
  <c r="G155" i="1"/>
  <c r="H155" i="1"/>
  <c r="I155" i="1"/>
  <c r="G156" i="1"/>
  <c r="H156" i="1"/>
  <c r="G157" i="1"/>
  <c r="H157" i="1"/>
  <c r="I157" i="1"/>
  <c r="G158" i="1"/>
  <c r="H158" i="1"/>
  <c r="G167" i="1"/>
  <c r="H167" i="1"/>
  <c r="I167" i="1"/>
  <c r="G168" i="1"/>
  <c r="H168" i="1"/>
  <c r="I168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5" i="1"/>
  <c r="H175" i="1"/>
  <c r="I175" i="1"/>
  <c r="G176" i="1"/>
  <c r="H176" i="1"/>
  <c r="I176" i="1"/>
  <c r="G178" i="1"/>
  <c r="H178" i="1"/>
  <c r="I178" i="1"/>
  <c r="G179" i="1"/>
  <c r="H179" i="1"/>
  <c r="I179" i="1"/>
  <c r="G189" i="1"/>
  <c r="H189" i="1"/>
  <c r="I189" i="1"/>
  <c r="G190" i="1"/>
  <c r="H190" i="1"/>
  <c r="I190" i="1"/>
  <c r="G191" i="1"/>
  <c r="H191" i="1"/>
  <c r="I191" i="1"/>
  <c r="G193" i="1"/>
  <c r="H193" i="1"/>
  <c r="I193" i="1"/>
  <c r="G194" i="1"/>
  <c r="H194" i="1"/>
  <c r="I194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6" i="1"/>
  <c r="H206" i="1"/>
  <c r="I206" i="1"/>
  <c r="H114" i="1"/>
  <c r="I114" i="1"/>
  <c r="G114" i="1"/>
  <c r="T45" i="1"/>
  <c r="T46" i="1" s="1"/>
  <c r="U45" i="1"/>
  <c r="U46" i="1" s="1"/>
  <c r="W45" i="1"/>
  <c r="X45" i="1"/>
  <c r="Y45" i="1"/>
  <c r="S45" i="1"/>
  <c r="S46" i="1" s="1"/>
  <c r="T44" i="1"/>
  <c r="U44" i="1"/>
  <c r="S44" i="1"/>
  <c r="T43" i="1"/>
  <c r="U43" i="1"/>
  <c r="S43" i="1"/>
  <c r="T42" i="1"/>
  <c r="U42" i="1"/>
  <c r="S42" i="1"/>
  <c r="T34" i="1"/>
  <c r="T54" i="1" s="1"/>
  <c r="U34" i="1"/>
  <c r="U54" i="1" s="1"/>
  <c r="T35" i="1"/>
  <c r="U35" i="1"/>
  <c r="W35" i="1"/>
  <c r="X35" i="1"/>
  <c r="Y35" i="1"/>
  <c r="S35" i="1"/>
  <c r="S34" i="1"/>
  <c r="S54" i="1" s="1"/>
  <c r="T28" i="1"/>
  <c r="U28" i="1"/>
  <c r="W28" i="1"/>
  <c r="X28" i="1"/>
  <c r="Y28" i="1"/>
  <c r="S28" i="1"/>
  <c r="W25" i="1"/>
  <c r="X25" i="1"/>
  <c r="Y25" i="1"/>
  <c r="I56" i="1"/>
  <c r="I160" i="1" s="1"/>
  <c r="T20" i="1"/>
  <c r="U20" i="1"/>
  <c r="W20" i="1"/>
  <c r="X20" i="1"/>
  <c r="Y20" i="1"/>
  <c r="S20" i="1"/>
  <c r="T19" i="1"/>
  <c r="U19" i="1"/>
  <c r="W19" i="1"/>
  <c r="X19" i="1"/>
  <c r="Y19" i="1"/>
  <c r="S19" i="1"/>
  <c r="T18" i="1"/>
  <c r="U18" i="1"/>
  <c r="W18" i="1"/>
  <c r="X18" i="1"/>
  <c r="Y18" i="1"/>
  <c r="S18" i="1"/>
  <c r="T17" i="1"/>
  <c r="U17" i="1"/>
  <c r="W17" i="1"/>
  <c r="X17" i="1"/>
  <c r="Y17" i="1"/>
  <c r="S17" i="1"/>
  <c r="T12" i="1"/>
  <c r="U12" i="1"/>
  <c r="W12" i="1"/>
  <c r="X12" i="1"/>
  <c r="Y12" i="1"/>
  <c r="S12" i="1"/>
  <c r="T11" i="1"/>
  <c r="U11" i="1"/>
  <c r="W11" i="1"/>
  <c r="X11" i="1"/>
  <c r="Y11" i="1"/>
  <c r="S11" i="1"/>
  <c r="T10" i="1"/>
  <c r="U10" i="1"/>
  <c r="W10" i="1"/>
  <c r="X10" i="1"/>
  <c r="Y10" i="1"/>
  <c r="S10" i="1"/>
  <c r="K102" i="1"/>
  <c r="L102" i="1"/>
  <c r="M102" i="1"/>
  <c r="H102" i="1"/>
  <c r="I102" i="1"/>
  <c r="G102" i="1"/>
  <c r="X43" i="1"/>
  <c r="Y44" i="1"/>
  <c r="W37" i="1"/>
  <c r="Y32" i="1"/>
  <c r="L41" i="1"/>
  <c r="M41" i="1"/>
  <c r="K41" i="1"/>
  <c r="K47" i="1" s="1"/>
  <c r="G151" i="1" s="1"/>
  <c r="L18" i="1"/>
  <c r="M18" i="1"/>
  <c r="M29" i="1" s="1"/>
  <c r="Y29" i="1" s="1"/>
  <c r="K18" i="1"/>
  <c r="H67" i="1"/>
  <c r="T32" i="1" s="1"/>
  <c r="I67" i="1"/>
  <c r="I72" i="1" s="1"/>
  <c r="U33" i="1" s="1"/>
  <c r="G67" i="1"/>
  <c r="S32" i="1" s="1"/>
  <c r="H60" i="1"/>
  <c r="I60" i="1"/>
  <c r="G60" i="1"/>
  <c r="H57" i="1"/>
  <c r="H56" i="1" s="1"/>
  <c r="T25" i="1" s="1"/>
  <c r="G57" i="1"/>
  <c r="H41" i="1"/>
  <c r="T9" i="1" s="1"/>
  <c r="I41" i="1"/>
  <c r="U9" i="1" s="1"/>
  <c r="G41" i="1"/>
  <c r="S9" i="1" s="1"/>
  <c r="H18" i="1"/>
  <c r="I18" i="1"/>
  <c r="G18" i="1"/>
  <c r="T102" i="1" l="1"/>
  <c r="W7" i="1"/>
  <c r="S13" i="1"/>
  <c r="U13" i="1"/>
  <c r="T100" i="1"/>
  <c r="T67" i="1"/>
  <c r="S68" i="1"/>
  <c r="T69" i="1"/>
  <c r="S8" i="1"/>
  <c r="U68" i="1"/>
  <c r="U74" i="1"/>
  <c r="G145" i="1"/>
  <c r="S67" i="1"/>
  <c r="S69" i="1"/>
  <c r="T74" i="1"/>
  <c r="S75" i="1"/>
  <c r="U76" i="1"/>
  <c r="T76" i="1"/>
  <c r="S77" i="1"/>
  <c r="I186" i="1"/>
  <c r="T8" i="1"/>
  <c r="G72" i="1"/>
  <c r="S33" i="1" s="1"/>
  <c r="U67" i="1"/>
  <c r="U69" i="1"/>
  <c r="S74" i="1"/>
  <c r="U75" i="1"/>
  <c r="S76" i="1"/>
  <c r="U77" i="1"/>
  <c r="H72" i="1"/>
  <c r="G204" i="1"/>
  <c r="X13" i="1"/>
  <c r="Y37" i="1"/>
  <c r="Y56" i="1"/>
  <c r="H29" i="1"/>
  <c r="H122" i="1"/>
  <c r="T7" i="1"/>
  <c r="G122" i="1"/>
  <c r="K29" i="1"/>
  <c r="W29" i="1" s="1"/>
  <c r="H145" i="1"/>
  <c r="U101" i="1"/>
  <c r="W8" i="1"/>
  <c r="S65" i="1" s="1"/>
  <c r="W9" i="1"/>
  <c r="S66" i="1" s="1"/>
  <c r="T85" i="1"/>
  <c r="U92" i="1"/>
  <c r="X44" i="1"/>
  <c r="T101" i="1" s="1"/>
  <c r="U102" i="1"/>
  <c r="G186" i="1"/>
  <c r="I204" i="1"/>
  <c r="T13" i="1"/>
  <c r="S27" i="1"/>
  <c r="X42" i="1"/>
  <c r="T99" i="1" s="1"/>
  <c r="G29" i="1"/>
  <c r="I122" i="1"/>
  <c r="L47" i="1"/>
  <c r="L60" i="1" s="1"/>
  <c r="H162" i="1" s="1"/>
  <c r="I174" i="1"/>
  <c r="H204" i="1"/>
  <c r="S85" i="1"/>
  <c r="U85" i="1"/>
  <c r="S92" i="1"/>
  <c r="S102" i="1"/>
  <c r="Y38" i="1"/>
  <c r="W13" i="1"/>
  <c r="T82" i="1"/>
  <c r="U26" i="1"/>
  <c r="H169" i="1"/>
  <c r="Y8" i="1"/>
  <c r="X32" i="1"/>
  <c r="T89" i="1" s="1"/>
  <c r="G56" i="1"/>
  <c r="M47" i="1"/>
  <c r="Y39" i="1" s="1"/>
  <c r="I145" i="1"/>
  <c r="Y27" i="1"/>
  <c r="Y7" i="1"/>
  <c r="Y9" i="1"/>
  <c r="U66" i="1" s="1"/>
  <c r="T75" i="1"/>
  <c r="T77" i="1"/>
  <c r="Y21" i="1"/>
  <c r="Y55" i="1" s="1"/>
  <c r="U32" i="1"/>
  <c r="U89" i="1" s="1"/>
  <c r="X46" i="1"/>
  <c r="T103" i="1" s="1"/>
  <c r="I169" i="1"/>
  <c r="W26" i="1"/>
  <c r="K60" i="1"/>
  <c r="G162" i="1" s="1"/>
  <c r="U37" i="1"/>
  <c r="U25" i="1"/>
  <c r="U82" i="1" s="1"/>
  <c r="H151" i="1"/>
  <c r="H186" i="1"/>
  <c r="X37" i="1"/>
  <c r="T68" i="1"/>
  <c r="U8" i="1"/>
  <c r="U7" i="1"/>
  <c r="I29" i="1"/>
  <c r="T26" i="1"/>
  <c r="H160" i="1"/>
  <c r="W32" i="1"/>
  <c r="S89" i="1" s="1"/>
  <c r="W44" i="1"/>
  <c r="S101" i="1" s="1"/>
  <c r="W43" i="1"/>
  <c r="S100" i="1" s="1"/>
  <c r="W42" i="1"/>
  <c r="S99" i="1" s="1"/>
  <c r="W34" i="1"/>
  <c r="Y13" i="1"/>
  <c r="U27" i="1"/>
  <c r="T37" i="1"/>
  <c r="T92" i="1"/>
  <c r="X34" i="1"/>
  <c r="G169" i="1"/>
  <c r="L29" i="1"/>
  <c r="X29" i="1" s="1"/>
  <c r="S7" i="1"/>
  <c r="X8" i="1"/>
  <c r="X9" i="1"/>
  <c r="T66" i="1" s="1"/>
  <c r="Y36" i="1"/>
  <c r="W46" i="1"/>
  <c r="S103" i="1" s="1"/>
  <c r="X7" i="1"/>
  <c r="Y34" i="1"/>
  <c r="Y42" i="1"/>
  <c r="U99" i="1" s="1"/>
  <c r="Y43" i="1"/>
  <c r="U100" i="1" s="1"/>
  <c r="Y46" i="1"/>
  <c r="U103" i="1" s="1"/>
  <c r="T38" i="1" l="1"/>
  <c r="T39" i="1"/>
  <c r="T36" i="1"/>
  <c r="X26" i="1"/>
  <c r="T83" i="1" s="1"/>
  <c r="U29" i="1"/>
  <c r="U56" i="1" s="1"/>
  <c r="U39" i="1"/>
  <c r="U96" i="1" s="1"/>
  <c r="S24" i="1"/>
  <c r="S39" i="1"/>
  <c r="W39" i="1"/>
  <c r="S64" i="1"/>
  <c r="W21" i="1"/>
  <c r="W55" i="1" s="1"/>
  <c r="W38" i="1"/>
  <c r="X39" i="1"/>
  <c r="T65" i="1"/>
  <c r="S70" i="1"/>
  <c r="U70" i="1"/>
  <c r="U94" i="1"/>
  <c r="T64" i="1"/>
  <c r="T70" i="1"/>
  <c r="Y33" i="1"/>
  <c r="U90" i="1" s="1"/>
  <c r="T27" i="1"/>
  <c r="T33" i="1"/>
  <c r="X56" i="1"/>
  <c r="S38" i="1"/>
  <c r="S29" i="1"/>
  <c r="S56" i="1" s="1"/>
  <c r="U91" i="1"/>
  <c r="Y54" i="1"/>
  <c r="Y57" i="1" s="1"/>
  <c r="S91" i="1"/>
  <c r="W54" i="1"/>
  <c r="W36" i="1"/>
  <c r="G133" i="1"/>
  <c r="T94" i="1"/>
  <c r="S21" i="1"/>
  <c r="S55" i="1" s="1"/>
  <c r="S57" i="1" s="1"/>
  <c r="T91" i="1"/>
  <c r="X54" i="1"/>
  <c r="W56" i="1"/>
  <c r="S86" i="1"/>
  <c r="T29" i="1"/>
  <c r="T56" i="1" s="1"/>
  <c r="T21" i="1"/>
  <c r="T55" i="1" s="1"/>
  <c r="U86" i="1"/>
  <c r="T24" i="1"/>
  <c r="S36" i="1"/>
  <c r="W24" i="1"/>
  <c r="U24" i="1"/>
  <c r="U21" i="1"/>
  <c r="U55" i="1" s="1"/>
  <c r="U57" i="1" s="1"/>
  <c r="U36" i="1"/>
  <c r="U93" i="1" s="1"/>
  <c r="U38" i="1"/>
  <c r="U95" i="1" s="1"/>
  <c r="W27" i="1"/>
  <c r="S84" i="1" s="1"/>
  <c r="G174" i="1"/>
  <c r="W33" i="1"/>
  <c r="S90" i="1" s="1"/>
  <c r="U64" i="1"/>
  <c r="Y26" i="1"/>
  <c r="U83" i="1" s="1"/>
  <c r="Y24" i="1"/>
  <c r="M60" i="1"/>
  <c r="I162" i="1" s="1"/>
  <c r="I151" i="1"/>
  <c r="U65" i="1"/>
  <c r="I133" i="1"/>
  <c r="X21" i="1"/>
  <c r="H133" i="1"/>
  <c r="X38" i="1"/>
  <c r="T95" i="1" s="1"/>
  <c r="X36" i="1"/>
  <c r="T93" i="1" s="1"/>
  <c r="X24" i="1"/>
  <c r="U84" i="1"/>
  <c r="S37" i="1"/>
  <c r="S94" i="1" s="1"/>
  <c r="G160" i="1"/>
  <c r="S26" i="1"/>
  <c r="S83" i="1" s="1"/>
  <c r="S25" i="1"/>
  <c r="S82" i="1" s="1"/>
  <c r="X33" i="1"/>
  <c r="H174" i="1"/>
  <c r="X27" i="1"/>
  <c r="T96" i="1" l="1"/>
  <c r="T90" i="1"/>
  <c r="S95" i="1"/>
  <c r="S81" i="1"/>
  <c r="S96" i="1"/>
  <c r="T84" i="1"/>
  <c r="U81" i="1"/>
  <c r="W57" i="1"/>
  <c r="S78" i="1"/>
  <c r="U78" i="1"/>
  <c r="T86" i="1"/>
  <c r="S93" i="1"/>
  <c r="T81" i="1"/>
  <c r="T78" i="1"/>
  <c r="X55" i="1"/>
  <c r="X57" i="1" s="1"/>
  <c r="T57" i="1"/>
</calcChain>
</file>

<file path=xl/sharedStrings.xml><?xml version="1.0" encoding="utf-8"?>
<sst xmlns="http://schemas.openxmlformats.org/spreadsheetml/2006/main" count="248" uniqueCount="123">
  <si>
    <t xml:space="preserve">Comparison of St. Jude Medical and Edwards Lifesciences </t>
  </si>
  <si>
    <t>ASSETS</t>
  </si>
  <si>
    <t>Current Assets</t>
  </si>
  <si>
    <t>Cash &amp; Cash Equivalents</t>
  </si>
  <si>
    <t>Short Term Investments</t>
  </si>
  <si>
    <t>Accounts Receivable</t>
  </si>
  <si>
    <t>Other Receivables</t>
  </si>
  <si>
    <t>Deferred Income Taxes</t>
  </si>
  <si>
    <t>Prepaid Expenses</t>
  </si>
  <si>
    <t>Other Current Assets</t>
  </si>
  <si>
    <t>Total Current Assets</t>
  </si>
  <si>
    <t>Inventories</t>
  </si>
  <si>
    <t>Long Term Accounts Receivable</t>
  </si>
  <si>
    <t>Long Term Investments</t>
  </si>
  <si>
    <t>Property, Plant and Equipment, Net</t>
  </si>
  <si>
    <t>Goodwill</t>
  </si>
  <si>
    <t>Intangible Assets</t>
  </si>
  <si>
    <t>Other Assets</t>
  </si>
  <si>
    <t>TOTAL ASSETS</t>
  </si>
  <si>
    <t>LIABILITIES &amp; STOCKHOLDERS' EQUITY</t>
  </si>
  <si>
    <t>Current Liabilities</t>
  </si>
  <si>
    <t>Accounts Payable</t>
  </si>
  <si>
    <t>Accrued and Other Liabilities</t>
  </si>
  <si>
    <t>Current Debt Obligations</t>
  </si>
  <si>
    <t>Uncertain Tax Positions</t>
  </si>
  <si>
    <t>Dividends Payable</t>
  </si>
  <si>
    <t>Income Taxes Payable</t>
  </si>
  <si>
    <t>Employee Compensation and Related Benefits</t>
  </si>
  <si>
    <t>Other Current Liabilities</t>
  </si>
  <si>
    <t>Total Current Liabilities</t>
  </si>
  <si>
    <t>Long Term Debt</t>
  </si>
  <si>
    <t>Other (Long Term) Liabilities</t>
  </si>
  <si>
    <t>Shareholder's Equity</t>
  </si>
  <si>
    <t>Preferred stock</t>
  </si>
  <si>
    <t>Common Stock</t>
  </si>
  <si>
    <t>Additional Paid-in Capital</t>
  </si>
  <si>
    <t>Retained Earnings</t>
  </si>
  <si>
    <t>Acumulated other comprehensive loss</t>
  </si>
  <si>
    <t>Treasury Stock</t>
  </si>
  <si>
    <t>Total Shareholder's Equity Before Noncontrolling interest</t>
  </si>
  <si>
    <t>Non-Controlling Interest</t>
  </si>
  <si>
    <t>TOTAL LIABILITIES AND STOCKHOLDER'S EQUITY</t>
  </si>
  <si>
    <t>Total Stockholder's Equity</t>
  </si>
  <si>
    <t>BALANCE SHEET</t>
  </si>
  <si>
    <t>INCOME STATEMENT</t>
  </si>
  <si>
    <t>Net Sales</t>
  </si>
  <si>
    <t>Cost of Sales</t>
  </si>
  <si>
    <t>Gross Profit</t>
  </si>
  <si>
    <t>Selling, General and Administrative</t>
  </si>
  <si>
    <t>Research and Development</t>
  </si>
  <si>
    <t>Special Charges</t>
  </si>
  <si>
    <t>Operating Profit</t>
  </si>
  <si>
    <t>Interest Income</t>
  </si>
  <si>
    <t>Interest Expense</t>
  </si>
  <si>
    <t>Other Expense</t>
  </si>
  <si>
    <t>Other Expense, Net</t>
  </si>
  <si>
    <t>Income Before Provision for  Income Taxes</t>
  </si>
  <si>
    <t>Provision for Income Taxes</t>
  </si>
  <si>
    <t>Earnings Before Taxes and Noncontolling Interest</t>
  </si>
  <si>
    <t>Income Tax Expense</t>
  </si>
  <si>
    <t>Net Earnings Before Noncontrolling Interest</t>
  </si>
  <si>
    <t>Net Loss Attributable to Non-Controlling Interest</t>
  </si>
  <si>
    <t>Net income (earnings)</t>
  </si>
  <si>
    <t>Net Earnings Per Share</t>
  </si>
  <si>
    <t>Basic</t>
  </si>
  <si>
    <t>Diluted</t>
  </si>
  <si>
    <t>Cash Dividends Per Share</t>
  </si>
  <si>
    <t>Weighted Average Shares Outstanding</t>
  </si>
  <si>
    <t>St. Jude Medical</t>
  </si>
  <si>
    <t>Edwards Lifesciences</t>
  </si>
  <si>
    <t>Total Liabilities</t>
  </si>
  <si>
    <t>Amortization of Intangible Assets</t>
  </si>
  <si>
    <t>Investments in uncosolidated affiliates</t>
  </si>
  <si>
    <t>Liquidity Ratios</t>
  </si>
  <si>
    <t>Current</t>
  </si>
  <si>
    <t>Quick</t>
  </si>
  <si>
    <t>CASH FLOWS</t>
  </si>
  <si>
    <t>Net Cash Provided by Operating Activities</t>
  </si>
  <si>
    <t>Net Cash Used in Investing Activities</t>
  </si>
  <si>
    <t>Net Cash Used in Financing Activities</t>
  </si>
  <si>
    <t>Net Increase in Cash &amp; Cash Equivalents</t>
  </si>
  <si>
    <t>Effect of Currency Exchange Rates on Cash</t>
  </si>
  <si>
    <t>Cash Flow</t>
  </si>
  <si>
    <t>Days Inventory Held</t>
  </si>
  <si>
    <t>Average Collection Period (Days)</t>
  </si>
  <si>
    <t>Cash Conversion Cycle</t>
  </si>
  <si>
    <t>Days Payable Outstanding</t>
  </si>
  <si>
    <t>Activity Ratios</t>
  </si>
  <si>
    <t>Accounts Receivable Turnover</t>
  </si>
  <si>
    <t>Inventory Turnover</t>
  </si>
  <si>
    <t>Accounts Payable Turnover</t>
  </si>
  <si>
    <t>Fixed Asset Turnover</t>
  </si>
  <si>
    <t>Total Asset Turnover</t>
  </si>
  <si>
    <t>Leverage Ratios</t>
  </si>
  <si>
    <t>Debt Ratio</t>
  </si>
  <si>
    <t>Long Term Debt to Total Capitalization</t>
  </si>
  <si>
    <t>Debt to Equity</t>
  </si>
  <si>
    <t>Times Interest Earned</t>
  </si>
  <si>
    <t>Cash Instant Coverage</t>
  </si>
  <si>
    <t>Profitability Ratios</t>
  </si>
  <si>
    <t>Gross Profit Margin</t>
  </si>
  <si>
    <t>Operating Profit Margin</t>
  </si>
  <si>
    <t>Net Profit Margin</t>
  </si>
  <si>
    <t>Cash Flow Margin</t>
  </si>
  <si>
    <t>Return on Investment</t>
  </si>
  <si>
    <t>Return on Equity</t>
  </si>
  <si>
    <t>Cash Return on Assets</t>
  </si>
  <si>
    <t>Market Ratios</t>
  </si>
  <si>
    <t>Earnings Per Share</t>
  </si>
  <si>
    <t>Dividend Payout Ratio</t>
  </si>
  <si>
    <t>APPROXIMATE MARKET PRICE</t>
  </si>
  <si>
    <t>Price to Earnings (Approximate)</t>
  </si>
  <si>
    <t>Dividends Per Share</t>
  </si>
  <si>
    <t>Dividend Yield</t>
  </si>
  <si>
    <t>COMPARISON OF COMPANIES (Edwards/St. Jude)</t>
  </si>
  <si>
    <t>COMPARISON OF RATIOS (Edwards/St. Jude)</t>
  </si>
  <si>
    <t>Financial Leverage</t>
  </si>
  <si>
    <t>Total Asset Turnover x</t>
  </si>
  <si>
    <t>Financial Leverage =</t>
  </si>
  <si>
    <t>DU PONT ANALYSIS</t>
  </si>
  <si>
    <t>Net Profit Margin (Return On Sales)  x</t>
  </si>
  <si>
    <t>Return on Net Worth</t>
  </si>
  <si>
    <t>IP Litigation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</si>
</sst>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.0"/>
    <numFmt numFmtId="166" formatCode="&quot;$&quot;#,##0"/>
    <numFmt numFmtId="167" formatCode="0.000"/>
    <numFmt numFmtId="168" formatCode="0.0000"/>
    <numFmt numFmtId="169" formatCode="0.0000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2" fontId="0" fillId="0" borderId="0" xfId="0" applyNumberFormat="1"/>
    <xf numFmtId="0" fontId="5" fillId="3" borderId="1" xfId="2" applyFont="1" applyBorder="1"/>
    <xf numFmtId="2" fontId="5" fillId="3" borderId="1" xfId="2" applyNumberFormat="1" applyFont="1" applyBorder="1"/>
    <xf numFmtId="1" fontId="5" fillId="3" borderId="1" xfId="2" applyNumberFormat="1" applyFont="1" applyBorder="1"/>
    <xf numFmtId="168" fontId="5" fillId="3" borderId="1" xfId="2" applyNumberFormat="1" applyFont="1" applyBorder="1"/>
    <xf numFmtId="167" fontId="5" fillId="3" borderId="1" xfId="2" applyNumberFormat="1" applyFont="1" applyBorder="1"/>
    <xf numFmtId="169" fontId="5" fillId="3" borderId="1" xfId="2" applyNumberFormat="1" applyFont="1" applyBorder="1"/>
    <xf numFmtId="0" fontId="5" fillId="2" borderId="1" xfId="1" applyFont="1" applyBorder="1"/>
    <xf numFmtId="166" fontId="5" fillId="2" borderId="1" xfId="1" applyNumberFormat="1" applyFont="1" applyBorder="1"/>
    <xf numFmtId="165" fontId="5" fillId="2" borderId="1" xfId="1" applyNumberFormat="1" applyFont="1" applyBorder="1"/>
    <xf numFmtId="164" fontId="5" fillId="2" borderId="1" xfId="1" applyNumberFormat="1" applyFont="1" applyBorder="1"/>
    <xf numFmtId="0" fontId="5" fillId="5" borderId="1" xfId="1" applyFont="1" applyFill="1" applyBorder="1"/>
    <xf numFmtId="0" fontId="6" fillId="4" borderId="1" xfId="3" applyFont="1" applyBorder="1"/>
    <xf numFmtId="0" fontId="5" fillId="4" borderId="1" xfId="3" applyFont="1" applyBorder="1"/>
    <xf numFmtId="2" fontId="5" fillId="4" borderId="1" xfId="3" applyNumberFormat="1" applyFont="1" applyBorder="1"/>
    <xf numFmtId="9" fontId="5" fillId="4" borderId="1" xfId="3" applyNumberFormat="1" applyFont="1" applyBorder="1"/>
    <xf numFmtId="0" fontId="0" fillId="6" borderId="1" xfId="0" applyFill="1" applyBorder="1"/>
    <xf numFmtId="2" fontId="0" fillId="6" borderId="1" xfId="0" applyNumberFormat="1" applyFill="1" applyBorder="1"/>
    <xf numFmtId="0" fontId="4" fillId="6" borderId="1" xfId="0" applyFont="1" applyFill="1" applyBorder="1"/>
    <xf numFmtId="2" fontId="5" fillId="5" borderId="1" xfId="1" applyNumberFormat="1" applyFont="1" applyFill="1" applyBorder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06"/>
  <sheetViews>
    <sheetView tabSelected="1" topLeftCell="A151" zoomScaleNormal="100" workbookViewId="0">
      <selection activeCell="A2" sqref="A2"/>
    </sheetView>
  </sheetViews>
  <sheetFormatPr defaultRowHeight="15" x14ac:dyDescent="0.25"/>
  <cols>
    <col min="1" max="1" width="10.85546875" customWidth="1"/>
    <col min="7" max="8" width="11.5703125" bestFit="1" customWidth="1"/>
    <col min="9" max="9" width="9.28515625" customWidth="1"/>
    <col min="10" max="10" width="5.7109375" customWidth="1"/>
    <col min="18" max="18" width="16.140625" customWidth="1"/>
    <col min="22" max="22" width="4.5703125" customWidth="1"/>
    <col min="26" max="26" width="4.5703125" customWidth="1"/>
  </cols>
  <sheetData>
    <row r="2" spans="1:25" x14ac:dyDescent="0.25">
      <c r="A2" s="1"/>
    </row>
    <row r="3" spans="1:25" x14ac:dyDescent="0.25">
      <c r="A3" s="9"/>
      <c r="B3" s="9"/>
      <c r="C3" s="9"/>
      <c r="D3" s="9"/>
      <c r="E3" s="9"/>
      <c r="F3" s="9"/>
      <c r="G3" s="9"/>
      <c r="H3" s="9" t="s">
        <v>68</v>
      </c>
      <c r="I3" s="9"/>
      <c r="J3" s="9"/>
      <c r="K3" s="9" t="s">
        <v>69</v>
      </c>
      <c r="L3" s="9"/>
      <c r="M3" s="9"/>
      <c r="O3" s="3"/>
      <c r="P3" s="3"/>
      <c r="Q3" s="3"/>
      <c r="R3" s="3"/>
      <c r="S3" s="3"/>
      <c r="T3" s="3" t="s">
        <v>68</v>
      </c>
      <c r="U3" s="3"/>
      <c r="V3" s="3"/>
      <c r="W3" s="3" t="s">
        <v>69</v>
      </c>
      <c r="X3" s="3"/>
      <c r="Y3" s="3"/>
    </row>
    <row r="4" spans="1:25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9"/>
      <c r="B5" s="9"/>
      <c r="C5" s="9"/>
      <c r="D5" s="9"/>
      <c r="E5" s="9"/>
      <c r="F5" s="9"/>
      <c r="G5" s="9">
        <v>2014</v>
      </c>
      <c r="H5" s="9">
        <v>2013</v>
      </c>
      <c r="I5" s="9">
        <v>2012</v>
      </c>
      <c r="J5" s="9"/>
      <c r="K5" s="9">
        <v>2014</v>
      </c>
      <c r="L5" s="9">
        <v>2013</v>
      </c>
      <c r="M5" s="9">
        <v>2012</v>
      </c>
      <c r="O5" s="3"/>
      <c r="P5" s="3"/>
      <c r="Q5" s="3"/>
      <c r="R5" s="3"/>
      <c r="S5" s="3">
        <v>2014</v>
      </c>
      <c r="T5" s="3">
        <v>2013</v>
      </c>
      <c r="U5" s="3">
        <v>2012</v>
      </c>
      <c r="V5" s="3"/>
      <c r="W5" s="3">
        <v>2014</v>
      </c>
      <c r="X5" s="3">
        <v>2013</v>
      </c>
      <c r="Y5" s="3">
        <v>2012</v>
      </c>
    </row>
    <row r="6" spans="1:25" x14ac:dyDescent="0.25">
      <c r="A6" s="9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3" t="s">
        <v>73</v>
      </c>
      <c r="P6" s="3"/>
      <c r="Q6" s="3"/>
      <c r="R6" s="3"/>
      <c r="S6" s="4"/>
      <c r="T6" s="4"/>
      <c r="U6" s="4"/>
      <c r="V6" s="4"/>
      <c r="W6" s="4"/>
      <c r="X6" s="4"/>
      <c r="Y6" s="4"/>
    </row>
    <row r="7" spans="1:2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3"/>
      <c r="P7" s="3" t="s">
        <v>74</v>
      </c>
      <c r="Q7" s="3"/>
      <c r="R7" s="3"/>
      <c r="S7" s="4">
        <f>G18/G41</f>
        <v>1.4681170292573142</v>
      </c>
      <c r="T7" s="4">
        <f t="shared" ref="T7:Y7" si="0">H18/H41</f>
        <v>2.8333333333333335</v>
      </c>
      <c r="U7" s="4">
        <f t="shared" si="0"/>
        <v>2.0005633802816902</v>
      </c>
      <c r="V7" s="4"/>
      <c r="W7" s="4">
        <f t="shared" si="0"/>
        <v>5.2822283609576424</v>
      </c>
      <c r="X7" s="4">
        <f t="shared" si="0"/>
        <v>4.9936342592592604</v>
      </c>
      <c r="Y7" s="4">
        <f t="shared" si="0"/>
        <v>3.7187679907887166</v>
      </c>
    </row>
    <row r="8" spans="1:25" x14ac:dyDescent="0.2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O8" s="3"/>
      <c r="P8" s="3" t="s">
        <v>75</v>
      </c>
      <c r="Q8" s="3"/>
      <c r="R8" s="3"/>
      <c r="S8" s="4">
        <f>(G18-G13)/G41</f>
        <v>1.1740435108777194</v>
      </c>
      <c r="T8" s="4">
        <f t="shared" ref="T8:Y8" si="1">(H18-H13)/H41</f>
        <v>2.3202898550724638</v>
      </c>
      <c r="U8" s="4">
        <f t="shared" si="1"/>
        <v>1.6569014084507043</v>
      </c>
      <c r="V8" s="4"/>
      <c r="W8" s="4">
        <f t="shared" si="1"/>
        <v>4.5989871086556171</v>
      </c>
      <c r="X8" s="4">
        <f t="shared" si="1"/>
        <v>4.0998263888888893</v>
      </c>
      <c r="Y8" s="4">
        <f t="shared" si="1"/>
        <v>2.9099021301093844</v>
      </c>
    </row>
    <row r="9" spans="1:25" x14ac:dyDescent="0.25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3"/>
      <c r="P9" s="3" t="s">
        <v>82</v>
      </c>
      <c r="Q9" s="3"/>
      <c r="R9" s="3"/>
      <c r="S9" s="4">
        <f>(G10+G11+G98)/G41</f>
        <v>1.0300075018754689</v>
      </c>
      <c r="T9" s="4">
        <f>(H10+H11+H98)/H41</f>
        <v>1.691304347826087</v>
      </c>
      <c r="U9" s="4">
        <f>(I10+I11+I98)/I41</f>
        <v>1.4247887323943662</v>
      </c>
      <c r="V9" s="4"/>
      <c r="W9" s="4">
        <f>(K10+K11+K98)/K41</f>
        <v>5.665515653775322</v>
      </c>
      <c r="X9" s="4">
        <f>(L10+L11+L98)/L41</f>
        <v>4.0787037037037042</v>
      </c>
      <c r="Y9" s="4">
        <f>(M10+M11+M98)/M41</f>
        <v>2.5431778929188256</v>
      </c>
    </row>
    <row r="10" spans="1:25" x14ac:dyDescent="0.25">
      <c r="A10" s="9"/>
      <c r="B10" s="9" t="s">
        <v>3</v>
      </c>
      <c r="C10" s="9"/>
      <c r="D10" s="9"/>
      <c r="E10" s="9"/>
      <c r="F10" s="9"/>
      <c r="G10" s="10">
        <v>1442</v>
      </c>
      <c r="H10" s="10">
        <v>1373</v>
      </c>
      <c r="I10" s="10">
        <v>1194</v>
      </c>
      <c r="J10" s="11"/>
      <c r="K10" s="11">
        <v>653.79999999999995</v>
      </c>
      <c r="L10" s="11">
        <v>420.4</v>
      </c>
      <c r="M10" s="11">
        <v>310.89999999999998</v>
      </c>
      <c r="O10" s="3"/>
      <c r="P10" s="3" t="s">
        <v>84</v>
      </c>
      <c r="Q10" s="3"/>
      <c r="R10" s="3"/>
      <c r="S10" s="4">
        <f>G12/(G65/365)</f>
        <v>78.882070437566711</v>
      </c>
      <c r="T10" s="4">
        <f t="shared" ref="T10:Y10" si="2">H12/(H65/365)</f>
        <v>94.351936011634237</v>
      </c>
      <c r="U10" s="4">
        <f t="shared" si="2"/>
        <v>89.475740505179004</v>
      </c>
      <c r="V10" s="4"/>
      <c r="W10" s="4">
        <f t="shared" si="2"/>
        <v>45.253777605579231</v>
      </c>
      <c r="X10" s="4">
        <f t="shared" si="2"/>
        <v>53.978244927890486</v>
      </c>
      <c r="Y10" s="4">
        <f t="shared" si="2"/>
        <v>61.697989050326392</v>
      </c>
    </row>
    <row r="11" spans="1:25" x14ac:dyDescent="0.25">
      <c r="A11" s="9"/>
      <c r="B11" s="9" t="s">
        <v>4</v>
      </c>
      <c r="C11" s="9"/>
      <c r="D11" s="9"/>
      <c r="E11" s="9"/>
      <c r="F11" s="9"/>
      <c r="G11" s="10"/>
      <c r="H11" s="10"/>
      <c r="I11" s="10"/>
      <c r="J11" s="11"/>
      <c r="K11" s="11">
        <v>785</v>
      </c>
      <c r="L11" s="11">
        <v>516.5</v>
      </c>
      <c r="M11" s="11">
        <v>210.5</v>
      </c>
      <c r="O11" s="3"/>
      <c r="P11" s="3" t="s">
        <v>83</v>
      </c>
      <c r="Q11" s="3"/>
      <c r="R11" s="3"/>
      <c r="S11" s="5">
        <f>G13/(G66/365)</f>
        <v>173.11554748941319</v>
      </c>
      <c r="T11" s="5">
        <f t="shared" ref="T11:Y11" si="3">H13/(H66/365)</f>
        <v>164.18043202033039</v>
      </c>
      <c r="U11" s="5">
        <f t="shared" si="3"/>
        <v>144.7659297789337</v>
      </c>
      <c r="V11" s="5"/>
      <c r="W11" s="5">
        <f t="shared" si="3"/>
        <v>173.16496163682862</v>
      </c>
      <c r="X11" s="5">
        <f t="shared" si="3"/>
        <v>218.25106465350365</v>
      </c>
      <c r="Y11" s="5">
        <f t="shared" si="3"/>
        <v>208.8900203665988</v>
      </c>
    </row>
    <row r="12" spans="1:25" x14ac:dyDescent="0.25">
      <c r="A12" s="9"/>
      <c r="B12" s="9" t="s">
        <v>5</v>
      </c>
      <c r="C12" s="9"/>
      <c r="D12" s="9"/>
      <c r="E12" s="9"/>
      <c r="F12" s="9"/>
      <c r="G12" s="10">
        <v>1215</v>
      </c>
      <c r="H12" s="10">
        <v>1422</v>
      </c>
      <c r="I12" s="10">
        <v>1349</v>
      </c>
      <c r="J12" s="11"/>
      <c r="K12" s="11">
        <v>288</v>
      </c>
      <c r="L12" s="11">
        <v>302.5</v>
      </c>
      <c r="M12" s="11">
        <v>321.10000000000002</v>
      </c>
      <c r="O12" s="3"/>
      <c r="P12" s="3" t="s">
        <v>86</v>
      </c>
      <c r="Q12" s="3"/>
      <c r="R12" s="3"/>
      <c r="S12" s="5">
        <f>G34/(G66/365)</f>
        <v>33.342407743496672</v>
      </c>
      <c r="T12" s="5">
        <f t="shared" ref="T12:Y12" si="4">H34/(H66/365)</f>
        <v>57.277636594663278</v>
      </c>
      <c r="U12" s="5">
        <f t="shared" si="4"/>
        <v>60.279583875162551</v>
      </c>
      <c r="V12" s="5"/>
      <c r="W12" s="5">
        <f t="shared" si="4"/>
        <v>33.956202046035806</v>
      </c>
      <c r="X12" s="5">
        <f t="shared" si="4"/>
        <v>34.196670538133951</v>
      </c>
      <c r="Y12" s="5">
        <f t="shared" si="4"/>
        <v>55.53054989816701</v>
      </c>
    </row>
    <row r="13" spans="1:25" x14ac:dyDescent="0.25">
      <c r="A13" s="9"/>
      <c r="B13" s="9" t="s">
        <v>11</v>
      </c>
      <c r="C13" s="9"/>
      <c r="D13" s="9"/>
      <c r="E13" s="9"/>
      <c r="F13" s="9"/>
      <c r="G13" s="10">
        <v>784</v>
      </c>
      <c r="H13" s="10">
        <v>708</v>
      </c>
      <c r="I13" s="10">
        <v>610</v>
      </c>
      <c r="J13" s="11"/>
      <c r="K13" s="11">
        <v>296.8</v>
      </c>
      <c r="L13" s="11">
        <v>308.89999999999998</v>
      </c>
      <c r="M13" s="11">
        <v>281</v>
      </c>
      <c r="O13" s="3"/>
      <c r="P13" s="3" t="s">
        <v>85</v>
      </c>
      <c r="Q13" s="3"/>
      <c r="R13" s="3"/>
      <c r="S13" s="5">
        <f>S10+S11-S12</f>
        <v>218.65521018348323</v>
      </c>
      <c r="T13" s="5">
        <f t="shared" ref="T13:Y13" si="5">T10+T11-T12</f>
        <v>201.25473143730133</v>
      </c>
      <c r="U13" s="5">
        <f t="shared" si="5"/>
        <v>173.96208640895014</v>
      </c>
      <c r="V13" s="5"/>
      <c r="W13" s="5">
        <f t="shared" si="5"/>
        <v>184.46253719637207</v>
      </c>
      <c r="X13" s="5">
        <f t="shared" si="5"/>
        <v>238.03263904326019</v>
      </c>
      <c r="Y13" s="5">
        <f t="shared" si="5"/>
        <v>215.05745951875821</v>
      </c>
    </row>
    <row r="14" spans="1:25" x14ac:dyDescent="0.25">
      <c r="A14" s="9"/>
      <c r="B14" s="9" t="s">
        <v>6</v>
      </c>
      <c r="C14" s="9"/>
      <c r="D14" s="9"/>
      <c r="E14" s="9"/>
      <c r="F14" s="9"/>
      <c r="G14" s="10"/>
      <c r="H14" s="10"/>
      <c r="I14" s="10"/>
      <c r="J14" s="11"/>
      <c r="K14" s="11">
        <v>37</v>
      </c>
      <c r="L14" s="11">
        <v>25.5</v>
      </c>
      <c r="M14" s="11">
        <v>26.4</v>
      </c>
      <c r="O14" s="3"/>
      <c r="P14" s="3"/>
      <c r="Q14" s="3"/>
      <c r="R14" s="3"/>
      <c r="S14" s="4"/>
      <c r="T14" s="4"/>
      <c r="U14" s="4"/>
      <c r="V14" s="4"/>
      <c r="W14" s="4"/>
      <c r="X14" s="4"/>
      <c r="Y14" s="4"/>
    </row>
    <row r="15" spans="1:25" x14ac:dyDescent="0.25">
      <c r="A15" s="9"/>
      <c r="B15" s="9" t="s">
        <v>7</v>
      </c>
      <c r="C15" s="9"/>
      <c r="D15" s="9"/>
      <c r="E15" s="9"/>
      <c r="F15" s="9"/>
      <c r="G15" s="10">
        <v>291</v>
      </c>
      <c r="H15" s="10">
        <v>229</v>
      </c>
      <c r="I15" s="10">
        <v>220</v>
      </c>
      <c r="J15" s="11"/>
      <c r="K15" s="11">
        <v>63.5</v>
      </c>
      <c r="L15" s="11">
        <v>33.4</v>
      </c>
      <c r="M15" s="11">
        <v>43.4</v>
      </c>
      <c r="O15" s="3"/>
      <c r="P15" s="3"/>
      <c r="Q15" s="3"/>
      <c r="R15" s="3"/>
      <c r="S15" s="4"/>
      <c r="T15" s="4"/>
      <c r="U15" s="4"/>
      <c r="V15" s="4"/>
      <c r="W15" s="4"/>
      <c r="X15" s="4"/>
      <c r="Y15" s="4"/>
    </row>
    <row r="16" spans="1:25" x14ac:dyDescent="0.25">
      <c r="A16" s="9"/>
      <c r="B16" s="9" t="s">
        <v>8</v>
      </c>
      <c r="C16" s="9"/>
      <c r="D16" s="9"/>
      <c r="E16" s="9"/>
      <c r="F16" s="9"/>
      <c r="G16" s="10"/>
      <c r="H16" s="10"/>
      <c r="I16" s="10"/>
      <c r="J16" s="11"/>
      <c r="K16" s="11">
        <v>48.8</v>
      </c>
      <c r="L16" s="11">
        <v>46.8</v>
      </c>
      <c r="M16" s="11">
        <v>41.6</v>
      </c>
      <c r="O16" s="3" t="s">
        <v>87</v>
      </c>
      <c r="P16" s="3"/>
      <c r="Q16" s="3"/>
      <c r="R16" s="3"/>
      <c r="S16" s="4"/>
      <c r="T16" s="4"/>
      <c r="U16" s="4"/>
      <c r="V16" s="4"/>
      <c r="W16" s="4"/>
      <c r="X16" s="4"/>
      <c r="Y16" s="4"/>
    </row>
    <row r="17" spans="1:25" x14ac:dyDescent="0.25">
      <c r="A17" s="9"/>
      <c r="B17" s="9" t="s">
        <v>9</v>
      </c>
      <c r="C17" s="9"/>
      <c r="D17" s="9"/>
      <c r="E17" s="9"/>
      <c r="F17" s="9"/>
      <c r="G17" s="10">
        <v>182</v>
      </c>
      <c r="H17" s="10">
        <v>178</v>
      </c>
      <c r="I17" s="10">
        <v>178</v>
      </c>
      <c r="J17" s="11"/>
      <c r="K17" s="11">
        <v>121.7</v>
      </c>
      <c r="L17" s="11">
        <v>71.8</v>
      </c>
      <c r="M17" s="11">
        <v>57</v>
      </c>
      <c r="O17" s="3"/>
      <c r="P17" s="3" t="s">
        <v>88</v>
      </c>
      <c r="Q17" s="3"/>
      <c r="R17" s="3"/>
      <c r="S17" s="4">
        <f>G65/G12</f>
        <v>4.6271604938271604</v>
      </c>
      <c r="T17" s="4">
        <f t="shared" ref="T17:Y17" si="6">H65/H12</f>
        <v>3.8684950773558366</v>
      </c>
      <c r="U17" s="4">
        <f t="shared" si="6"/>
        <v>4.079318013343217</v>
      </c>
      <c r="V17" s="4"/>
      <c r="W17" s="4">
        <f t="shared" si="6"/>
        <v>8.0656250000000007</v>
      </c>
      <c r="X17" s="4">
        <f t="shared" si="6"/>
        <v>6.7619834710743802</v>
      </c>
      <c r="Y17" s="4">
        <f t="shared" si="6"/>
        <v>5.9159140454687007</v>
      </c>
    </row>
    <row r="18" spans="1:25" x14ac:dyDescent="0.25">
      <c r="A18" s="9" t="s">
        <v>10</v>
      </c>
      <c r="B18" s="9"/>
      <c r="C18" s="9"/>
      <c r="D18" s="9"/>
      <c r="E18" s="9"/>
      <c r="F18" s="9"/>
      <c r="G18" s="10">
        <f>SUM(G10:G17)</f>
        <v>3914</v>
      </c>
      <c r="H18" s="10">
        <f t="shared" ref="H18:I18" si="7">SUM(H10:H17)</f>
        <v>3910</v>
      </c>
      <c r="I18" s="10">
        <f t="shared" si="7"/>
        <v>3551</v>
      </c>
      <c r="J18" s="11"/>
      <c r="K18" s="11">
        <f>SUM(K10:K17)</f>
        <v>2294.6</v>
      </c>
      <c r="L18" s="11">
        <f t="shared" ref="L18:M18" si="8">SUM(L10:L17)</f>
        <v>1725.8000000000002</v>
      </c>
      <c r="M18" s="11">
        <f t="shared" si="8"/>
        <v>1291.9000000000001</v>
      </c>
      <c r="O18" s="3"/>
      <c r="P18" s="3" t="s">
        <v>89</v>
      </c>
      <c r="Q18" s="3"/>
      <c r="R18" s="3"/>
      <c r="S18" s="4">
        <f>G66/G13</f>
        <v>2.108418367346939</v>
      </c>
      <c r="T18" s="4">
        <f t="shared" ref="T18:Y18" si="9">H66/H13</f>
        <v>2.2231638418079096</v>
      </c>
      <c r="U18" s="4">
        <f t="shared" si="9"/>
        <v>2.5213114754098362</v>
      </c>
      <c r="V18" s="4"/>
      <c r="W18" s="4">
        <f t="shared" si="9"/>
        <v>2.1078167115902966</v>
      </c>
      <c r="X18" s="4">
        <f t="shared" si="9"/>
        <v>1.6723858853998059</v>
      </c>
      <c r="Y18" s="4">
        <f t="shared" si="9"/>
        <v>1.7473309608540926</v>
      </c>
    </row>
    <row r="19" spans="1:25" x14ac:dyDescent="0.25">
      <c r="A19" s="9"/>
      <c r="B19" s="9"/>
      <c r="C19" s="9"/>
      <c r="D19" s="9"/>
      <c r="E19" s="9"/>
      <c r="F19" s="9"/>
      <c r="G19" s="10"/>
      <c r="H19" s="10"/>
      <c r="I19" s="10"/>
      <c r="J19" s="11"/>
      <c r="K19" s="11"/>
      <c r="L19" s="11"/>
      <c r="M19" s="11"/>
      <c r="O19" s="3"/>
      <c r="P19" s="3" t="s">
        <v>90</v>
      </c>
      <c r="Q19" s="3"/>
      <c r="R19" s="3"/>
      <c r="S19" s="4">
        <f>G66/G34</f>
        <v>10.947019867549669</v>
      </c>
      <c r="T19" s="4">
        <f t="shared" ref="T19:Y19" si="10">H66/H34</f>
        <v>6.3724696356275308</v>
      </c>
      <c r="U19" s="4">
        <f t="shared" si="10"/>
        <v>6.0551181102362204</v>
      </c>
      <c r="V19" s="4"/>
      <c r="W19" s="4">
        <f t="shared" si="10"/>
        <v>10.749140893470789</v>
      </c>
      <c r="X19" s="4">
        <f t="shared" si="10"/>
        <v>10.673553719008265</v>
      </c>
      <c r="Y19" s="4">
        <f t="shared" si="10"/>
        <v>6.5729585006693441</v>
      </c>
    </row>
    <row r="20" spans="1:25" x14ac:dyDescent="0.25">
      <c r="A20" s="9" t="s">
        <v>12</v>
      </c>
      <c r="B20" s="9"/>
      <c r="C20" s="9"/>
      <c r="D20" s="9"/>
      <c r="E20" s="9"/>
      <c r="F20" s="9"/>
      <c r="G20" s="10"/>
      <c r="H20" s="10"/>
      <c r="I20" s="10"/>
      <c r="J20" s="11"/>
      <c r="K20" s="11">
        <v>5.8</v>
      </c>
      <c r="L20" s="11">
        <v>7.3</v>
      </c>
      <c r="M20" s="11">
        <v>9.9</v>
      </c>
      <c r="O20" s="3"/>
      <c r="P20" s="3" t="s">
        <v>91</v>
      </c>
      <c r="Q20" s="3"/>
      <c r="R20" s="3"/>
      <c r="S20" s="4">
        <f>G65/G22</f>
        <v>4.1861504095309012</v>
      </c>
      <c r="T20" s="4">
        <f t="shared" ref="T20:Y20" si="11">H65/H22</f>
        <v>3.9014184397163119</v>
      </c>
      <c r="U20" s="4">
        <f t="shared" si="11"/>
        <v>3.8617543859649124</v>
      </c>
      <c r="V20" s="4"/>
      <c r="W20" s="4">
        <f t="shared" si="11"/>
        <v>5.244750508015354</v>
      </c>
      <c r="X20" s="4">
        <f t="shared" si="11"/>
        <v>4.8517552182163186</v>
      </c>
      <c r="Y20" s="4">
        <f t="shared" si="11"/>
        <v>5.0886686311277787</v>
      </c>
    </row>
    <row r="21" spans="1:25" x14ac:dyDescent="0.25">
      <c r="A21" s="9" t="s">
        <v>13</v>
      </c>
      <c r="B21" s="9"/>
      <c r="C21" s="9"/>
      <c r="D21" s="9"/>
      <c r="E21" s="9"/>
      <c r="F21" s="9"/>
      <c r="G21" s="10"/>
      <c r="H21" s="10"/>
      <c r="I21" s="10"/>
      <c r="J21" s="11"/>
      <c r="K21" s="11">
        <v>240.9</v>
      </c>
      <c r="L21" s="11">
        <v>21.9</v>
      </c>
      <c r="M21" s="11"/>
      <c r="O21" s="3"/>
      <c r="P21" s="3" t="s">
        <v>92</v>
      </c>
      <c r="Q21" s="3"/>
      <c r="R21" s="3"/>
      <c r="S21" s="4">
        <f>G65/G29</f>
        <v>0.55079847163711182</v>
      </c>
      <c r="T21" s="4">
        <f t="shared" ref="T21:Y21" si="12">H65/H29</f>
        <v>0.53678766588602655</v>
      </c>
      <c r="U21" s="4">
        <f t="shared" si="12"/>
        <v>0.59357135152626472</v>
      </c>
      <c r="V21" s="4"/>
      <c r="W21" s="4">
        <f t="shared" si="12"/>
        <v>0.65910961041909033</v>
      </c>
      <c r="X21" s="4">
        <f t="shared" si="12"/>
        <v>0.75482490128787028</v>
      </c>
      <c r="Y21" s="4">
        <f t="shared" si="12"/>
        <v>0.8550979068197162</v>
      </c>
    </row>
    <row r="22" spans="1:25" x14ac:dyDescent="0.25">
      <c r="A22" s="9" t="s">
        <v>14</v>
      </c>
      <c r="B22" s="9"/>
      <c r="C22" s="9"/>
      <c r="D22" s="9"/>
      <c r="E22" s="9"/>
      <c r="F22" s="9"/>
      <c r="G22" s="10">
        <v>1343</v>
      </c>
      <c r="H22" s="10">
        <v>1410</v>
      </c>
      <c r="I22" s="10">
        <v>1425</v>
      </c>
      <c r="J22" s="11"/>
      <c r="K22" s="11">
        <v>442.9</v>
      </c>
      <c r="L22" s="11">
        <v>421.6</v>
      </c>
      <c r="M22" s="11">
        <v>373.3</v>
      </c>
      <c r="O22" s="3"/>
      <c r="P22" s="3"/>
      <c r="Q22" s="3"/>
      <c r="R22" s="3"/>
      <c r="S22" s="4"/>
      <c r="T22" s="4"/>
      <c r="U22" s="4"/>
      <c r="V22" s="4"/>
      <c r="W22" s="4"/>
      <c r="X22" s="4"/>
      <c r="Y22" s="4"/>
    </row>
    <row r="23" spans="1:25" x14ac:dyDescent="0.25">
      <c r="A23" s="9" t="s">
        <v>15</v>
      </c>
      <c r="B23" s="9"/>
      <c r="C23" s="9"/>
      <c r="D23" s="9"/>
      <c r="E23" s="9"/>
      <c r="F23" s="9"/>
      <c r="G23" s="10">
        <v>3532</v>
      </c>
      <c r="H23" s="10">
        <v>3524</v>
      </c>
      <c r="I23" s="10">
        <v>2961</v>
      </c>
      <c r="J23" s="11"/>
      <c r="K23" s="11">
        <v>376</v>
      </c>
      <c r="L23" s="11">
        <v>385.4</v>
      </c>
      <c r="M23" s="11">
        <v>384.7</v>
      </c>
      <c r="O23" s="3" t="s">
        <v>93</v>
      </c>
      <c r="P23" s="3"/>
      <c r="Q23" s="3"/>
      <c r="R23" s="3"/>
      <c r="S23" s="4"/>
      <c r="T23" s="4"/>
      <c r="U23" s="4"/>
      <c r="V23" s="4"/>
      <c r="W23" s="4"/>
      <c r="X23" s="4"/>
      <c r="Y23" s="4"/>
    </row>
    <row r="24" spans="1:25" x14ac:dyDescent="0.25">
      <c r="A24" s="9" t="s">
        <v>16</v>
      </c>
      <c r="B24" s="9"/>
      <c r="C24" s="9"/>
      <c r="D24" s="9"/>
      <c r="E24" s="9"/>
      <c r="F24" s="9"/>
      <c r="G24" s="10">
        <v>851</v>
      </c>
      <c r="H24" s="10">
        <v>911</v>
      </c>
      <c r="I24" s="10">
        <v>804</v>
      </c>
      <c r="J24" s="11"/>
      <c r="K24" s="11">
        <v>23.4</v>
      </c>
      <c r="L24" s="11">
        <v>33.5</v>
      </c>
      <c r="M24" s="11">
        <v>67</v>
      </c>
      <c r="O24" s="3"/>
      <c r="P24" s="3" t="s">
        <v>94</v>
      </c>
      <c r="Q24" s="3"/>
      <c r="R24" s="3"/>
      <c r="S24" s="4">
        <f>G47/G29</f>
        <v>0.58420691682178894</v>
      </c>
      <c r="T24" s="4">
        <f t="shared" ref="T24:Y24" si="13">H47/H29</f>
        <v>0.57025761124121777</v>
      </c>
      <c r="U24" s="4">
        <f t="shared" si="13"/>
        <v>0.55840793873368566</v>
      </c>
      <c r="V24" s="4"/>
      <c r="W24" s="4">
        <f t="shared" si="13"/>
        <v>0.3782027636693811</v>
      </c>
      <c r="X24" s="4">
        <f t="shared" si="13"/>
        <v>0.43008967120557956</v>
      </c>
      <c r="Y24" s="4">
        <f t="shared" si="13"/>
        <v>0.33409858203916271</v>
      </c>
    </row>
    <row r="25" spans="1:25" x14ac:dyDescent="0.25">
      <c r="A25" s="9" t="s">
        <v>72</v>
      </c>
      <c r="B25" s="9"/>
      <c r="C25" s="9"/>
      <c r="D25" s="9"/>
      <c r="E25" s="9"/>
      <c r="F25" s="9"/>
      <c r="G25" s="10"/>
      <c r="H25" s="10"/>
      <c r="I25" s="10"/>
      <c r="J25" s="11"/>
      <c r="K25" s="11"/>
      <c r="L25" s="11"/>
      <c r="M25" s="11">
        <v>21.1</v>
      </c>
      <c r="O25" s="3"/>
      <c r="P25" s="3" t="s">
        <v>95</v>
      </c>
      <c r="Q25" s="3"/>
      <c r="R25" s="3"/>
      <c r="S25" s="4">
        <f>G43/(G43+G56)</f>
        <v>0.34878011354917909</v>
      </c>
      <c r="T25" s="4">
        <f t="shared" ref="T25:U25" si="14">H43/(H43+H56)</f>
        <v>0.44407977783388031</v>
      </c>
      <c r="U25" s="4">
        <f t="shared" si="14"/>
        <v>0.38380493678506922</v>
      </c>
      <c r="V25" s="4"/>
      <c r="W25" s="4">
        <f t="shared" ref="W25" si="15">K43/(K43+K56)</f>
        <v>0.2144111848001434</v>
      </c>
      <c r="X25" s="4">
        <f t="shared" ref="X25:Y25" si="16">L43/(L43+L56)</f>
        <v>0.27747368421052632</v>
      </c>
      <c r="Y25" s="4">
        <f t="shared" si="16"/>
        <v>0.11344839985616686</v>
      </c>
    </row>
    <row r="26" spans="1:25" x14ac:dyDescent="0.25">
      <c r="A26" s="9" t="s">
        <v>7</v>
      </c>
      <c r="B26" s="9"/>
      <c r="C26" s="9"/>
      <c r="D26" s="9"/>
      <c r="E26" s="9"/>
      <c r="F26" s="9"/>
      <c r="G26" s="10">
        <v>113</v>
      </c>
      <c r="H26" s="10">
        <v>116</v>
      </c>
      <c r="I26" s="10"/>
      <c r="J26" s="11"/>
      <c r="K26" s="11">
        <v>91.5</v>
      </c>
      <c r="L26" s="11">
        <v>79</v>
      </c>
      <c r="M26" s="11">
        <v>47.3</v>
      </c>
      <c r="O26" s="3"/>
      <c r="P26" s="3" t="s">
        <v>96</v>
      </c>
      <c r="Q26" s="3"/>
      <c r="R26" s="3"/>
      <c r="S26" s="4">
        <f>G47/G56</f>
        <v>1.4050424128180961</v>
      </c>
      <c r="T26" s="4">
        <f t="shared" ref="T26:Y26" si="17">H47/H56</f>
        <v>1.326975476839237</v>
      </c>
      <c r="U26" s="4">
        <f t="shared" si="17"/>
        <v>1.2645334636052761</v>
      </c>
      <c r="V26" s="4"/>
      <c r="W26" s="4">
        <f t="shared" si="17"/>
        <v>0.60824130692707845</v>
      </c>
      <c r="X26" s="4">
        <f t="shared" si="17"/>
        <v>0.75466200466200473</v>
      </c>
      <c r="Y26" s="4">
        <f t="shared" si="17"/>
        <v>0.50172378827823971</v>
      </c>
    </row>
    <row r="27" spans="1:25" x14ac:dyDescent="0.25">
      <c r="A27" s="9" t="s">
        <v>17</v>
      </c>
      <c r="B27" s="9"/>
      <c r="C27" s="9"/>
      <c r="D27" s="9"/>
      <c r="E27" s="9"/>
      <c r="F27" s="9"/>
      <c r="G27" s="10">
        <v>454</v>
      </c>
      <c r="H27" s="10">
        <v>377</v>
      </c>
      <c r="I27" s="10">
        <v>530</v>
      </c>
      <c r="J27" s="11"/>
      <c r="K27" s="11">
        <v>49.2</v>
      </c>
      <c r="L27" s="11">
        <v>35.4</v>
      </c>
      <c r="M27" s="11">
        <v>26.3</v>
      </c>
      <c r="O27" s="3"/>
      <c r="P27" s="3" t="s">
        <v>97</v>
      </c>
      <c r="Q27" s="3"/>
      <c r="R27" s="3"/>
      <c r="S27" s="4">
        <f>G72/G74</f>
        <v>13.541176470588235</v>
      </c>
      <c r="T27" s="4">
        <f t="shared" ref="T27:Y27" si="18">H72/H74</f>
        <v>12.975308641975309</v>
      </c>
      <c r="U27" s="4">
        <f t="shared" si="18"/>
        <v>15.068493150684931</v>
      </c>
      <c r="V27" s="4"/>
      <c r="W27" s="4">
        <f t="shared" si="18"/>
        <v>24.540697674418617</v>
      </c>
      <c r="X27" s="4">
        <f t="shared" si="18"/>
        <v>46.551020408163275</v>
      </c>
      <c r="Y27" s="4">
        <f t="shared" si="18"/>
        <v>91.795454545454518</v>
      </c>
    </row>
    <row r="28" spans="1:25" x14ac:dyDescent="0.25">
      <c r="A28" s="9"/>
      <c r="B28" s="9"/>
      <c r="C28" s="9"/>
      <c r="D28" s="9"/>
      <c r="E28" s="9"/>
      <c r="F28" s="9"/>
      <c r="G28" s="10"/>
      <c r="H28" s="10"/>
      <c r="I28" s="10"/>
      <c r="J28" s="11"/>
      <c r="K28" s="11"/>
      <c r="L28" s="11"/>
      <c r="M28" s="11"/>
      <c r="O28" s="3"/>
      <c r="P28" s="3" t="s">
        <v>98</v>
      </c>
      <c r="Q28" s="3"/>
      <c r="R28" s="3"/>
      <c r="S28" s="4">
        <f>(G98+G74+G81)/G74</f>
        <v>17.670588235294119</v>
      </c>
      <c r="T28" s="4">
        <f>(H98+H74+H81)/H74</f>
        <v>14</v>
      </c>
      <c r="U28" s="4">
        <f>(I98+I74+I81)/I74</f>
        <v>22.753424657534246</v>
      </c>
      <c r="V28" s="4"/>
      <c r="W28" s="4">
        <f>(K98+K74+K81)/K74</f>
        <v>60.436046511627907</v>
      </c>
      <c r="X28" s="4">
        <f>(L98+L74+L81)/L74</f>
        <v>49.234693877551017</v>
      </c>
      <c r="Y28" s="4">
        <f>(M98+M74+M81)/M74</f>
        <v>83.295454545454533</v>
      </c>
    </row>
    <row r="29" spans="1:25" x14ac:dyDescent="0.25">
      <c r="A29" s="9" t="s">
        <v>18</v>
      </c>
      <c r="B29" s="9"/>
      <c r="C29" s="9"/>
      <c r="D29" s="9"/>
      <c r="E29" s="9"/>
      <c r="F29" s="9"/>
      <c r="G29" s="10">
        <f>SUM(G18:G27)</f>
        <v>10207</v>
      </c>
      <c r="H29" s="10">
        <f t="shared" ref="H29:I29" si="19">SUM(H18:H27)</f>
        <v>10248</v>
      </c>
      <c r="I29" s="10">
        <f t="shared" si="19"/>
        <v>9271</v>
      </c>
      <c r="J29" s="11"/>
      <c r="K29" s="11">
        <f>SUM(K18:K27)</f>
        <v>3524.3</v>
      </c>
      <c r="L29" s="11">
        <f>SUM(L18:L27)</f>
        <v>2709.9000000000005</v>
      </c>
      <c r="M29" s="11">
        <f>SUM(M18:M27)</f>
        <v>2221.5000000000005</v>
      </c>
      <c r="O29" s="3"/>
      <c r="P29" s="3" t="s">
        <v>116</v>
      </c>
      <c r="Q29" s="3"/>
      <c r="R29" s="3"/>
      <c r="S29" s="4">
        <f>G29/G56</f>
        <v>2.4050424128180961</v>
      </c>
      <c r="T29" s="4">
        <f t="shared" ref="T29:Y29" si="20">H29/H56</f>
        <v>2.326975476839237</v>
      </c>
      <c r="U29" s="4">
        <f t="shared" si="20"/>
        <v>2.2645334636052761</v>
      </c>
      <c r="V29" s="4"/>
      <c r="W29" s="4">
        <f t="shared" si="20"/>
        <v>1.6082413069270787</v>
      </c>
      <c r="X29" s="4">
        <f t="shared" si="20"/>
        <v>1.7546620046620049</v>
      </c>
      <c r="Y29" s="4">
        <f t="shared" si="20"/>
        <v>1.5017237882782402</v>
      </c>
    </row>
    <row r="30" spans="1:25" x14ac:dyDescent="0.25">
      <c r="A30" s="9"/>
      <c r="B30" s="9"/>
      <c r="C30" s="9"/>
      <c r="D30" s="9"/>
      <c r="E30" s="9"/>
      <c r="F30" s="9"/>
      <c r="G30" s="10"/>
      <c r="H30" s="10"/>
      <c r="I30" s="10"/>
      <c r="J30" s="11"/>
      <c r="K30" s="11"/>
      <c r="L30" s="11"/>
      <c r="M30" s="11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</row>
    <row r="31" spans="1:25" x14ac:dyDescent="0.25">
      <c r="A31" s="9"/>
      <c r="B31" s="9"/>
      <c r="C31" s="9"/>
      <c r="D31" s="9"/>
      <c r="E31" s="9"/>
      <c r="F31" s="9"/>
      <c r="G31" s="10"/>
      <c r="H31" s="10"/>
      <c r="I31" s="10"/>
      <c r="J31" s="11"/>
      <c r="K31" s="11"/>
      <c r="L31" s="11"/>
      <c r="M31" s="11"/>
      <c r="O31" s="3" t="s">
        <v>99</v>
      </c>
      <c r="P31" s="3"/>
      <c r="Q31" s="3"/>
      <c r="R31" s="3"/>
      <c r="S31" s="4"/>
      <c r="T31" s="4"/>
      <c r="U31" s="4"/>
      <c r="V31" s="4"/>
      <c r="W31" s="4"/>
      <c r="X31" s="4"/>
      <c r="Y31" s="4"/>
    </row>
    <row r="32" spans="1:25" x14ac:dyDescent="0.25">
      <c r="A32" s="9" t="s">
        <v>19</v>
      </c>
      <c r="B32" s="9"/>
      <c r="C32" s="9"/>
      <c r="D32" s="9"/>
      <c r="E32" s="9"/>
      <c r="F32" s="9"/>
      <c r="G32" s="10"/>
      <c r="H32" s="10"/>
      <c r="I32" s="10"/>
      <c r="J32" s="11"/>
      <c r="K32" s="11"/>
      <c r="L32" s="11"/>
      <c r="M32" s="11"/>
      <c r="O32" s="3"/>
      <c r="P32" s="3" t="s">
        <v>100</v>
      </c>
      <c r="Q32" s="3"/>
      <c r="R32" s="3"/>
      <c r="S32" s="4">
        <f>G67/G65</f>
        <v>0.7059765208110993</v>
      </c>
      <c r="T32" s="4">
        <f t="shared" ref="T32:Y32" si="21">H67/H65</f>
        <v>0.71387020541719692</v>
      </c>
      <c r="U32" s="4">
        <f t="shared" si="21"/>
        <v>0.72051608213701612</v>
      </c>
      <c r="V32" s="4"/>
      <c r="W32" s="4">
        <f t="shared" si="21"/>
        <v>0.73068147574153008</v>
      </c>
      <c r="X32" s="4">
        <f t="shared" si="21"/>
        <v>0.74744561231972628</v>
      </c>
      <c r="Y32" s="4">
        <f t="shared" si="21"/>
        <v>0.74152453148031161</v>
      </c>
    </row>
    <row r="33" spans="1:25" x14ac:dyDescent="0.25">
      <c r="A33" s="9" t="s">
        <v>20</v>
      </c>
      <c r="B33" s="9"/>
      <c r="C33" s="9"/>
      <c r="D33" s="9"/>
      <c r="E33" s="9"/>
      <c r="F33" s="9"/>
      <c r="G33" s="10"/>
      <c r="H33" s="10"/>
      <c r="I33" s="10"/>
      <c r="J33" s="11"/>
      <c r="K33" s="11"/>
      <c r="L33" s="11"/>
      <c r="M33" s="11"/>
      <c r="O33" s="3"/>
      <c r="P33" s="3" t="s">
        <v>101</v>
      </c>
      <c r="Q33" s="3"/>
      <c r="R33" s="3"/>
      <c r="S33" s="4">
        <f>G72/G65</f>
        <v>0.20473141230878691</v>
      </c>
      <c r="T33" s="4">
        <f t="shared" ref="T33:Y33" si="22">H72/H65</f>
        <v>0.19105617160516269</v>
      </c>
      <c r="U33" s="4">
        <f t="shared" si="22"/>
        <v>0.19989096856260222</v>
      </c>
      <c r="V33" s="4"/>
      <c r="W33" s="4">
        <f t="shared" si="22"/>
        <v>0.1817125145292523</v>
      </c>
      <c r="X33" s="4">
        <f t="shared" si="22"/>
        <v>0.22302615497433395</v>
      </c>
      <c r="Y33" s="4">
        <f t="shared" si="22"/>
        <v>0.21262371025479046</v>
      </c>
    </row>
    <row r="34" spans="1:25" x14ac:dyDescent="0.25">
      <c r="A34" s="9"/>
      <c r="B34" s="9" t="s">
        <v>21</v>
      </c>
      <c r="C34" s="9"/>
      <c r="D34" s="9"/>
      <c r="E34" s="9"/>
      <c r="F34" s="9"/>
      <c r="G34" s="10">
        <v>151</v>
      </c>
      <c r="H34" s="10">
        <v>247</v>
      </c>
      <c r="I34" s="10">
        <v>254</v>
      </c>
      <c r="J34" s="11"/>
      <c r="K34" s="11">
        <v>58.2</v>
      </c>
      <c r="L34" s="11">
        <v>48.4</v>
      </c>
      <c r="M34" s="11">
        <v>74.7</v>
      </c>
      <c r="O34" s="3"/>
      <c r="P34" s="3" t="s">
        <v>102</v>
      </c>
      <c r="Q34" s="3"/>
      <c r="R34" s="3"/>
      <c r="S34" s="4">
        <f>G84/G65</f>
        <v>0.17822838847385272</v>
      </c>
      <c r="T34" s="4">
        <f>H84/H65</f>
        <v>0.13143064897291401</v>
      </c>
      <c r="U34" s="4">
        <f>I84/I65</f>
        <v>0.13665273487188806</v>
      </c>
      <c r="V34" s="4"/>
      <c r="W34" s="4">
        <f>K84/K65</f>
        <v>0.34917559946618459</v>
      </c>
      <c r="X34" s="4">
        <f>L84/L65</f>
        <v>0.19022243950134449</v>
      </c>
      <c r="Y34" s="4">
        <f>M84/M65</f>
        <v>0.15345335860181092</v>
      </c>
    </row>
    <row r="35" spans="1:25" x14ac:dyDescent="0.25">
      <c r="A35" s="9"/>
      <c r="B35" s="9" t="s">
        <v>22</v>
      </c>
      <c r="C35" s="9"/>
      <c r="D35" s="9"/>
      <c r="E35" s="9"/>
      <c r="F35" s="9"/>
      <c r="G35" s="10"/>
      <c r="H35" s="10"/>
      <c r="I35" s="10"/>
      <c r="J35" s="11"/>
      <c r="K35" s="11">
        <v>376.2</v>
      </c>
      <c r="L35" s="11">
        <v>297.2</v>
      </c>
      <c r="M35" s="11">
        <v>272.7</v>
      </c>
      <c r="O35" s="3"/>
      <c r="P35" s="3" t="s">
        <v>103</v>
      </c>
      <c r="Q35" s="3"/>
      <c r="R35" s="3"/>
      <c r="S35" s="4">
        <f>G98/G65</f>
        <v>0.23194592671647102</v>
      </c>
      <c r="T35" s="4">
        <f>H98/H65</f>
        <v>0.17469550990728958</v>
      </c>
      <c r="U35" s="4">
        <f>I98/I65</f>
        <v>0.24259494821006725</v>
      </c>
      <c r="V35" s="4"/>
      <c r="W35" s="4">
        <f>K98/K65</f>
        <v>0.44009643118515646</v>
      </c>
      <c r="X35" s="4">
        <f>L98/L65</f>
        <v>0.23109264238572474</v>
      </c>
      <c r="Y35" s="4">
        <f>M98/M65</f>
        <v>0.19061907770056857</v>
      </c>
    </row>
    <row r="36" spans="1:25" x14ac:dyDescent="0.25">
      <c r="A36" s="9"/>
      <c r="B36" s="9" t="s">
        <v>23</v>
      </c>
      <c r="C36" s="9"/>
      <c r="D36" s="9"/>
      <c r="E36" s="9"/>
      <c r="F36" s="9"/>
      <c r="G36" s="10">
        <v>1593</v>
      </c>
      <c r="H36" s="10">
        <v>62</v>
      </c>
      <c r="I36" s="10">
        <v>530</v>
      </c>
      <c r="J36" s="11"/>
      <c r="K36" s="11"/>
      <c r="L36" s="11"/>
      <c r="M36" s="11"/>
      <c r="O36" s="3"/>
      <c r="P36" s="3" t="s">
        <v>104</v>
      </c>
      <c r="Q36" s="3"/>
      <c r="R36" s="3"/>
      <c r="S36" s="4">
        <f>G84/G29</f>
        <v>9.8167923973743507E-2</v>
      </c>
      <c r="T36" s="4">
        <f>H84/H29</f>
        <v>7.0550351288056201E-2</v>
      </c>
      <c r="U36" s="4">
        <f>I84/I29</f>
        <v>8.111314852766692E-2</v>
      </c>
      <c r="V36" s="4"/>
      <c r="W36" s="4">
        <f>K84/K29</f>
        <v>0.23014499333200925</v>
      </c>
      <c r="X36" s="4">
        <f>L84/L29</f>
        <v>0.14358463411934022</v>
      </c>
      <c r="Y36" s="4">
        <f>M84/M29</f>
        <v>0.1312176457348638</v>
      </c>
    </row>
    <row r="37" spans="1:25" x14ac:dyDescent="0.25">
      <c r="A37" s="9"/>
      <c r="B37" s="9" t="s">
        <v>25</v>
      </c>
      <c r="C37" s="9"/>
      <c r="D37" s="9"/>
      <c r="E37" s="9"/>
      <c r="F37" s="9"/>
      <c r="G37" s="10">
        <v>77</v>
      </c>
      <c r="H37" s="10">
        <v>72</v>
      </c>
      <c r="I37" s="10">
        <v>68</v>
      </c>
      <c r="J37" s="11"/>
      <c r="K37" s="11"/>
      <c r="L37" s="11"/>
      <c r="M37" s="11"/>
      <c r="O37" s="3"/>
      <c r="P37" s="3" t="s">
        <v>105</v>
      </c>
      <c r="Q37" s="3"/>
      <c r="R37" s="3"/>
      <c r="S37" s="4">
        <f>G84/G56</f>
        <v>0.23609802073515551</v>
      </c>
      <c r="T37" s="4">
        <f>H84/H56</f>
        <v>0.16416893732970028</v>
      </c>
      <c r="U37" s="4">
        <f>I84/I56</f>
        <v>0.18368343917928676</v>
      </c>
      <c r="V37" s="4"/>
      <c r="W37" s="4">
        <f>K84/K56</f>
        <v>0.37012868485899436</v>
      </c>
      <c r="X37" s="4">
        <f>L84/L56</f>
        <v>0.25194250194250201</v>
      </c>
      <c r="Y37" s="4">
        <f>M84/M56</f>
        <v>0.19705266004191171</v>
      </c>
    </row>
    <row r="38" spans="1:25" x14ac:dyDescent="0.25">
      <c r="A38" s="9"/>
      <c r="B38" s="9" t="s">
        <v>26</v>
      </c>
      <c r="C38" s="9"/>
      <c r="D38" s="9"/>
      <c r="E38" s="9"/>
      <c r="F38" s="9"/>
      <c r="G38" s="10">
        <v>60</v>
      </c>
      <c r="H38" s="10">
        <v>32</v>
      </c>
      <c r="I38" s="10">
        <v>142</v>
      </c>
      <c r="J38" s="11"/>
      <c r="K38" s="11"/>
      <c r="L38" s="11"/>
      <c r="M38" s="11"/>
      <c r="O38" s="3"/>
      <c r="P38" s="3" t="s">
        <v>106</v>
      </c>
      <c r="Q38" s="3"/>
      <c r="R38" s="3"/>
      <c r="S38" s="4">
        <f>G98/G29</f>
        <v>0.12775546193788576</v>
      </c>
      <c r="T38" s="4">
        <f>H98/H29</f>
        <v>9.3774395003903194E-2</v>
      </c>
      <c r="U38" s="4">
        <f>I98/I29</f>
        <v>0.1439974112824938</v>
      </c>
      <c r="V38" s="4"/>
      <c r="W38" s="4">
        <f>K98/K29</f>
        <v>0.29007178730528044</v>
      </c>
      <c r="X38" s="4">
        <f>L98/L29</f>
        <v>0.1744344809771578</v>
      </c>
      <c r="Y38" s="4">
        <f>M98/M29</f>
        <v>0.16299797434166102</v>
      </c>
    </row>
    <row r="39" spans="1:25" x14ac:dyDescent="0.25">
      <c r="A39" s="9"/>
      <c r="B39" s="9" t="s">
        <v>27</v>
      </c>
      <c r="C39" s="9"/>
      <c r="D39" s="9"/>
      <c r="E39" s="9"/>
      <c r="F39" s="9"/>
      <c r="G39" s="10">
        <v>292</v>
      </c>
      <c r="H39" s="10">
        <v>312</v>
      </c>
      <c r="I39" s="10">
        <v>299</v>
      </c>
      <c r="J39" s="11"/>
      <c r="K39" s="11"/>
      <c r="L39" s="11"/>
      <c r="M39" s="11"/>
      <c r="O39" s="3"/>
      <c r="P39" s="3" t="s">
        <v>121</v>
      </c>
      <c r="Q39" s="3"/>
      <c r="R39" s="3"/>
      <c r="S39" s="4">
        <f>G84/(G29-G47)</f>
        <v>0.23609802073515551</v>
      </c>
      <c r="T39" s="4">
        <f>H84/(H29-H47)</f>
        <v>0.16416893732970028</v>
      </c>
      <c r="U39" s="4">
        <f>I84/(I29-I47)</f>
        <v>0.18368343917928676</v>
      </c>
      <c r="V39" s="4"/>
      <c r="W39" s="4">
        <f>K84/(K29-K47)</f>
        <v>0.37012868485899425</v>
      </c>
      <c r="X39" s="4">
        <f>L84/(L29-L47)</f>
        <v>0.25194250194250201</v>
      </c>
      <c r="Y39" s="4">
        <f>M84/(M29-M47)</f>
        <v>0.19705266004191166</v>
      </c>
    </row>
    <row r="40" spans="1:25" x14ac:dyDescent="0.25">
      <c r="A40" s="9"/>
      <c r="B40" s="9" t="s">
        <v>28</v>
      </c>
      <c r="C40" s="9"/>
      <c r="D40" s="9"/>
      <c r="E40" s="9"/>
      <c r="F40" s="9"/>
      <c r="G40" s="10">
        <v>493</v>
      </c>
      <c r="H40" s="10">
        <v>655</v>
      </c>
      <c r="I40" s="10">
        <v>482</v>
      </c>
      <c r="J40" s="11"/>
      <c r="K40" s="11"/>
      <c r="L40" s="11"/>
      <c r="M40" s="11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</row>
    <row r="41" spans="1:25" x14ac:dyDescent="0.25">
      <c r="A41" s="9" t="s">
        <v>29</v>
      </c>
      <c r="B41" s="9"/>
      <c r="C41" s="9"/>
      <c r="D41" s="9"/>
      <c r="E41" s="9"/>
      <c r="F41" s="9"/>
      <c r="G41" s="10">
        <f>SUM(G34:G40)</f>
        <v>2666</v>
      </c>
      <c r="H41" s="10">
        <f t="shared" ref="H41:I41" si="23">SUM(H34:H40)</f>
        <v>1380</v>
      </c>
      <c r="I41" s="10">
        <f t="shared" si="23"/>
        <v>1775</v>
      </c>
      <c r="J41" s="11"/>
      <c r="K41" s="11">
        <f>SUM(K34:K40)</f>
        <v>434.4</v>
      </c>
      <c r="L41" s="11">
        <f t="shared" ref="L41:M41" si="24">SUM(L34:L40)</f>
        <v>345.59999999999997</v>
      </c>
      <c r="M41" s="11">
        <f t="shared" si="24"/>
        <v>347.4</v>
      </c>
      <c r="O41" s="3" t="s">
        <v>107</v>
      </c>
      <c r="P41" s="3"/>
      <c r="Q41" s="3"/>
      <c r="R41" s="3"/>
      <c r="S41" s="4"/>
      <c r="T41" s="4"/>
      <c r="U41" s="4"/>
      <c r="V41" s="4"/>
      <c r="W41" s="4"/>
      <c r="X41" s="4"/>
      <c r="Y41" s="4"/>
    </row>
    <row r="42" spans="1:25" x14ac:dyDescent="0.25">
      <c r="A42" s="9"/>
      <c r="B42" s="9"/>
      <c r="C42" s="9"/>
      <c r="D42" s="9"/>
      <c r="E42" s="9"/>
      <c r="F42" s="9"/>
      <c r="G42" s="10"/>
      <c r="H42" s="10"/>
      <c r="I42" s="10"/>
      <c r="J42" s="11"/>
      <c r="K42" s="11"/>
      <c r="L42" s="11"/>
      <c r="M42" s="11"/>
      <c r="O42" s="3"/>
      <c r="P42" s="3" t="s">
        <v>108</v>
      </c>
      <c r="Q42" s="3"/>
      <c r="R42" s="3"/>
      <c r="S42" s="4">
        <f>G84/G91</f>
        <v>3.5157894736842104</v>
      </c>
      <c r="T42" s="4">
        <f>H84/H91</f>
        <v>2.519163763066202</v>
      </c>
      <c r="U42" s="4">
        <f>I84/I91</f>
        <v>2.4002553463134375</v>
      </c>
      <c r="V42" s="4"/>
      <c r="W42" s="4">
        <f>K84/K91</f>
        <v>7.2614145031333948</v>
      </c>
      <c r="X42" s="4">
        <f>L84/L91</f>
        <v>3.3864229765013065</v>
      </c>
      <c r="Y42" s="4">
        <f>M84/M91</f>
        <v>2.5436300174520072</v>
      </c>
    </row>
    <row r="43" spans="1:25" x14ac:dyDescent="0.25">
      <c r="A43" s="9" t="s">
        <v>30</v>
      </c>
      <c r="B43" s="9"/>
      <c r="C43" s="9"/>
      <c r="D43" s="9"/>
      <c r="E43" s="9"/>
      <c r="F43" s="9"/>
      <c r="G43" s="10">
        <v>2273</v>
      </c>
      <c r="H43" s="10">
        <v>3518</v>
      </c>
      <c r="I43" s="10">
        <v>2550</v>
      </c>
      <c r="J43" s="11"/>
      <c r="K43" s="11">
        <v>598.1</v>
      </c>
      <c r="L43" s="11">
        <v>593.1</v>
      </c>
      <c r="M43" s="11">
        <v>189.3</v>
      </c>
      <c r="O43" s="3"/>
      <c r="P43" s="3" t="s">
        <v>109</v>
      </c>
      <c r="Q43" s="3"/>
      <c r="R43" s="3"/>
      <c r="S43" s="6">
        <f>G89/G84</f>
        <v>1.0778443113772455E-3</v>
      </c>
      <c r="T43" s="6">
        <f>H89/H84</f>
        <v>1.3831258644536654E-3</v>
      </c>
      <c r="U43" s="6">
        <f>I89/I84</f>
        <v>1.2234042553191491E-3</v>
      </c>
      <c r="V43" s="6"/>
      <c r="W43" s="6">
        <f>K89/K84</f>
        <v>0</v>
      </c>
      <c r="X43" s="6">
        <f>L89/L84</f>
        <v>0</v>
      </c>
      <c r="Y43" s="6">
        <f>M89/M84</f>
        <v>0</v>
      </c>
    </row>
    <row r="44" spans="1:25" x14ac:dyDescent="0.25">
      <c r="A44" s="9" t="s">
        <v>24</v>
      </c>
      <c r="B44" s="9"/>
      <c r="C44" s="9"/>
      <c r="D44" s="9"/>
      <c r="E44" s="9"/>
      <c r="F44" s="9"/>
      <c r="G44" s="10"/>
      <c r="H44" s="10"/>
      <c r="I44" s="10"/>
      <c r="J44" s="11"/>
      <c r="K44" s="11">
        <v>194.8</v>
      </c>
      <c r="L44" s="11">
        <v>126.4</v>
      </c>
      <c r="M44" s="11">
        <v>110.7</v>
      </c>
      <c r="O44" s="3"/>
      <c r="P44" s="3" t="s">
        <v>111</v>
      </c>
      <c r="Q44" s="3"/>
      <c r="R44" s="3"/>
      <c r="S44" s="7">
        <f>G104/G84</f>
        <v>5.7884231536926151E-2</v>
      </c>
      <c r="T44" s="7">
        <f>H104/H84</f>
        <v>4.9792531120331947E-2</v>
      </c>
      <c r="U44" s="7">
        <f>I104/I84</f>
        <v>4.6542553191489359E-2</v>
      </c>
      <c r="V44" s="7"/>
      <c r="W44" s="7">
        <f>K104/K84</f>
        <v>4.0685488842312899E-2</v>
      </c>
      <c r="X44" s="7">
        <f>L104/L84</f>
        <v>0.11565150346954506</v>
      </c>
      <c r="Y44" s="7">
        <f>M104/M84</f>
        <v>0.1234991423670669</v>
      </c>
    </row>
    <row r="45" spans="1:25" x14ac:dyDescent="0.25">
      <c r="A45" s="9" t="s">
        <v>7</v>
      </c>
      <c r="B45" s="9"/>
      <c r="C45" s="9"/>
      <c r="D45" s="9"/>
      <c r="E45" s="9"/>
      <c r="F45" s="9"/>
      <c r="G45" s="10">
        <v>240</v>
      </c>
      <c r="H45" s="10">
        <v>240</v>
      </c>
      <c r="I45" s="10">
        <v>323</v>
      </c>
      <c r="J45" s="11"/>
      <c r="K45" s="11"/>
      <c r="L45" s="11"/>
      <c r="M45" s="11"/>
      <c r="O45" s="3"/>
      <c r="P45" s="3" t="s">
        <v>112</v>
      </c>
      <c r="Q45" s="3"/>
      <c r="R45" s="3"/>
      <c r="S45" s="6">
        <f>G89/G91</f>
        <v>3.7894736842105266E-3</v>
      </c>
      <c r="T45" s="6">
        <f>H89/H91</f>
        <v>3.4843205574912892E-3</v>
      </c>
      <c r="U45" s="6">
        <f>I89/I91</f>
        <v>2.936482604532397E-3</v>
      </c>
      <c r="V45" s="6"/>
      <c r="W45" s="6">
        <f>K89/K91</f>
        <v>0</v>
      </c>
      <c r="X45" s="6">
        <f>L89/L91</f>
        <v>0</v>
      </c>
      <c r="Y45" s="6">
        <f>M89/M91</f>
        <v>0</v>
      </c>
    </row>
    <row r="46" spans="1:25" x14ac:dyDescent="0.25">
      <c r="A46" s="9" t="s">
        <v>31</v>
      </c>
      <c r="B46" s="9"/>
      <c r="C46" s="9"/>
      <c r="D46" s="9"/>
      <c r="E46" s="9"/>
      <c r="F46" s="9"/>
      <c r="G46" s="10">
        <v>784</v>
      </c>
      <c r="H46" s="10">
        <v>706</v>
      </c>
      <c r="I46" s="10">
        <v>529</v>
      </c>
      <c r="J46" s="11"/>
      <c r="K46" s="11">
        <v>105.6</v>
      </c>
      <c r="L46" s="11">
        <v>100.4</v>
      </c>
      <c r="M46" s="11">
        <v>94.8</v>
      </c>
      <c r="O46" s="3"/>
      <c r="P46" s="3" t="s">
        <v>113</v>
      </c>
      <c r="Q46" s="3"/>
      <c r="R46" s="3"/>
      <c r="S46" s="8">
        <f>S45/G104</f>
        <v>6.5335753176043557E-5</v>
      </c>
      <c r="T46" s="8">
        <f>T45/H104</f>
        <v>9.6786682152535811E-5</v>
      </c>
      <c r="U46" s="8">
        <f>U45/I104</f>
        <v>8.3899502986639919E-5</v>
      </c>
      <c r="V46" s="8"/>
      <c r="W46" s="8">
        <f>W45/K104</f>
        <v>0</v>
      </c>
      <c r="X46" s="8">
        <f>X45/L104</f>
        <v>0</v>
      </c>
      <c r="Y46" s="8">
        <f>Y45/M104</f>
        <v>0</v>
      </c>
    </row>
    <row r="47" spans="1:25" x14ac:dyDescent="0.25">
      <c r="A47" s="9" t="s">
        <v>70</v>
      </c>
      <c r="B47" s="9"/>
      <c r="C47" s="9"/>
      <c r="D47" s="9"/>
      <c r="E47" s="9"/>
      <c r="F47" s="9"/>
      <c r="G47" s="10">
        <v>5963</v>
      </c>
      <c r="H47" s="10">
        <v>5844</v>
      </c>
      <c r="I47" s="10">
        <v>5177</v>
      </c>
      <c r="J47" s="11"/>
      <c r="K47" s="11">
        <f>SUM(K41:K46)</f>
        <v>1332.8999999999999</v>
      </c>
      <c r="L47" s="11">
        <f t="shared" ref="L47:M47" si="25">SUM(L41:L46)</f>
        <v>1165.5000000000002</v>
      </c>
      <c r="M47" s="11">
        <f t="shared" si="25"/>
        <v>742.2</v>
      </c>
      <c r="S47" s="2"/>
      <c r="T47" s="2"/>
      <c r="U47" s="2"/>
      <c r="V47" s="2"/>
      <c r="W47" s="2"/>
      <c r="X47" s="2"/>
      <c r="Y47" s="2"/>
    </row>
    <row r="48" spans="1:25" x14ac:dyDescent="0.25">
      <c r="A48" s="9"/>
      <c r="B48" s="9"/>
      <c r="C48" s="9"/>
      <c r="D48" s="9"/>
      <c r="E48" s="9"/>
      <c r="F48" s="9"/>
      <c r="G48" s="10"/>
      <c r="H48" s="10"/>
      <c r="I48" s="10"/>
      <c r="J48" s="11"/>
      <c r="K48" s="11"/>
      <c r="L48" s="11"/>
      <c r="M48" s="11"/>
    </row>
    <row r="49" spans="1:25" x14ac:dyDescent="0.25">
      <c r="A49" s="9" t="s">
        <v>32</v>
      </c>
      <c r="B49" s="9"/>
      <c r="C49" s="9"/>
      <c r="D49" s="9"/>
      <c r="E49" s="9"/>
      <c r="F49" s="9"/>
      <c r="G49" s="10"/>
      <c r="H49" s="10"/>
      <c r="I49" s="10"/>
      <c r="J49" s="11"/>
      <c r="K49" s="11"/>
      <c r="L49" s="11"/>
      <c r="M49" s="11"/>
      <c r="O49" s="20" t="s">
        <v>119</v>
      </c>
      <c r="P49" s="18"/>
      <c r="Q49" s="18"/>
      <c r="R49" s="18"/>
      <c r="S49" s="19"/>
      <c r="T49" s="19"/>
      <c r="U49" s="19"/>
      <c r="V49" s="19"/>
      <c r="W49" s="19"/>
      <c r="X49" s="19"/>
      <c r="Y49" s="19"/>
    </row>
    <row r="50" spans="1:25" x14ac:dyDescent="0.25">
      <c r="A50" s="9"/>
      <c r="B50" s="9" t="s">
        <v>33</v>
      </c>
      <c r="C50" s="9"/>
      <c r="D50" s="9"/>
      <c r="E50" s="9"/>
      <c r="F50" s="9"/>
      <c r="G50" s="10"/>
      <c r="H50" s="10"/>
      <c r="I50" s="10"/>
      <c r="J50" s="11"/>
      <c r="K50" s="11"/>
      <c r="L50" s="11"/>
      <c r="M50" s="11"/>
      <c r="O50" s="18"/>
      <c r="P50" s="18"/>
      <c r="Q50" s="18"/>
      <c r="R50" s="18"/>
      <c r="S50" s="18"/>
      <c r="T50" s="18" t="s">
        <v>68</v>
      </c>
      <c r="U50" s="18"/>
      <c r="V50" s="18"/>
      <c r="W50" s="18" t="s">
        <v>69</v>
      </c>
      <c r="X50" s="18"/>
      <c r="Y50" s="18"/>
    </row>
    <row r="51" spans="1:25" x14ac:dyDescent="0.25">
      <c r="A51" s="9"/>
      <c r="B51" s="9" t="s">
        <v>34</v>
      </c>
      <c r="C51" s="9"/>
      <c r="D51" s="9"/>
      <c r="E51" s="9"/>
      <c r="F51" s="9"/>
      <c r="G51" s="10">
        <v>29</v>
      </c>
      <c r="H51" s="10">
        <v>29</v>
      </c>
      <c r="I51" s="10">
        <v>30</v>
      </c>
      <c r="J51" s="11"/>
      <c r="K51" s="11">
        <v>128.9</v>
      </c>
      <c r="L51" s="11">
        <v>126</v>
      </c>
      <c r="M51" s="11">
        <v>124.2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x14ac:dyDescent="0.25">
      <c r="A52" s="9"/>
      <c r="B52" s="9" t="s">
        <v>35</v>
      </c>
      <c r="C52" s="9"/>
      <c r="D52" s="9"/>
      <c r="E52" s="9"/>
      <c r="F52" s="9"/>
      <c r="G52" s="10">
        <v>118</v>
      </c>
      <c r="H52" s="10">
        <v>220</v>
      </c>
      <c r="I52" s="10"/>
      <c r="J52" s="11"/>
      <c r="K52" s="11">
        <v>878.4</v>
      </c>
      <c r="L52" s="11">
        <v>671.2</v>
      </c>
      <c r="M52" s="11">
        <v>489</v>
      </c>
      <c r="O52" s="18"/>
      <c r="P52" s="18"/>
      <c r="Q52" s="18"/>
      <c r="R52" s="18"/>
      <c r="S52" s="18">
        <v>2014</v>
      </c>
      <c r="T52" s="18">
        <v>2013</v>
      </c>
      <c r="U52" s="18">
        <v>2012</v>
      </c>
      <c r="V52" s="18"/>
      <c r="W52" s="18">
        <v>2014</v>
      </c>
      <c r="X52" s="18">
        <v>2013</v>
      </c>
      <c r="Y52" s="18">
        <v>2012</v>
      </c>
    </row>
    <row r="53" spans="1:25" x14ac:dyDescent="0.25">
      <c r="A53" s="9"/>
      <c r="B53" s="9" t="s">
        <v>36</v>
      </c>
      <c r="C53" s="9"/>
      <c r="D53" s="9"/>
      <c r="E53" s="9"/>
      <c r="F53" s="9"/>
      <c r="G53" s="10">
        <v>4225</v>
      </c>
      <c r="H53" s="10">
        <v>3936</v>
      </c>
      <c r="I53" s="10">
        <v>4018</v>
      </c>
      <c r="J53" s="11"/>
      <c r="K53" s="11">
        <v>2841.9</v>
      </c>
      <c r="L53" s="11">
        <v>2030.8</v>
      </c>
      <c r="M53" s="11">
        <v>1653.9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x14ac:dyDescent="0.25">
      <c r="A54" s="9"/>
      <c r="B54" s="9" t="s">
        <v>37</v>
      </c>
      <c r="C54" s="9"/>
      <c r="D54" s="9"/>
      <c r="E54" s="9"/>
      <c r="F54" s="9"/>
      <c r="G54" s="10">
        <v>-173</v>
      </c>
      <c r="H54" s="10">
        <v>46</v>
      </c>
      <c r="I54" s="10"/>
      <c r="J54" s="11"/>
      <c r="K54" s="11">
        <v>-100.9</v>
      </c>
      <c r="L54" s="11">
        <v>-27.6</v>
      </c>
      <c r="M54" s="11">
        <v>-37.9</v>
      </c>
      <c r="O54" s="18" t="s">
        <v>120</v>
      </c>
      <c r="P54" s="18"/>
      <c r="Q54" s="18"/>
      <c r="R54" s="18"/>
      <c r="S54" s="19">
        <f>S34</f>
        <v>0.17822838847385272</v>
      </c>
      <c r="T54" s="19">
        <f>T34</f>
        <v>0.13143064897291401</v>
      </c>
      <c r="U54" s="19">
        <f>U34</f>
        <v>0.13665273487188806</v>
      </c>
      <c r="V54" s="19"/>
      <c r="W54" s="19">
        <f>W34</f>
        <v>0.34917559946618459</v>
      </c>
      <c r="X54" s="19">
        <f>X34</f>
        <v>0.19022243950134449</v>
      </c>
      <c r="Y54" s="19">
        <f>Y34</f>
        <v>0.15345335860181092</v>
      </c>
    </row>
    <row r="55" spans="1:25" x14ac:dyDescent="0.25">
      <c r="A55" s="9"/>
      <c r="B55" s="9" t="s">
        <v>38</v>
      </c>
      <c r="C55" s="9"/>
      <c r="D55" s="9"/>
      <c r="E55" s="9"/>
      <c r="F55" s="9"/>
      <c r="G55" s="10"/>
      <c r="H55" s="10"/>
      <c r="I55" s="10"/>
      <c r="J55" s="11"/>
      <c r="K55" s="11">
        <v>-1556.9</v>
      </c>
      <c r="L55" s="11">
        <v>-1256</v>
      </c>
      <c r="M55" s="11">
        <v>-749.9</v>
      </c>
      <c r="O55" s="18" t="s">
        <v>117</v>
      </c>
      <c r="P55" s="18"/>
      <c r="Q55" s="18"/>
      <c r="R55" s="18"/>
      <c r="S55" s="19">
        <f>S21</f>
        <v>0.55079847163711182</v>
      </c>
      <c r="T55" s="19">
        <f>T21</f>
        <v>0.53678766588602655</v>
      </c>
      <c r="U55" s="19">
        <f>U21</f>
        <v>0.59357135152626472</v>
      </c>
      <c r="V55" s="19"/>
      <c r="W55" s="19">
        <f>W21</f>
        <v>0.65910961041909033</v>
      </c>
      <c r="X55" s="19">
        <f>X21</f>
        <v>0.75482490128787028</v>
      </c>
      <c r="Y55" s="19">
        <f>Y21</f>
        <v>0.8550979068197162</v>
      </c>
    </row>
    <row r="56" spans="1:25" x14ac:dyDescent="0.25">
      <c r="A56" s="9" t="s">
        <v>42</v>
      </c>
      <c r="B56" s="9"/>
      <c r="C56" s="9"/>
      <c r="D56" s="9"/>
      <c r="E56" s="9"/>
      <c r="F56" s="9"/>
      <c r="G56" s="10">
        <f>G57+G58</f>
        <v>4244</v>
      </c>
      <c r="H56" s="10">
        <f t="shared" ref="H56:I56" si="26">H57+H58</f>
        <v>4404</v>
      </c>
      <c r="I56" s="10">
        <f t="shared" si="26"/>
        <v>4094</v>
      </c>
      <c r="J56" s="11"/>
      <c r="K56" s="11">
        <v>2191.4</v>
      </c>
      <c r="L56" s="11">
        <v>1544.4</v>
      </c>
      <c r="M56" s="11">
        <v>1479.3</v>
      </c>
      <c r="O56" s="18" t="s">
        <v>118</v>
      </c>
      <c r="P56" s="18"/>
      <c r="Q56" s="18"/>
      <c r="R56" s="18"/>
      <c r="S56" s="19">
        <f>S29</f>
        <v>2.4050424128180961</v>
      </c>
      <c r="T56" s="19">
        <f>T29</f>
        <v>2.326975476839237</v>
      </c>
      <c r="U56" s="19">
        <f>U29</f>
        <v>2.2645334636052761</v>
      </c>
      <c r="V56" s="19"/>
      <c r="W56" s="19">
        <f>W29</f>
        <v>1.6082413069270787</v>
      </c>
      <c r="X56" s="19">
        <f>X29</f>
        <v>1.7546620046620049</v>
      </c>
      <c r="Y56" s="19">
        <f>Y29</f>
        <v>1.5017237882782402</v>
      </c>
    </row>
    <row r="57" spans="1:25" x14ac:dyDescent="0.25">
      <c r="A57" s="9" t="s">
        <v>39</v>
      </c>
      <c r="B57" s="9"/>
      <c r="C57" s="9"/>
      <c r="D57" s="9"/>
      <c r="E57" s="9"/>
      <c r="F57" s="9"/>
      <c r="G57" s="10">
        <f>SUM(G51:G54)</f>
        <v>4199</v>
      </c>
      <c r="H57" s="10">
        <f t="shared" ref="H57" si="27">SUM(H51:H54)</f>
        <v>4231</v>
      </c>
      <c r="I57" s="10">
        <v>4094</v>
      </c>
      <c r="J57" s="11"/>
      <c r="K57" s="11"/>
      <c r="L57" s="11"/>
      <c r="M57" s="11"/>
      <c r="O57" s="18" t="s">
        <v>105</v>
      </c>
      <c r="P57" s="18"/>
      <c r="Q57" s="18"/>
      <c r="R57" s="18"/>
      <c r="S57" s="19">
        <f>S54*S55*S56</f>
        <v>0.23609802073515554</v>
      </c>
      <c r="T57" s="19">
        <f t="shared" ref="T57:Y57" si="28">T54*T55*T56</f>
        <v>0.16416893732970025</v>
      </c>
      <c r="U57" s="19">
        <f t="shared" si="28"/>
        <v>0.18368343917928678</v>
      </c>
      <c r="V57" s="19"/>
      <c r="W57" s="19">
        <f t="shared" si="28"/>
        <v>0.37012868485899436</v>
      </c>
      <c r="X57" s="19">
        <f t="shared" si="28"/>
        <v>0.25194250194250201</v>
      </c>
      <c r="Y57" s="19">
        <f t="shared" si="28"/>
        <v>0.19705266004191174</v>
      </c>
    </row>
    <row r="58" spans="1:25" x14ac:dyDescent="0.25">
      <c r="A58" s="9" t="s">
        <v>40</v>
      </c>
      <c r="B58" s="9"/>
      <c r="C58" s="9"/>
      <c r="D58" s="9"/>
      <c r="E58" s="9"/>
      <c r="F58" s="9"/>
      <c r="G58" s="10">
        <v>45</v>
      </c>
      <c r="H58" s="10">
        <v>173</v>
      </c>
      <c r="I58" s="10"/>
      <c r="J58" s="11"/>
      <c r="K58" s="11"/>
      <c r="L58" s="11"/>
      <c r="M58" s="11"/>
    </row>
    <row r="59" spans="1:25" x14ac:dyDescent="0.25">
      <c r="A59" s="9"/>
      <c r="B59" s="9"/>
      <c r="C59" s="9"/>
      <c r="D59" s="9"/>
      <c r="E59" s="9"/>
      <c r="F59" s="9"/>
      <c r="G59" s="10"/>
      <c r="H59" s="10"/>
      <c r="I59" s="10"/>
      <c r="J59" s="11"/>
      <c r="K59" s="9"/>
      <c r="L59" s="9"/>
      <c r="M59" s="9"/>
    </row>
    <row r="60" spans="1:25" x14ac:dyDescent="0.25">
      <c r="A60" s="9" t="s">
        <v>41</v>
      </c>
      <c r="B60" s="9"/>
      <c r="C60" s="9"/>
      <c r="D60" s="9"/>
      <c r="E60" s="9"/>
      <c r="F60" s="9"/>
      <c r="G60" s="10">
        <f>SUM(G47+G51+G52+G53+G54+G58)</f>
        <v>10207</v>
      </c>
      <c r="H60" s="10">
        <f t="shared" ref="H60:I60" si="29">SUM(H47+H51+H52+H53+H54+H58)</f>
        <v>10248</v>
      </c>
      <c r="I60" s="10">
        <f t="shared" si="29"/>
        <v>9225</v>
      </c>
      <c r="J60" s="11"/>
      <c r="K60" s="11">
        <f>(K47+K51+K52+K53+K54+K55)</f>
        <v>3524.3000000000006</v>
      </c>
      <c r="L60" s="11">
        <f>(L47+L51+L52+L53+L54+L55)</f>
        <v>2709.9</v>
      </c>
      <c r="M60" s="11">
        <f>(M47+M51+M52+M53+M54+M55)</f>
        <v>2221.5</v>
      </c>
      <c r="O60" s="14" t="s">
        <v>115</v>
      </c>
      <c r="P60" s="15"/>
      <c r="Q60" s="15"/>
      <c r="R60" s="15"/>
      <c r="S60" s="16"/>
      <c r="T60" s="16"/>
      <c r="U60" s="16"/>
    </row>
    <row r="61" spans="1:25" x14ac:dyDescent="0.25">
      <c r="A61" s="9"/>
      <c r="B61" s="9"/>
      <c r="C61" s="9"/>
      <c r="D61" s="9"/>
      <c r="E61" s="9"/>
      <c r="F61" s="9"/>
      <c r="G61" s="10"/>
      <c r="H61" s="10"/>
      <c r="I61" s="10"/>
      <c r="J61" s="11"/>
      <c r="K61" s="9"/>
      <c r="L61" s="9"/>
      <c r="M61" s="9"/>
      <c r="O61" s="15"/>
      <c r="P61" s="15"/>
      <c r="Q61" s="15"/>
      <c r="R61" s="15"/>
      <c r="S61" s="16"/>
      <c r="T61" s="16"/>
      <c r="U61" s="16"/>
    </row>
    <row r="62" spans="1:25" x14ac:dyDescent="0.25">
      <c r="A62" s="9"/>
      <c r="B62" s="9"/>
      <c r="C62" s="9"/>
      <c r="D62" s="9"/>
      <c r="E62" s="9"/>
      <c r="F62" s="9"/>
      <c r="G62" s="10"/>
      <c r="H62" s="10"/>
      <c r="I62" s="10"/>
      <c r="J62" s="11"/>
      <c r="K62" s="11"/>
      <c r="L62" s="11"/>
      <c r="M62" s="11"/>
      <c r="O62" s="15"/>
      <c r="P62" s="15"/>
      <c r="Q62" s="15"/>
      <c r="R62" s="15"/>
      <c r="S62" s="15">
        <v>2014</v>
      </c>
      <c r="T62" s="15">
        <v>2013</v>
      </c>
      <c r="U62" s="15">
        <v>2012</v>
      </c>
    </row>
    <row r="63" spans="1:25" x14ac:dyDescent="0.25">
      <c r="A63" s="9" t="s">
        <v>44</v>
      </c>
      <c r="B63" s="9"/>
      <c r="C63" s="9"/>
      <c r="D63" s="9"/>
      <c r="E63" s="9"/>
      <c r="F63" s="9"/>
      <c r="G63" s="10"/>
      <c r="H63" s="10"/>
      <c r="I63" s="10"/>
      <c r="J63" s="11"/>
      <c r="K63" s="11"/>
      <c r="L63" s="11"/>
      <c r="M63" s="11"/>
      <c r="O63" s="15" t="s">
        <v>73</v>
      </c>
      <c r="P63" s="15"/>
      <c r="Q63" s="15"/>
      <c r="R63" s="15"/>
      <c r="S63" s="16"/>
      <c r="T63" s="16"/>
      <c r="U63" s="16"/>
    </row>
    <row r="64" spans="1:25" x14ac:dyDescent="0.25">
      <c r="A64" s="9"/>
      <c r="B64" s="9"/>
      <c r="C64" s="9"/>
      <c r="D64" s="9"/>
      <c r="E64" s="9"/>
      <c r="F64" s="9"/>
      <c r="G64" s="10"/>
      <c r="H64" s="10"/>
      <c r="I64" s="10"/>
      <c r="J64" s="11"/>
      <c r="K64" s="11"/>
      <c r="L64" s="11"/>
      <c r="M64" s="11"/>
      <c r="O64" s="15"/>
      <c r="P64" s="15" t="s">
        <v>74</v>
      </c>
      <c r="Q64" s="15"/>
      <c r="R64" s="15"/>
      <c r="S64" s="16">
        <f t="shared" ref="S64:U70" si="30">W7/S7</f>
        <v>3.5979613720779446</v>
      </c>
      <c r="T64" s="16">
        <f t="shared" si="30"/>
        <v>1.7624591503267977</v>
      </c>
      <c r="U64" s="16">
        <f t="shared" si="30"/>
        <v>1.8588603727541457</v>
      </c>
    </row>
    <row r="65" spans="1:21" x14ac:dyDescent="0.25">
      <c r="A65" s="9"/>
      <c r="B65" s="9" t="s">
        <v>45</v>
      </c>
      <c r="C65" s="9"/>
      <c r="D65" s="9"/>
      <c r="E65" s="9"/>
      <c r="F65" s="9"/>
      <c r="G65" s="10">
        <v>5622</v>
      </c>
      <c r="H65" s="10">
        <v>5501</v>
      </c>
      <c r="I65" s="10">
        <v>5503</v>
      </c>
      <c r="J65" s="11"/>
      <c r="K65" s="11">
        <v>2322.9</v>
      </c>
      <c r="L65" s="11">
        <v>2045.5</v>
      </c>
      <c r="M65" s="11">
        <v>1899.6</v>
      </c>
      <c r="O65" s="15"/>
      <c r="P65" s="15" t="s">
        <v>75</v>
      </c>
      <c r="Q65" s="15"/>
      <c r="R65" s="15"/>
      <c r="S65" s="16">
        <f t="shared" si="30"/>
        <v>3.9172203296089059</v>
      </c>
      <c r="T65" s="16">
        <f t="shared" si="30"/>
        <v>1.7669457890901521</v>
      </c>
      <c r="U65" s="16">
        <f t="shared" si="30"/>
        <v>1.7562313093995774</v>
      </c>
    </row>
    <row r="66" spans="1:21" x14ac:dyDescent="0.25">
      <c r="A66" s="9"/>
      <c r="B66" s="9" t="s">
        <v>46</v>
      </c>
      <c r="C66" s="9"/>
      <c r="D66" s="9"/>
      <c r="E66" s="9"/>
      <c r="F66" s="9"/>
      <c r="G66" s="10">
        <v>1653</v>
      </c>
      <c r="H66" s="10">
        <v>1574</v>
      </c>
      <c r="I66" s="10">
        <v>1538</v>
      </c>
      <c r="J66" s="11"/>
      <c r="K66" s="11">
        <v>625.6</v>
      </c>
      <c r="L66" s="11">
        <v>516.6</v>
      </c>
      <c r="M66" s="11">
        <v>491</v>
      </c>
      <c r="O66" s="15"/>
      <c r="P66" s="15" t="s">
        <v>82</v>
      </c>
      <c r="Q66" s="15"/>
      <c r="R66" s="15"/>
      <c r="S66" s="16">
        <f t="shared" si="30"/>
        <v>5.5004605728204696</v>
      </c>
      <c r="T66" s="16">
        <f t="shared" si="30"/>
        <v>2.4115728839379229</v>
      </c>
      <c r="U66" s="16">
        <f t="shared" si="30"/>
        <v>1.7849508738358701</v>
      </c>
    </row>
    <row r="67" spans="1:21" x14ac:dyDescent="0.25">
      <c r="A67" s="9" t="s">
        <v>47</v>
      </c>
      <c r="B67" s="9"/>
      <c r="C67" s="9"/>
      <c r="D67" s="9"/>
      <c r="E67" s="9"/>
      <c r="F67" s="9"/>
      <c r="G67" s="10">
        <f>G65-G66</f>
        <v>3969</v>
      </c>
      <c r="H67" s="10">
        <f t="shared" ref="H67:I67" si="31">H65-H66</f>
        <v>3927</v>
      </c>
      <c r="I67" s="10">
        <f t="shared" si="31"/>
        <v>3965</v>
      </c>
      <c r="J67" s="11"/>
      <c r="K67" s="11">
        <f>K65-K66</f>
        <v>1697.3000000000002</v>
      </c>
      <c r="L67" s="11">
        <f t="shared" ref="L67:M67" si="32">L65-L66</f>
        <v>1528.9</v>
      </c>
      <c r="M67" s="11">
        <f t="shared" si="32"/>
        <v>1408.6</v>
      </c>
      <c r="O67" s="15"/>
      <c r="P67" s="15" t="s">
        <v>84</v>
      </c>
      <c r="Q67" s="15"/>
      <c r="R67" s="15"/>
      <c r="S67" s="16">
        <f t="shared" si="30"/>
        <v>0.57368901899445612</v>
      </c>
      <c r="T67" s="16">
        <f t="shared" si="30"/>
        <v>0.57209472544617002</v>
      </c>
      <c r="U67" s="16">
        <f t="shared" si="30"/>
        <v>0.68954991265766852</v>
      </c>
    </row>
    <row r="68" spans="1:21" x14ac:dyDescent="0.25">
      <c r="A68" s="9"/>
      <c r="B68" s="9" t="s">
        <v>48</v>
      </c>
      <c r="C68" s="9"/>
      <c r="D68" s="9"/>
      <c r="E68" s="9"/>
      <c r="F68" s="9"/>
      <c r="G68" s="10">
        <v>1856</v>
      </c>
      <c r="H68" s="10">
        <v>1805</v>
      </c>
      <c r="I68" s="10">
        <v>1803</v>
      </c>
      <c r="J68" s="11"/>
      <c r="K68" s="11">
        <v>858</v>
      </c>
      <c r="L68" s="11">
        <v>733.4</v>
      </c>
      <c r="M68" s="11">
        <v>697.4</v>
      </c>
      <c r="O68" s="15"/>
      <c r="P68" s="15" t="s">
        <v>83</v>
      </c>
      <c r="Q68" s="15"/>
      <c r="R68" s="15"/>
      <c r="S68" s="16">
        <f t="shared" si="30"/>
        <v>1.0002854402630617</v>
      </c>
      <c r="T68" s="16">
        <f t="shared" si="30"/>
        <v>1.3293366448595878</v>
      </c>
      <c r="U68" s="16">
        <f t="shared" si="30"/>
        <v>1.4429501519147943</v>
      </c>
    </row>
    <row r="69" spans="1:21" x14ac:dyDescent="0.25">
      <c r="A69" s="9"/>
      <c r="B69" s="9" t="s">
        <v>49</v>
      </c>
      <c r="C69" s="9"/>
      <c r="D69" s="9"/>
      <c r="E69" s="9"/>
      <c r="F69" s="9"/>
      <c r="G69" s="10">
        <v>692</v>
      </c>
      <c r="H69" s="10">
        <v>691</v>
      </c>
      <c r="I69" s="10">
        <v>676</v>
      </c>
      <c r="J69" s="11"/>
      <c r="K69" s="11">
        <v>346.5</v>
      </c>
      <c r="L69" s="11">
        <v>323</v>
      </c>
      <c r="M69" s="11">
        <v>291.3</v>
      </c>
      <c r="O69" s="15"/>
      <c r="P69" s="15" t="s">
        <v>86</v>
      </c>
      <c r="Q69" s="15"/>
      <c r="R69" s="15"/>
      <c r="S69" s="16">
        <f t="shared" si="30"/>
        <v>1.018408817601328</v>
      </c>
      <c r="T69" s="16">
        <f t="shared" si="30"/>
        <v>0.59703354696936206</v>
      </c>
      <c r="U69" s="16">
        <f t="shared" si="30"/>
        <v>0.9212165434514169</v>
      </c>
    </row>
    <row r="70" spans="1:21" x14ac:dyDescent="0.25">
      <c r="A70" s="9"/>
      <c r="B70" s="9" t="s">
        <v>71</v>
      </c>
      <c r="C70" s="9"/>
      <c r="D70" s="9"/>
      <c r="E70" s="9"/>
      <c r="F70" s="9"/>
      <c r="G70" s="10">
        <v>89</v>
      </c>
      <c r="H70" s="10">
        <v>79</v>
      </c>
      <c r="I70" s="10">
        <v>88</v>
      </c>
      <c r="J70" s="11"/>
      <c r="K70" s="9"/>
      <c r="L70" s="9"/>
      <c r="M70" s="9"/>
      <c r="O70" s="15"/>
      <c r="P70" s="15" t="s">
        <v>85</v>
      </c>
      <c r="Q70" s="15"/>
      <c r="R70" s="15"/>
      <c r="S70" s="16">
        <f t="shared" si="30"/>
        <v>0.84362287567527627</v>
      </c>
      <c r="T70" s="16">
        <f t="shared" si="30"/>
        <v>1.1827430706513185</v>
      </c>
      <c r="U70" s="16">
        <f t="shared" si="30"/>
        <v>1.2362317787635695</v>
      </c>
    </row>
    <row r="71" spans="1:21" x14ac:dyDescent="0.25">
      <c r="A71" s="9"/>
      <c r="B71" s="9" t="s">
        <v>50</v>
      </c>
      <c r="C71" s="9"/>
      <c r="D71" s="9"/>
      <c r="E71" s="9"/>
      <c r="F71" s="9"/>
      <c r="G71" s="10">
        <v>181</v>
      </c>
      <c r="H71" s="10">
        <v>301</v>
      </c>
      <c r="I71" s="10">
        <v>298</v>
      </c>
      <c r="J71" s="11"/>
      <c r="K71" s="11">
        <v>70.7</v>
      </c>
      <c r="L71" s="11">
        <v>16.3</v>
      </c>
      <c r="M71" s="11">
        <v>16</v>
      </c>
      <c r="O71" s="15"/>
      <c r="P71" s="15"/>
      <c r="Q71" s="15"/>
      <c r="R71" s="15"/>
      <c r="S71" s="16"/>
      <c r="T71" s="16"/>
      <c r="U71" s="16"/>
    </row>
    <row r="72" spans="1:21" x14ac:dyDescent="0.25">
      <c r="A72" s="9" t="s">
        <v>51</v>
      </c>
      <c r="B72" s="9"/>
      <c r="C72" s="9"/>
      <c r="D72" s="9"/>
      <c r="E72" s="9"/>
      <c r="F72" s="9"/>
      <c r="G72" s="10">
        <f>G67-G68-G69-G70-G71</f>
        <v>1151</v>
      </c>
      <c r="H72" s="10">
        <f t="shared" ref="H72:I72" si="33">H67-H68-H69-H70-H71</f>
        <v>1051</v>
      </c>
      <c r="I72" s="10">
        <f t="shared" si="33"/>
        <v>1100</v>
      </c>
      <c r="J72" s="10"/>
      <c r="K72" s="11">
        <f>K67-K68-K69-K71</f>
        <v>422.10000000000019</v>
      </c>
      <c r="L72" s="11">
        <f t="shared" ref="L72:M72" si="34">L67-L68-L69-L71</f>
        <v>456.2000000000001</v>
      </c>
      <c r="M72" s="11">
        <f t="shared" si="34"/>
        <v>403.89999999999992</v>
      </c>
      <c r="O72" s="15"/>
      <c r="P72" s="15"/>
      <c r="Q72" s="15"/>
      <c r="R72" s="15"/>
      <c r="S72" s="16"/>
      <c r="T72" s="16"/>
      <c r="U72" s="16"/>
    </row>
    <row r="73" spans="1:21" x14ac:dyDescent="0.25">
      <c r="A73" s="9"/>
      <c r="B73" s="9" t="s">
        <v>52</v>
      </c>
      <c r="C73" s="9"/>
      <c r="D73" s="9"/>
      <c r="E73" s="9"/>
      <c r="F73" s="9"/>
      <c r="G73" s="10">
        <v>-5</v>
      </c>
      <c r="H73" s="10">
        <v>-5</v>
      </c>
      <c r="I73" s="10">
        <v>-5</v>
      </c>
      <c r="J73" s="11"/>
      <c r="K73" s="11">
        <v>-6.4</v>
      </c>
      <c r="L73" s="11">
        <v>-4.5999999999999996</v>
      </c>
      <c r="M73" s="11">
        <v>-4.8</v>
      </c>
      <c r="O73" s="15" t="s">
        <v>87</v>
      </c>
      <c r="P73" s="15"/>
      <c r="Q73" s="15"/>
      <c r="R73" s="15"/>
      <c r="S73" s="16"/>
      <c r="T73" s="16"/>
      <c r="U73" s="16"/>
    </row>
    <row r="74" spans="1:21" x14ac:dyDescent="0.25">
      <c r="A74" s="9"/>
      <c r="B74" s="9" t="s">
        <v>53</v>
      </c>
      <c r="C74" s="9"/>
      <c r="D74" s="9"/>
      <c r="E74" s="9"/>
      <c r="F74" s="9"/>
      <c r="G74" s="10">
        <v>85</v>
      </c>
      <c r="H74" s="10">
        <v>81</v>
      </c>
      <c r="I74" s="10">
        <v>73</v>
      </c>
      <c r="J74" s="11"/>
      <c r="K74" s="11">
        <v>17.2</v>
      </c>
      <c r="L74" s="11">
        <v>9.8000000000000007</v>
      </c>
      <c r="M74" s="11">
        <v>4.4000000000000004</v>
      </c>
      <c r="O74" s="15"/>
      <c r="P74" s="15" t="s">
        <v>88</v>
      </c>
      <c r="Q74" s="15"/>
      <c r="R74" s="15"/>
      <c r="S74" s="16">
        <f t="shared" ref="S74:U78" si="35">W17/S17</f>
        <v>1.7431046558164356</v>
      </c>
      <c r="T74" s="16">
        <f t="shared" si="35"/>
        <v>1.7479622788343518</v>
      </c>
      <c r="U74" s="16">
        <f t="shared" si="35"/>
        <v>1.4502213424200032</v>
      </c>
    </row>
    <row r="75" spans="1:21" x14ac:dyDescent="0.25">
      <c r="A75" s="9"/>
      <c r="B75" s="9" t="s">
        <v>122</v>
      </c>
      <c r="C75" s="9"/>
      <c r="D75" s="9"/>
      <c r="E75" s="9"/>
      <c r="F75" s="9"/>
      <c r="G75" s="10"/>
      <c r="H75" s="10"/>
      <c r="I75" s="10"/>
      <c r="J75" s="11"/>
      <c r="K75" s="11">
        <v>-740.4</v>
      </c>
      <c r="L75" s="11">
        <v>-61.5</v>
      </c>
      <c r="M75" s="11">
        <v>14.4</v>
      </c>
      <c r="O75" s="15"/>
      <c r="P75" s="15" t="s">
        <v>89</v>
      </c>
      <c r="Q75" s="15"/>
      <c r="R75" s="15"/>
      <c r="S75" s="16">
        <f t="shared" si="35"/>
        <v>0.999714641189832</v>
      </c>
      <c r="T75" s="16">
        <f t="shared" si="35"/>
        <v>0.75225489635518594</v>
      </c>
      <c r="U75" s="16">
        <f t="shared" si="35"/>
        <v>0.69302463336865827</v>
      </c>
    </row>
    <row r="76" spans="1:21" x14ac:dyDescent="0.25">
      <c r="A76" s="9"/>
      <c r="B76" s="9" t="s">
        <v>54</v>
      </c>
      <c r="C76" s="9"/>
      <c r="D76" s="9"/>
      <c r="E76" s="9"/>
      <c r="F76" s="9"/>
      <c r="G76" s="10">
        <v>3</v>
      </c>
      <c r="H76" s="10">
        <v>191</v>
      </c>
      <c r="I76" s="10">
        <v>27</v>
      </c>
      <c r="J76" s="11"/>
      <c r="K76" s="11"/>
      <c r="L76" s="11"/>
      <c r="M76" s="11"/>
      <c r="O76" s="15"/>
      <c r="P76" s="15" t="s">
        <v>90</v>
      </c>
      <c r="Q76" s="15"/>
      <c r="R76" s="15"/>
      <c r="S76" s="16">
        <f t="shared" si="35"/>
        <v>0.98192394126684168</v>
      </c>
      <c r="T76" s="16">
        <f t="shared" si="35"/>
        <v>1.6749477564136221</v>
      </c>
      <c r="U76" s="16">
        <f t="shared" si="35"/>
        <v>1.0855211047919464</v>
      </c>
    </row>
    <row r="77" spans="1:21" x14ac:dyDescent="0.25">
      <c r="A77" s="9"/>
      <c r="B77" s="9" t="s">
        <v>55</v>
      </c>
      <c r="C77" s="9"/>
      <c r="D77" s="9"/>
      <c r="E77" s="9"/>
      <c r="F77" s="9"/>
      <c r="G77" s="10">
        <v>83</v>
      </c>
      <c r="H77" s="10">
        <v>267</v>
      </c>
      <c r="I77" s="10">
        <v>95</v>
      </c>
      <c r="J77" s="11"/>
      <c r="K77" s="12">
        <v>7.7</v>
      </c>
      <c r="L77" s="11">
        <v>1.3</v>
      </c>
      <c r="M77" s="11">
        <v>1.7</v>
      </c>
      <c r="O77" s="15"/>
      <c r="P77" s="15" t="s">
        <v>91</v>
      </c>
      <c r="Q77" s="15"/>
      <c r="R77" s="15"/>
      <c r="S77" s="16">
        <f t="shared" si="35"/>
        <v>1.2528815247713661</v>
      </c>
      <c r="T77" s="16">
        <f t="shared" si="35"/>
        <v>1.2435875036693347</v>
      </c>
      <c r="U77" s="16">
        <f t="shared" si="35"/>
        <v>1.3177090313205677</v>
      </c>
    </row>
    <row r="78" spans="1:21" x14ac:dyDescent="0.25">
      <c r="A78" s="9"/>
      <c r="B78" s="9" t="s">
        <v>56</v>
      </c>
      <c r="C78" s="9"/>
      <c r="D78" s="9"/>
      <c r="E78" s="9"/>
      <c r="F78" s="9"/>
      <c r="G78" s="10"/>
      <c r="H78" s="10"/>
      <c r="I78" s="10"/>
      <c r="J78" s="11"/>
      <c r="K78" s="11">
        <f>K72-K73-K74-K75-K77</f>
        <v>1144.0000000000002</v>
      </c>
      <c r="L78" s="11">
        <f t="shared" ref="L78:M78" si="36">L72-L73-L74-L75-L77</f>
        <v>511.2000000000001</v>
      </c>
      <c r="M78" s="11">
        <f t="shared" si="36"/>
        <v>388.2</v>
      </c>
      <c r="O78" s="15"/>
      <c r="P78" s="15" t="s">
        <v>92</v>
      </c>
      <c r="Q78" s="15"/>
      <c r="R78" s="15"/>
      <c r="S78" s="16">
        <f t="shared" si="35"/>
        <v>1.1966438622461144</v>
      </c>
      <c r="T78" s="16">
        <f t="shared" si="35"/>
        <v>1.4061889817120694</v>
      </c>
      <c r="U78" s="16">
        <f t="shared" si="35"/>
        <v>1.4405983452890403</v>
      </c>
    </row>
    <row r="79" spans="1:21" x14ac:dyDescent="0.25">
      <c r="A79" s="9"/>
      <c r="B79" s="9" t="s">
        <v>57</v>
      </c>
      <c r="C79" s="9"/>
      <c r="D79" s="9"/>
      <c r="E79" s="9"/>
      <c r="F79" s="9"/>
      <c r="G79" s="10"/>
      <c r="H79" s="10"/>
      <c r="I79" s="10"/>
      <c r="J79" s="11"/>
      <c r="K79" s="11">
        <v>332.9</v>
      </c>
      <c r="L79" s="11">
        <v>122.1</v>
      </c>
      <c r="M79" s="11">
        <v>96.7</v>
      </c>
      <c r="O79" s="15"/>
      <c r="P79" s="15"/>
      <c r="Q79" s="15"/>
      <c r="R79" s="15"/>
      <c r="S79" s="16"/>
      <c r="T79" s="16"/>
      <c r="U79" s="16"/>
    </row>
    <row r="80" spans="1:21" x14ac:dyDescent="0.25">
      <c r="A80" s="9"/>
      <c r="B80" s="9" t="s">
        <v>58</v>
      </c>
      <c r="C80" s="9"/>
      <c r="D80" s="9"/>
      <c r="E80" s="9"/>
      <c r="F80" s="9"/>
      <c r="G80" s="10">
        <v>1068</v>
      </c>
      <c r="H80" s="10">
        <v>784</v>
      </c>
      <c r="I80" s="10">
        <v>1005</v>
      </c>
      <c r="J80" s="11"/>
      <c r="K80" s="11"/>
      <c r="L80" s="11"/>
      <c r="M80" s="11"/>
      <c r="O80" s="15" t="s">
        <v>93</v>
      </c>
      <c r="P80" s="15"/>
      <c r="Q80" s="15"/>
      <c r="R80" s="15"/>
      <c r="S80" s="16"/>
      <c r="T80" s="16"/>
      <c r="U80" s="16"/>
    </row>
    <row r="81" spans="1:21" x14ac:dyDescent="0.25">
      <c r="A81" s="9"/>
      <c r="B81" s="9" t="s">
        <v>59</v>
      </c>
      <c r="C81" s="9"/>
      <c r="D81" s="9"/>
      <c r="E81" s="9"/>
      <c r="F81" s="9"/>
      <c r="G81" s="10">
        <v>113</v>
      </c>
      <c r="H81" s="10">
        <v>92</v>
      </c>
      <c r="I81" s="10">
        <v>253</v>
      </c>
      <c r="J81" s="11"/>
      <c r="K81" s="11"/>
      <c r="L81" s="11"/>
      <c r="M81" s="11"/>
      <c r="O81" s="15"/>
      <c r="P81" s="15" t="s">
        <v>94</v>
      </c>
      <c r="Q81" s="15"/>
      <c r="R81" s="15"/>
      <c r="S81" s="16">
        <f t="shared" ref="S81:U86" si="37">W24/S24</f>
        <v>0.64737809974398342</v>
      </c>
      <c r="T81" s="16">
        <f t="shared" si="37"/>
        <v>0.7542024213748767</v>
      </c>
      <c r="U81" s="16">
        <f t="shared" si="37"/>
        <v>0.59830557351459868</v>
      </c>
    </row>
    <row r="82" spans="1:21" x14ac:dyDescent="0.25">
      <c r="A82" s="9"/>
      <c r="B82" s="9" t="s">
        <v>60</v>
      </c>
      <c r="C82" s="9"/>
      <c r="D82" s="9"/>
      <c r="E82" s="9"/>
      <c r="F82" s="9"/>
      <c r="G82" s="10">
        <v>955</v>
      </c>
      <c r="H82" s="10">
        <v>692</v>
      </c>
      <c r="I82" s="10">
        <v>752</v>
      </c>
      <c r="J82" s="11"/>
      <c r="K82" s="11"/>
      <c r="L82" s="11"/>
      <c r="M82" s="11"/>
      <c r="O82" s="15"/>
      <c r="P82" s="15" t="s">
        <v>95</v>
      </c>
      <c r="Q82" s="15"/>
      <c r="R82" s="15"/>
      <c r="S82" s="16">
        <f t="shared" si="37"/>
        <v>0.61474601466895484</v>
      </c>
      <c r="T82" s="16">
        <f t="shared" si="37"/>
        <v>0.62482846114718293</v>
      </c>
      <c r="U82" s="16">
        <f t="shared" si="37"/>
        <v>0.29558869358602852</v>
      </c>
    </row>
    <row r="83" spans="1:21" x14ac:dyDescent="0.25">
      <c r="A83" s="9"/>
      <c r="B83" s="9" t="s">
        <v>61</v>
      </c>
      <c r="C83" s="9"/>
      <c r="D83" s="9"/>
      <c r="E83" s="9"/>
      <c r="F83" s="9"/>
      <c r="G83" s="10">
        <v>-47</v>
      </c>
      <c r="H83" s="10">
        <v>-31</v>
      </c>
      <c r="I83" s="10"/>
      <c r="J83" s="11"/>
      <c r="K83" s="11"/>
      <c r="L83" s="11"/>
      <c r="M83" s="11"/>
      <c r="O83" s="15"/>
      <c r="P83" s="15" t="s">
        <v>96</v>
      </c>
      <c r="Q83" s="15"/>
      <c r="R83" s="15"/>
      <c r="S83" s="16">
        <f t="shared" si="37"/>
        <v>0.43289889428115397</v>
      </c>
      <c r="T83" s="16">
        <f t="shared" si="37"/>
        <v>0.5687083279485744</v>
      </c>
      <c r="U83" s="16">
        <f t="shared" si="37"/>
        <v>0.39676592412808831</v>
      </c>
    </row>
    <row r="84" spans="1:21" x14ac:dyDescent="0.25">
      <c r="A84" s="9" t="s">
        <v>62</v>
      </c>
      <c r="B84" s="9"/>
      <c r="C84" s="9"/>
      <c r="D84" s="9"/>
      <c r="E84" s="9"/>
      <c r="F84" s="9"/>
      <c r="G84" s="10">
        <v>1002</v>
      </c>
      <c r="H84" s="10">
        <v>723</v>
      </c>
      <c r="I84" s="10">
        <v>752</v>
      </c>
      <c r="J84" s="11"/>
      <c r="K84" s="11">
        <f>K78-K79</f>
        <v>811.10000000000025</v>
      </c>
      <c r="L84" s="11">
        <f t="shared" ref="L84:M84" si="38">L78-L79</f>
        <v>389.10000000000014</v>
      </c>
      <c r="M84" s="11">
        <f t="shared" si="38"/>
        <v>291.5</v>
      </c>
      <c r="O84" s="15"/>
      <c r="P84" s="15" t="s">
        <v>97</v>
      </c>
      <c r="Q84" s="15"/>
      <c r="R84" s="15"/>
      <c r="S84" s="16">
        <f t="shared" si="37"/>
        <v>1.8123017396399499</v>
      </c>
      <c r="T84" s="16">
        <f t="shared" si="37"/>
        <v>3.5876618963475027</v>
      </c>
      <c r="U84" s="16">
        <f t="shared" si="37"/>
        <v>6.091880165289254</v>
      </c>
    </row>
    <row r="85" spans="1:21" x14ac:dyDescent="0.25">
      <c r="A85" s="9"/>
      <c r="B85" s="9"/>
      <c r="C85" s="9"/>
      <c r="D85" s="9"/>
      <c r="E85" s="9"/>
      <c r="F85" s="9"/>
      <c r="G85" s="10"/>
      <c r="H85" s="10"/>
      <c r="I85" s="10"/>
      <c r="J85" s="11"/>
      <c r="K85" s="11"/>
      <c r="L85" s="11"/>
      <c r="M85" s="11"/>
      <c r="O85" s="15"/>
      <c r="P85" s="15" t="s">
        <v>98</v>
      </c>
      <c r="Q85" s="15"/>
      <c r="R85" s="15"/>
      <c r="S85" s="16">
        <f t="shared" si="37"/>
        <v>3.4201491035208869</v>
      </c>
      <c r="T85" s="16">
        <f t="shared" si="37"/>
        <v>3.5167638483965011</v>
      </c>
      <c r="U85" s="16">
        <f t="shared" si="37"/>
        <v>3.6607875868863222</v>
      </c>
    </row>
    <row r="86" spans="1:21" x14ac:dyDescent="0.25">
      <c r="A86" s="9" t="s">
        <v>63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O86" s="15"/>
      <c r="P86" s="15" t="s">
        <v>116</v>
      </c>
      <c r="Q86" s="15"/>
      <c r="R86" s="15"/>
      <c r="S86" s="16">
        <f t="shared" si="37"/>
        <v>0.66869561150176571</v>
      </c>
      <c r="T86" s="16">
        <f t="shared" si="37"/>
        <v>0.75405264134772343</v>
      </c>
      <c r="U86" s="16">
        <f t="shared" si="37"/>
        <v>0.66314930311844622</v>
      </c>
    </row>
    <row r="87" spans="1:21" x14ac:dyDescent="0.25">
      <c r="A87" s="9"/>
      <c r="B87" s="9" t="s">
        <v>64</v>
      </c>
      <c r="C87" s="9"/>
      <c r="D87" s="9"/>
      <c r="E87" s="9"/>
      <c r="F87" s="9"/>
      <c r="G87" s="9">
        <v>3.52</v>
      </c>
      <c r="H87" s="9">
        <v>2.52</v>
      </c>
      <c r="I87" s="9">
        <v>2.4</v>
      </c>
      <c r="J87" s="9"/>
      <c r="K87" s="9">
        <v>3.51</v>
      </c>
      <c r="L87" s="9">
        <v>2.5499999999999998</v>
      </c>
      <c r="M87" s="9">
        <v>2.0699999999999998</v>
      </c>
      <c r="O87" s="15"/>
      <c r="P87" s="15"/>
      <c r="Q87" s="15"/>
      <c r="R87" s="15"/>
      <c r="S87" s="16"/>
      <c r="T87" s="16"/>
      <c r="U87" s="16"/>
    </row>
    <row r="88" spans="1:21" x14ac:dyDescent="0.25">
      <c r="A88" s="9"/>
      <c r="B88" s="9" t="s">
        <v>65</v>
      </c>
      <c r="C88" s="9"/>
      <c r="D88" s="9"/>
      <c r="E88" s="9"/>
      <c r="F88" s="9"/>
      <c r="G88" s="9">
        <v>3.46</v>
      </c>
      <c r="H88" s="9">
        <v>2.4900000000000002</v>
      </c>
      <c r="I88" s="9">
        <v>2.39</v>
      </c>
      <c r="J88" s="9"/>
      <c r="K88" s="9">
        <v>3.44</v>
      </c>
      <c r="L88" s="9">
        <v>2.48</v>
      </c>
      <c r="M88" s="9">
        <v>1.98</v>
      </c>
      <c r="O88" s="15" t="s">
        <v>99</v>
      </c>
      <c r="P88" s="15"/>
      <c r="Q88" s="15"/>
      <c r="R88" s="15"/>
      <c r="S88" s="16"/>
      <c r="T88" s="16"/>
      <c r="U88" s="16"/>
    </row>
    <row r="89" spans="1:21" x14ac:dyDescent="0.25">
      <c r="A89" s="9" t="s">
        <v>66</v>
      </c>
      <c r="B89" s="9"/>
      <c r="C89" s="9"/>
      <c r="D89" s="9"/>
      <c r="E89" s="9"/>
      <c r="F89" s="9"/>
      <c r="G89" s="9">
        <v>1.08</v>
      </c>
      <c r="H89" s="9">
        <v>1</v>
      </c>
      <c r="I89" s="9">
        <v>0.92</v>
      </c>
      <c r="J89" s="9"/>
      <c r="K89" s="9"/>
      <c r="L89" s="9"/>
      <c r="M89" s="9"/>
      <c r="O89" s="15"/>
      <c r="P89" s="15" t="s">
        <v>100</v>
      </c>
      <c r="Q89" s="15"/>
      <c r="R89" s="15"/>
      <c r="S89" s="16">
        <f t="shared" ref="S89:U96" si="39">W32/S32</f>
        <v>1.0349940177926131</v>
      </c>
      <c r="T89" s="16">
        <f t="shared" si="39"/>
        <v>1.0470329293024736</v>
      </c>
      <c r="U89" s="16">
        <f t="shared" si="39"/>
        <v>1.0291575023294213</v>
      </c>
    </row>
    <row r="90" spans="1:21" x14ac:dyDescent="0.25">
      <c r="A90" s="9" t="s">
        <v>67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O90" s="15"/>
      <c r="P90" s="15" t="s">
        <v>101</v>
      </c>
      <c r="Q90" s="15"/>
      <c r="R90" s="15"/>
      <c r="S90" s="16">
        <f t="shared" si="39"/>
        <v>0.88756538373888483</v>
      </c>
      <c r="T90" s="16">
        <f t="shared" si="39"/>
        <v>1.1673329005840258</v>
      </c>
      <c r="U90" s="16">
        <f t="shared" si="39"/>
        <v>1.0636984341201017</v>
      </c>
    </row>
    <row r="91" spans="1:21" x14ac:dyDescent="0.25">
      <c r="A91" s="9"/>
      <c r="B91" s="9" t="s">
        <v>64</v>
      </c>
      <c r="C91" s="9"/>
      <c r="D91" s="9"/>
      <c r="E91" s="9"/>
      <c r="F91" s="9"/>
      <c r="G91" s="9">
        <v>285</v>
      </c>
      <c r="H91" s="9">
        <v>287</v>
      </c>
      <c r="I91" s="9">
        <v>313.3</v>
      </c>
      <c r="J91" s="9"/>
      <c r="K91" s="9">
        <v>111.7</v>
      </c>
      <c r="L91" s="9">
        <v>114.9</v>
      </c>
      <c r="M91" s="9">
        <v>114.6</v>
      </c>
      <c r="O91" s="15"/>
      <c r="P91" s="15" t="s">
        <v>102</v>
      </c>
      <c r="Q91" s="15"/>
      <c r="R91" s="15"/>
      <c r="S91" s="16">
        <f t="shared" si="39"/>
        <v>1.9591469263461974</v>
      </c>
      <c r="T91" s="16">
        <f t="shared" si="39"/>
        <v>1.4473217699818757</v>
      </c>
      <c r="U91" s="16">
        <f t="shared" si="39"/>
        <v>1.122943926044901</v>
      </c>
    </row>
    <row r="92" spans="1:21" x14ac:dyDescent="0.25">
      <c r="A92" s="9"/>
      <c r="B92" s="9" t="s">
        <v>65</v>
      </c>
      <c r="C92" s="9"/>
      <c r="D92" s="9"/>
      <c r="E92" s="9"/>
      <c r="F92" s="9"/>
      <c r="G92" s="9">
        <v>289.7</v>
      </c>
      <c r="H92" s="9">
        <v>290.60000000000002</v>
      </c>
      <c r="I92" s="9">
        <v>314.8</v>
      </c>
      <c r="J92" s="9"/>
      <c r="K92" s="9">
        <v>113.8</v>
      </c>
      <c r="L92" s="9">
        <v>118.3</v>
      </c>
      <c r="M92" s="9">
        <v>119.4</v>
      </c>
      <c r="O92" s="15"/>
      <c r="P92" s="15" t="s">
        <v>103</v>
      </c>
      <c r="Q92" s="15"/>
      <c r="R92" s="15"/>
      <c r="S92" s="16">
        <f t="shared" si="39"/>
        <v>1.8974096135912188</v>
      </c>
      <c r="T92" s="16">
        <f t="shared" si="39"/>
        <v>1.3228310361746847</v>
      </c>
      <c r="U92" s="16">
        <f t="shared" si="39"/>
        <v>0.7857504004391227</v>
      </c>
    </row>
    <row r="93" spans="1:2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O93" s="15"/>
      <c r="P93" s="15" t="s">
        <v>104</v>
      </c>
      <c r="Q93" s="15"/>
      <c r="R93" s="15"/>
      <c r="S93" s="16">
        <f t="shared" si="39"/>
        <v>2.3444011446505173</v>
      </c>
      <c r="T93" s="16">
        <f t="shared" si="39"/>
        <v>2.0352079259405236</v>
      </c>
      <c r="U93" s="16">
        <f t="shared" si="39"/>
        <v>1.6177111617126627</v>
      </c>
    </row>
    <row r="94" spans="1:2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O94" s="15"/>
      <c r="P94" s="15" t="s">
        <v>105</v>
      </c>
      <c r="Q94" s="15"/>
      <c r="R94" s="15"/>
      <c r="S94" s="16">
        <f t="shared" si="39"/>
        <v>1.5676907570275171</v>
      </c>
      <c r="T94" s="16">
        <f t="shared" si="39"/>
        <v>1.5346539122472735</v>
      </c>
      <c r="U94" s="16">
        <f t="shared" si="39"/>
        <v>1.0727840295366844</v>
      </c>
    </row>
    <row r="95" spans="1:2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O95" s="15"/>
      <c r="P95" s="15" t="s">
        <v>106</v>
      </c>
      <c r="Q95" s="15"/>
      <c r="R95" s="15"/>
      <c r="S95" s="16">
        <f t="shared" si="39"/>
        <v>2.2705235682707037</v>
      </c>
      <c r="T95" s="16">
        <f t="shared" si="39"/>
        <v>1.8601504277356018</v>
      </c>
      <c r="U95" s="16">
        <f t="shared" si="39"/>
        <v>1.1319507266828011</v>
      </c>
    </row>
    <row r="96" spans="1:21" x14ac:dyDescent="0.25">
      <c r="A96" s="9" t="s">
        <v>76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O96" s="15"/>
      <c r="P96" s="15" t="s">
        <v>121</v>
      </c>
      <c r="Q96" s="15"/>
      <c r="R96" s="15"/>
      <c r="S96" s="16">
        <f t="shared" si="39"/>
        <v>1.5676907570275165</v>
      </c>
      <c r="T96" s="16">
        <f t="shared" si="39"/>
        <v>1.5346539122472735</v>
      </c>
      <c r="U96" s="16">
        <f t="shared" si="39"/>
        <v>1.0727840295366839</v>
      </c>
    </row>
    <row r="97" spans="1:2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O97" s="15"/>
      <c r="P97" s="15"/>
      <c r="Q97" s="15"/>
      <c r="R97" s="15"/>
      <c r="S97" s="17"/>
      <c r="T97" s="17"/>
      <c r="U97" s="17"/>
    </row>
    <row r="98" spans="1:21" x14ac:dyDescent="0.25">
      <c r="A98" s="9" t="s">
        <v>77</v>
      </c>
      <c r="B98" s="9"/>
      <c r="C98" s="9"/>
      <c r="D98" s="9"/>
      <c r="E98" s="9"/>
      <c r="F98" s="9"/>
      <c r="G98" s="9">
        <v>1304</v>
      </c>
      <c r="H98" s="9">
        <v>961</v>
      </c>
      <c r="I98" s="9">
        <v>1335</v>
      </c>
      <c r="J98" s="9"/>
      <c r="K98" s="9">
        <v>1022.3</v>
      </c>
      <c r="L98" s="9">
        <v>472.7</v>
      </c>
      <c r="M98" s="9">
        <v>362.1</v>
      </c>
      <c r="O98" s="15" t="s">
        <v>107</v>
      </c>
      <c r="P98" s="15"/>
      <c r="Q98" s="15"/>
      <c r="R98" s="15"/>
      <c r="S98" s="17"/>
      <c r="T98" s="17"/>
      <c r="U98" s="17"/>
    </row>
    <row r="99" spans="1:21" x14ac:dyDescent="0.25">
      <c r="A99" s="9" t="s">
        <v>78</v>
      </c>
      <c r="B99" s="9"/>
      <c r="C99" s="9"/>
      <c r="D99" s="9"/>
      <c r="E99" s="9"/>
      <c r="F99" s="9"/>
      <c r="G99" s="9">
        <v>-339</v>
      </c>
      <c r="H99" s="9">
        <v>-522</v>
      </c>
      <c r="I99" s="9">
        <v>-313</v>
      </c>
      <c r="J99" s="9"/>
      <c r="K99" s="9">
        <v>-633</v>
      </c>
      <c r="L99" s="9">
        <v>-412.7</v>
      </c>
      <c r="M99" s="9">
        <v>-78.8</v>
      </c>
      <c r="O99" s="15"/>
      <c r="P99" s="15" t="s">
        <v>108</v>
      </c>
      <c r="Q99" s="15"/>
      <c r="R99" s="15"/>
      <c r="S99" s="16">
        <f t="shared" ref="S99:U103" si="40">W42/S42</f>
        <v>2.0653723886157862</v>
      </c>
      <c r="T99" s="16">
        <f t="shared" si="40"/>
        <v>1.3442647223456086</v>
      </c>
      <c r="U99" s="16">
        <f t="shared" si="40"/>
        <v>1.0597330910474918</v>
      </c>
    </row>
    <row r="100" spans="1:21" x14ac:dyDescent="0.25">
      <c r="A100" s="9" t="s">
        <v>79</v>
      </c>
      <c r="B100" s="9"/>
      <c r="C100" s="9"/>
      <c r="D100" s="9"/>
      <c r="E100" s="9"/>
      <c r="F100" s="9"/>
      <c r="G100" s="9">
        <v>-827</v>
      </c>
      <c r="H100" s="9">
        <v>-257</v>
      </c>
      <c r="I100" s="9">
        <v>-813</v>
      </c>
      <c r="J100" s="9"/>
      <c r="K100" s="9">
        <v>-153</v>
      </c>
      <c r="L100" s="9">
        <v>34.9</v>
      </c>
      <c r="M100" s="9">
        <v>-155.6</v>
      </c>
      <c r="O100" s="15"/>
      <c r="P100" s="15" t="s">
        <v>109</v>
      </c>
      <c r="Q100" s="15"/>
      <c r="R100" s="15"/>
      <c r="S100" s="16">
        <f t="shared" si="40"/>
        <v>0</v>
      </c>
      <c r="T100" s="16">
        <f t="shared" si="40"/>
        <v>0</v>
      </c>
      <c r="U100" s="16">
        <f t="shared" si="40"/>
        <v>0</v>
      </c>
    </row>
    <row r="101" spans="1:21" x14ac:dyDescent="0.25">
      <c r="A101" s="9" t="s">
        <v>81</v>
      </c>
      <c r="B101" s="9"/>
      <c r="C101" s="9"/>
      <c r="D101" s="9"/>
      <c r="E101" s="9"/>
      <c r="F101" s="9"/>
      <c r="G101" s="9">
        <v>-69</v>
      </c>
      <c r="H101" s="9">
        <v>-3</v>
      </c>
      <c r="I101" s="9">
        <v>-1</v>
      </c>
      <c r="J101" s="9"/>
      <c r="K101" s="9">
        <v>-2.9</v>
      </c>
      <c r="L101" s="9">
        <v>14.6</v>
      </c>
      <c r="M101" s="9">
        <v>12</v>
      </c>
      <c r="O101" s="15"/>
      <c r="P101" s="15" t="s">
        <v>111</v>
      </c>
      <c r="Q101" s="15"/>
      <c r="R101" s="15"/>
      <c r="S101" s="16">
        <f t="shared" si="40"/>
        <v>0.70287689344823312</v>
      </c>
      <c r="T101" s="16">
        <f t="shared" si="40"/>
        <v>2.32266769468003</v>
      </c>
      <c r="U101" s="16">
        <f t="shared" si="40"/>
        <v>2.6534672874295517</v>
      </c>
    </row>
    <row r="102" spans="1:21" x14ac:dyDescent="0.25">
      <c r="A102" s="9" t="s">
        <v>80</v>
      </c>
      <c r="B102" s="9"/>
      <c r="C102" s="9"/>
      <c r="D102" s="9"/>
      <c r="E102" s="9"/>
      <c r="F102" s="9"/>
      <c r="G102" s="9">
        <f>SUM(G98:G101)</f>
        <v>69</v>
      </c>
      <c r="H102" s="9">
        <f t="shared" ref="H102:I102" si="41">SUM(H98:H101)</f>
        <v>179</v>
      </c>
      <c r="I102" s="9">
        <f t="shared" si="41"/>
        <v>208</v>
      </c>
      <c r="J102" s="9"/>
      <c r="K102" s="9">
        <f t="shared" ref="K102" si="42">SUM(K98:K101)</f>
        <v>233.39999999999995</v>
      </c>
      <c r="L102" s="9">
        <f t="shared" ref="L102" si="43">SUM(L98:L101)</f>
        <v>109.5</v>
      </c>
      <c r="M102" s="9">
        <f t="shared" ref="M102" si="44">SUM(M98:M101)</f>
        <v>139.70000000000002</v>
      </c>
      <c r="O102" s="15"/>
      <c r="P102" s="15" t="s">
        <v>112</v>
      </c>
      <c r="Q102" s="15"/>
      <c r="R102" s="15"/>
      <c r="S102" s="16">
        <f t="shared" si="40"/>
        <v>0</v>
      </c>
      <c r="T102" s="16">
        <f t="shared" si="40"/>
        <v>0</v>
      </c>
      <c r="U102" s="16">
        <f t="shared" si="40"/>
        <v>0</v>
      </c>
    </row>
    <row r="103" spans="1:2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O103" s="15"/>
      <c r="P103" s="15" t="s">
        <v>113</v>
      </c>
      <c r="Q103" s="15"/>
      <c r="R103" s="15"/>
      <c r="S103" s="16">
        <f t="shared" si="40"/>
        <v>0</v>
      </c>
      <c r="T103" s="16">
        <f t="shared" si="40"/>
        <v>0</v>
      </c>
      <c r="U103" s="16">
        <f t="shared" si="40"/>
        <v>0</v>
      </c>
    </row>
    <row r="104" spans="1:21" x14ac:dyDescent="0.25">
      <c r="A104" s="9" t="s">
        <v>110</v>
      </c>
      <c r="B104" s="9"/>
      <c r="C104" s="9"/>
      <c r="D104" s="9"/>
      <c r="E104" s="9"/>
      <c r="F104" s="9"/>
      <c r="G104" s="9">
        <v>58</v>
      </c>
      <c r="H104" s="9">
        <v>36</v>
      </c>
      <c r="I104" s="9">
        <v>35</v>
      </c>
      <c r="J104" s="9"/>
      <c r="K104" s="9">
        <v>33</v>
      </c>
      <c r="L104" s="9">
        <v>45</v>
      </c>
      <c r="M104" s="9">
        <v>36</v>
      </c>
    </row>
    <row r="107" spans="1:21" x14ac:dyDescent="0.25">
      <c r="A107" s="13" t="s">
        <v>114</v>
      </c>
      <c r="B107" s="13"/>
      <c r="C107" s="13"/>
      <c r="D107" s="13"/>
      <c r="E107" s="13"/>
      <c r="F107" s="13"/>
      <c r="G107" s="13"/>
      <c r="H107" s="13"/>
      <c r="I107" s="13"/>
    </row>
    <row r="108" spans="1:21" x14ac:dyDescent="0.2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21" x14ac:dyDescent="0.25">
      <c r="A109" s="13"/>
      <c r="B109" s="13"/>
      <c r="C109" s="13"/>
      <c r="D109" s="13"/>
      <c r="E109" s="13"/>
      <c r="F109" s="13"/>
      <c r="G109" s="13">
        <v>2014</v>
      </c>
      <c r="H109" s="13">
        <v>2013</v>
      </c>
      <c r="I109" s="13">
        <v>2012</v>
      </c>
    </row>
    <row r="110" spans="1:21" x14ac:dyDescent="0.25">
      <c r="A110" s="13" t="s">
        <v>43</v>
      </c>
      <c r="B110" s="13"/>
      <c r="C110" s="13"/>
      <c r="D110" s="13"/>
      <c r="E110" s="13"/>
      <c r="F110" s="13"/>
      <c r="G110" s="13"/>
      <c r="H110" s="13"/>
      <c r="I110" s="13"/>
    </row>
    <row r="111" spans="1:21" x14ac:dyDescent="0.2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21" x14ac:dyDescent="0.25">
      <c r="A112" s="13" t="s">
        <v>1</v>
      </c>
      <c r="B112" s="13"/>
      <c r="C112" s="13"/>
      <c r="D112" s="13"/>
      <c r="E112" s="13"/>
      <c r="F112" s="13"/>
      <c r="G112" s="13"/>
      <c r="H112" s="13"/>
      <c r="I112" s="13"/>
    </row>
    <row r="113" spans="1:9" x14ac:dyDescent="0.25">
      <c r="A113" s="13" t="s">
        <v>2</v>
      </c>
      <c r="B113" s="13"/>
      <c r="C113" s="13"/>
      <c r="D113" s="13"/>
      <c r="E113" s="13"/>
      <c r="F113" s="13"/>
      <c r="G113" s="13"/>
      <c r="H113" s="13"/>
      <c r="I113" s="13"/>
    </row>
    <row r="114" spans="1:9" x14ac:dyDescent="0.25">
      <c r="A114" s="13"/>
      <c r="B114" s="13" t="s">
        <v>3</v>
      </c>
      <c r="C114" s="13"/>
      <c r="D114" s="13"/>
      <c r="E114" s="13"/>
      <c r="F114" s="13"/>
      <c r="G114" s="21">
        <f>K10/G10</f>
        <v>0.45339805825242713</v>
      </c>
      <c r="H114" s="21">
        <f>L10/H10</f>
        <v>0.30619082301529493</v>
      </c>
      <c r="I114" s="21">
        <f>M10/I10</f>
        <v>0.26038525963149078</v>
      </c>
    </row>
    <row r="115" spans="1:9" x14ac:dyDescent="0.25">
      <c r="A115" s="13"/>
      <c r="B115" s="13" t="s">
        <v>4</v>
      </c>
      <c r="C115" s="13"/>
      <c r="D115" s="13"/>
      <c r="E115" s="13"/>
      <c r="F115" s="13"/>
      <c r="G115" s="21"/>
      <c r="H115" s="21"/>
      <c r="I115" s="21"/>
    </row>
    <row r="116" spans="1:9" x14ac:dyDescent="0.25">
      <c r="A116" s="13"/>
      <c r="B116" s="13" t="s">
        <v>5</v>
      </c>
      <c r="C116" s="13"/>
      <c r="D116" s="13"/>
      <c r="E116" s="13"/>
      <c r="F116" s="13"/>
      <c r="G116" s="21">
        <f t="shared" ref="G116:I117" si="45">K12/G12</f>
        <v>0.23703703703703705</v>
      </c>
      <c r="H116" s="21">
        <f t="shared" si="45"/>
        <v>0.21272855133614627</v>
      </c>
      <c r="I116" s="21">
        <f t="shared" si="45"/>
        <v>0.23802816901408452</v>
      </c>
    </row>
    <row r="117" spans="1:9" x14ac:dyDescent="0.25">
      <c r="A117" s="13"/>
      <c r="B117" s="13" t="s">
        <v>11</v>
      </c>
      <c r="C117" s="13"/>
      <c r="D117" s="13"/>
      <c r="E117" s="13"/>
      <c r="F117" s="13"/>
      <c r="G117" s="21">
        <f t="shared" si="45"/>
        <v>0.37857142857142856</v>
      </c>
      <c r="H117" s="21">
        <f t="shared" si="45"/>
        <v>0.43629943502824853</v>
      </c>
      <c r="I117" s="21">
        <f t="shared" si="45"/>
        <v>0.46065573770491802</v>
      </c>
    </row>
    <row r="118" spans="1:9" x14ac:dyDescent="0.25">
      <c r="A118" s="13"/>
      <c r="B118" s="13" t="s">
        <v>6</v>
      </c>
      <c r="C118" s="13"/>
      <c r="D118" s="13"/>
      <c r="E118" s="13"/>
      <c r="F118" s="13"/>
      <c r="G118" s="21"/>
      <c r="H118" s="21"/>
      <c r="I118" s="21"/>
    </row>
    <row r="119" spans="1:9" x14ac:dyDescent="0.25">
      <c r="A119" s="13"/>
      <c r="B119" s="13" t="s">
        <v>7</v>
      </c>
      <c r="C119" s="13"/>
      <c r="D119" s="13"/>
      <c r="E119" s="13"/>
      <c r="F119" s="13"/>
      <c r="G119" s="21">
        <f>K15/G15</f>
        <v>0.21821305841924399</v>
      </c>
      <c r="H119" s="21">
        <f>L15/H15</f>
        <v>0.14585152838427948</v>
      </c>
      <c r="I119" s="21">
        <f>M15/I15</f>
        <v>0.19727272727272727</v>
      </c>
    </row>
    <row r="120" spans="1:9" x14ac:dyDescent="0.25">
      <c r="A120" s="13"/>
      <c r="B120" s="13" t="s">
        <v>8</v>
      </c>
      <c r="C120" s="13"/>
      <c r="D120" s="13"/>
      <c r="E120" s="13"/>
      <c r="F120" s="13"/>
      <c r="G120" s="21"/>
      <c r="H120" s="21"/>
      <c r="I120" s="21"/>
    </row>
    <row r="121" spans="1:9" x14ac:dyDescent="0.25">
      <c r="A121" s="13"/>
      <c r="B121" s="13" t="s">
        <v>9</v>
      </c>
      <c r="C121" s="13"/>
      <c r="D121" s="13"/>
      <c r="E121" s="13"/>
      <c r="F121" s="13"/>
      <c r="G121" s="21">
        <f t="shared" ref="G121:I122" si="46">K17/G17</f>
        <v>0.66868131868131875</v>
      </c>
      <c r="H121" s="21">
        <f t="shared" si="46"/>
        <v>0.40337078651685393</v>
      </c>
      <c r="I121" s="21">
        <f t="shared" si="46"/>
        <v>0.3202247191011236</v>
      </c>
    </row>
    <row r="122" spans="1:9" x14ac:dyDescent="0.25">
      <c r="A122" s="13" t="s">
        <v>10</v>
      </c>
      <c r="B122" s="13"/>
      <c r="C122" s="13"/>
      <c r="D122" s="13"/>
      <c r="E122" s="13"/>
      <c r="F122" s="13"/>
      <c r="G122" s="21">
        <f t="shared" si="46"/>
        <v>0.58625447112927953</v>
      </c>
      <c r="H122" s="21">
        <f t="shared" si="46"/>
        <v>0.44138107416879802</v>
      </c>
      <c r="I122" s="21">
        <f t="shared" si="46"/>
        <v>0.36381301041960012</v>
      </c>
    </row>
    <row r="123" spans="1:9" x14ac:dyDescent="0.25">
      <c r="A123" s="13"/>
      <c r="B123" s="13"/>
      <c r="C123" s="13"/>
      <c r="D123" s="13"/>
      <c r="E123" s="13"/>
      <c r="F123" s="13"/>
      <c r="G123" s="21"/>
      <c r="H123" s="21"/>
      <c r="I123" s="21"/>
    </row>
    <row r="124" spans="1:9" x14ac:dyDescent="0.25">
      <c r="A124" s="13" t="s">
        <v>12</v>
      </c>
      <c r="B124" s="13"/>
      <c r="C124" s="13"/>
      <c r="D124" s="13"/>
      <c r="E124" s="13"/>
      <c r="F124" s="13"/>
      <c r="G124" s="21"/>
      <c r="H124" s="21"/>
      <c r="I124" s="21"/>
    </row>
    <row r="125" spans="1:9" x14ac:dyDescent="0.25">
      <c r="A125" s="13" t="s">
        <v>13</v>
      </c>
      <c r="B125" s="13"/>
      <c r="C125" s="13"/>
      <c r="D125" s="13"/>
      <c r="E125" s="13"/>
      <c r="F125" s="13"/>
      <c r="G125" s="21"/>
      <c r="H125" s="21"/>
      <c r="I125" s="21"/>
    </row>
    <row r="126" spans="1:9" x14ac:dyDescent="0.25">
      <c r="A126" s="13" t="s">
        <v>14</v>
      </c>
      <c r="B126" s="13"/>
      <c r="C126" s="13"/>
      <c r="D126" s="13"/>
      <c r="E126" s="13"/>
      <c r="F126" s="13"/>
      <c r="G126" s="21">
        <f t="shared" ref="G126:I128" si="47">K22/G22</f>
        <v>0.32978406552494416</v>
      </c>
      <c r="H126" s="21">
        <f t="shared" si="47"/>
        <v>0.29900709219858157</v>
      </c>
      <c r="I126" s="21">
        <f t="shared" si="47"/>
        <v>0.26196491228070179</v>
      </c>
    </row>
    <row r="127" spans="1:9" x14ac:dyDescent="0.25">
      <c r="A127" s="13" t="s">
        <v>15</v>
      </c>
      <c r="B127" s="13"/>
      <c r="C127" s="13"/>
      <c r="D127" s="13"/>
      <c r="E127" s="13"/>
      <c r="F127" s="13"/>
      <c r="G127" s="21">
        <f t="shared" si="47"/>
        <v>0.10645526613816535</v>
      </c>
      <c r="H127" s="21">
        <f t="shared" si="47"/>
        <v>0.10936435868331441</v>
      </c>
      <c r="I127" s="21">
        <f t="shared" si="47"/>
        <v>0.12992232353934483</v>
      </c>
    </row>
    <row r="128" spans="1:9" x14ac:dyDescent="0.25">
      <c r="A128" s="13" t="s">
        <v>16</v>
      </c>
      <c r="B128" s="13"/>
      <c r="C128" s="13"/>
      <c r="D128" s="13"/>
      <c r="E128" s="13"/>
      <c r="F128" s="13"/>
      <c r="G128" s="21">
        <f t="shared" si="47"/>
        <v>2.7497062279670973E-2</v>
      </c>
      <c r="H128" s="21">
        <f t="shared" si="47"/>
        <v>3.6772777167947308E-2</v>
      </c>
      <c r="I128" s="21">
        <f t="shared" si="47"/>
        <v>8.3333333333333329E-2</v>
      </c>
    </row>
    <row r="129" spans="1:9" x14ac:dyDescent="0.25">
      <c r="A129" s="13" t="s">
        <v>72</v>
      </c>
      <c r="B129" s="13"/>
      <c r="C129" s="13"/>
      <c r="D129" s="13"/>
      <c r="E129" s="13"/>
      <c r="F129" s="13"/>
      <c r="G129" s="21"/>
      <c r="H129" s="21"/>
      <c r="I129" s="21"/>
    </row>
    <row r="130" spans="1:9" x14ac:dyDescent="0.25">
      <c r="A130" s="13" t="s">
        <v>7</v>
      </c>
      <c r="B130" s="13"/>
      <c r="C130" s="13"/>
      <c r="D130" s="13"/>
      <c r="E130" s="13"/>
      <c r="F130" s="13"/>
      <c r="G130" s="21">
        <f t="shared" ref="G130:I131" si="48">K26/G26</f>
        <v>0.80973451327433632</v>
      </c>
      <c r="H130" s="21">
        <f t="shared" si="48"/>
        <v>0.68103448275862066</v>
      </c>
      <c r="I130" s="21" t="e">
        <f t="shared" si="48"/>
        <v>#DIV/0!</v>
      </c>
    </row>
    <row r="131" spans="1:9" x14ac:dyDescent="0.25">
      <c r="A131" s="13" t="s">
        <v>17</v>
      </c>
      <c r="B131" s="13"/>
      <c r="C131" s="13"/>
      <c r="D131" s="13"/>
      <c r="E131" s="13"/>
      <c r="F131" s="13"/>
      <c r="G131" s="21">
        <f t="shared" si="48"/>
        <v>0.10837004405286345</v>
      </c>
      <c r="H131" s="21">
        <f t="shared" si="48"/>
        <v>9.3899204244031823E-2</v>
      </c>
      <c r="I131" s="21">
        <f t="shared" si="48"/>
        <v>4.9622641509433962E-2</v>
      </c>
    </row>
    <row r="132" spans="1:9" x14ac:dyDescent="0.25">
      <c r="A132" s="13"/>
      <c r="B132" s="13"/>
      <c r="C132" s="13"/>
      <c r="D132" s="13"/>
      <c r="E132" s="13"/>
      <c r="F132" s="13"/>
      <c r="G132" s="21"/>
      <c r="H132" s="21"/>
      <c r="I132" s="21"/>
    </row>
    <row r="133" spans="1:9" x14ac:dyDescent="0.25">
      <c r="A133" s="13" t="s">
        <v>18</v>
      </c>
      <c r="B133" s="13"/>
      <c r="C133" s="13"/>
      <c r="D133" s="13"/>
      <c r="E133" s="13"/>
      <c r="F133" s="13"/>
      <c r="G133" s="21">
        <f>K29/G29</f>
        <v>0.34528264916233958</v>
      </c>
      <c r="H133" s="21">
        <f>L29/H29</f>
        <v>0.26443208430913356</v>
      </c>
      <c r="I133" s="21">
        <f>M29/I29</f>
        <v>0.23961816416783524</v>
      </c>
    </row>
    <row r="134" spans="1:9" x14ac:dyDescent="0.25">
      <c r="A134" s="13"/>
      <c r="B134" s="13"/>
      <c r="C134" s="13"/>
      <c r="D134" s="13"/>
      <c r="E134" s="13"/>
      <c r="F134" s="13"/>
      <c r="G134" s="21"/>
      <c r="H134" s="21"/>
      <c r="I134" s="21"/>
    </row>
    <row r="135" spans="1:9" x14ac:dyDescent="0.25">
      <c r="A135" s="13"/>
      <c r="B135" s="13"/>
      <c r="C135" s="13"/>
      <c r="D135" s="13"/>
      <c r="E135" s="13"/>
      <c r="F135" s="13"/>
      <c r="G135" s="21"/>
      <c r="H135" s="21"/>
      <c r="I135" s="21"/>
    </row>
    <row r="136" spans="1:9" x14ac:dyDescent="0.25">
      <c r="A136" s="13" t="s">
        <v>19</v>
      </c>
      <c r="B136" s="13"/>
      <c r="C136" s="13"/>
      <c r="D136" s="13"/>
      <c r="E136" s="13"/>
      <c r="F136" s="13"/>
      <c r="G136" s="21"/>
      <c r="H136" s="21"/>
      <c r="I136" s="21"/>
    </row>
    <row r="137" spans="1:9" x14ac:dyDescent="0.25">
      <c r="A137" s="13" t="s">
        <v>20</v>
      </c>
      <c r="B137" s="13"/>
      <c r="C137" s="13"/>
      <c r="D137" s="13"/>
      <c r="E137" s="13"/>
      <c r="F137" s="13"/>
      <c r="G137" s="21"/>
      <c r="H137" s="21"/>
      <c r="I137" s="21"/>
    </row>
    <row r="138" spans="1:9" x14ac:dyDescent="0.25">
      <c r="A138" s="13"/>
      <c r="B138" s="13" t="s">
        <v>21</v>
      </c>
      <c r="C138" s="13"/>
      <c r="D138" s="13"/>
      <c r="E138" s="13"/>
      <c r="F138" s="13"/>
      <c r="G138" s="21">
        <f>K34/G34</f>
        <v>0.38543046357615895</v>
      </c>
      <c r="H138" s="21">
        <f>L34/H34</f>
        <v>0.19595141700404858</v>
      </c>
      <c r="I138" s="21">
        <f>M34/I34</f>
        <v>0.29409448818897638</v>
      </c>
    </row>
    <row r="139" spans="1:9" x14ac:dyDescent="0.25">
      <c r="A139" s="13"/>
      <c r="B139" s="13" t="s">
        <v>22</v>
      </c>
      <c r="C139" s="13"/>
      <c r="D139" s="13"/>
      <c r="E139" s="13"/>
      <c r="F139" s="13"/>
      <c r="G139" s="21"/>
      <c r="H139" s="21"/>
      <c r="I139" s="21"/>
    </row>
    <row r="140" spans="1:9" x14ac:dyDescent="0.25">
      <c r="A140" s="13"/>
      <c r="B140" s="13" t="s">
        <v>23</v>
      </c>
      <c r="C140" s="13"/>
      <c r="D140" s="13"/>
      <c r="E140" s="13"/>
      <c r="F140" s="13"/>
      <c r="G140" s="21"/>
      <c r="H140" s="21"/>
      <c r="I140" s="21"/>
    </row>
    <row r="141" spans="1:9" x14ac:dyDescent="0.25">
      <c r="A141" s="13"/>
      <c r="B141" s="13" t="s">
        <v>25</v>
      </c>
      <c r="C141" s="13"/>
      <c r="D141" s="13"/>
      <c r="E141" s="13"/>
      <c r="F141" s="13"/>
      <c r="G141" s="21"/>
      <c r="H141" s="21"/>
      <c r="I141" s="21"/>
    </row>
    <row r="142" spans="1:9" x14ac:dyDescent="0.25">
      <c r="A142" s="13"/>
      <c r="B142" s="13" t="s">
        <v>26</v>
      </c>
      <c r="C142" s="13"/>
      <c r="D142" s="13"/>
      <c r="E142" s="13"/>
      <c r="F142" s="13"/>
      <c r="G142" s="21"/>
      <c r="H142" s="21"/>
      <c r="I142" s="21"/>
    </row>
    <row r="143" spans="1:9" x14ac:dyDescent="0.25">
      <c r="A143" s="13"/>
      <c r="B143" s="13" t="s">
        <v>27</v>
      </c>
      <c r="C143" s="13"/>
      <c r="D143" s="13"/>
      <c r="E143" s="13"/>
      <c r="F143" s="13"/>
      <c r="G143" s="21"/>
      <c r="H143" s="21"/>
      <c r="I143" s="21"/>
    </row>
    <row r="144" spans="1:9" x14ac:dyDescent="0.25">
      <c r="A144" s="13"/>
      <c r="B144" s="13" t="s">
        <v>28</v>
      </c>
      <c r="C144" s="13"/>
      <c r="D144" s="13"/>
      <c r="E144" s="13"/>
      <c r="F144" s="13"/>
      <c r="G144" s="21"/>
      <c r="H144" s="21"/>
      <c r="I144" s="21"/>
    </row>
    <row r="145" spans="1:9" x14ac:dyDescent="0.25">
      <c r="A145" s="13" t="s">
        <v>29</v>
      </c>
      <c r="B145" s="13"/>
      <c r="C145" s="13"/>
      <c r="D145" s="13"/>
      <c r="E145" s="13"/>
      <c r="F145" s="13"/>
      <c r="G145" s="21">
        <f>K41/G41</f>
        <v>0.16294073518379595</v>
      </c>
      <c r="H145" s="21">
        <f>L41/H41</f>
        <v>0.25043478260869562</v>
      </c>
      <c r="I145" s="21">
        <f>M41/I41</f>
        <v>0.19571830985915492</v>
      </c>
    </row>
    <row r="146" spans="1:9" x14ac:dyDescent="0.25">
      <c r="A146" s="13"/>
      <c r="B146" s="13"/>
      <c r="C146" s="13"/>
      <c r="D146" s="13"/>
      <c r="E146" s="13"/>
      <c r="F146" s="13"/>
      <c r="G146" s="21"/>
      <c r="H146" s="21"/>
      <c r="I146" s="21"/>
    </row>
    <row r="147" spans="1:9" x14ac:dyDescent="0.25">
      <c r="A147" s="13" t="s">
        <v>30</v>
      </c>
      <c r="B147" s="13"/>
      <c r="C147" s="13"/>
      <c r="D147" s="13"/>
      <c r="E147" s="13"/>
      <c r="F147" s="13"/>
      <c r="G147" s="21">
        <f>K43/G43</f>
        <v>0.26313242410910692</v>
      </c>
      <c r="H147" s="21">
        <f>L43/H43</f>
        <v>0.16859010801591814</v>
      </c>
      <c r="I147" s="21">
        <f>M43/I43</f>
        <v>7.4235294117647066E-2</v>
      </c>
    </row>
    <row r="148" spans="1:9" x14ac:dyDescent="0.25">
      <c r="A148" s="13" t="s">
        <v>24</v>
      </c>
      <c r="B148" s="13"/>
      <c r="C148" s="13"/>
      <c r="D148" s="13"/>
      <c r="E148" s="13"/>
      <c r="F148" s="13"/>
      <c r="G148" s="21"/>
      <c r="H148" s="21"/>
      <c r="I148" s="21"/>
    </row>
    <row r="149" spans="1:9" x14ac:dyDescent="0.25">
      <c r="A149" s="13" t="s">
        <v>7</v>
      </c>
      <c r="B149" s="13"/>
      <c r="C149" s="13"/>
      <c r="D149" s="13"/>
      <c r="E149" s="13"/>
      <c r="F149" s="13"/>
      <c r="G149" s="21">
        <f t="shared" ref="G149:I151" si="49">K45/G45</f>
        <v>0</v>
      </c>
      <c r="H149" s="21">
        <f t="shared" si="49"/>
        <v>0</v>
      </c>
      <c r="I149" s="21">
        <f t="shared" si="49"/>
        <v>0</v>
      </c>
    </row>
    <row r="150" spans="1:9" x14ac:dyDescent="0.25">
      <c r="A150" s="13" t="s">
        <v>31</v>
      </c>
      <c r="B150" s="13"/>
      <c r="C150" s="13"/>
      <c r="D150" s="13"/>
      <c r="E150" s="13"/>
      <c r="F150" s="13"/>
      <c r="G150" s="21">
        <f t="shared" si="49"/>
        <v>0.13469387755102041</v>
      </c>
      <c r="H150" s="21">
        <f t="shared" si="49"/>
        <v>0.14220963172804532</v>
      </c>
      <c r="I150" s="21">
        <f t="shared" si="49"/>
        <v>0.17920604914933838</v>
      </c>
    </row>
    <row r="151" spans="1:9" x14ac:dyDescent="0.25">
      <c r="A151" s="13" t="s">
        <v>70</v>
      </c>
      <c r="B151" s="13"/>
      <c r="C151" s="13"/>
      <c r="D151" s="13"/>
      <c r="E151" s="13"/>
      <c r="F151" s="13"/>
      <c r="G151" s="21">
        <f t="shared" si="49"/>
        <v>0.22352842528928391</v>
      </c>
      <c r="H151" s="21">
        <f t="shared" si="49"/>
        <v>0.19943531827515404</v>
      </c>
      <c r="I151" s="21">
        <f t="shared" si="49"/>
        <v>0.14336488313695192</v>
      </c>
    </row>
    <row r="152" spans="1:9" x14ac:dyDescent="0.25">
      <c r="A152" s="13"/>
      <c r="B152" s="13"/>
      <c r="C152" s="13"/>
      <c r="D152" s="13"/>
      <c r="E152" s="13"/>
      <c r="F152" s="13"/>
      <c r="G152" s="21"/>
      <c r="H152" s="21"/>
      <c r="I152" s="21"/>
    </row>
    <row r="153" spans="1:9" x14ac:dyDescent="0.25">
      <c r="A153" s="13" t="s">
        <v>32</v>
      </c>
      <c r="B153" s="13"/>
      <c r="C153" s="13"/>
      <c r="D153" s="13"/>
      <c r="E153" s="13"/>
      <c r="F153" s="13"/>
      <c r="G153" s="21"/>
      <c r="H153" s="21"/>
      <c r="I153" s="21"/>
    </row>
    <row r="154" spans="1:9" x14ac:dyDescent="0.25">
      <c r="A154" s="13"/>
      <c r="B154" s="13" t="s">
        <v>33</v>
      </c>
      <c r="C154" s="13"/>
      <c r="D154" s="13"/>
      <c r="E154" s="13"/>
      <c r="F154" s="13"/>
      <c r="G154" s="21"/>
      <c r="H154" s="21"/>
      <c r="I154" s="21"/>
    </row>
    <row r="155" spans="1:9" x14ac:dyDescent="0.25">
      <c r="A155" s="13"/>
      <c r="B155" s="13" t="s">
        <v>34</v>
      </c>
      <c r="C155" s="13"/>
      <c r="D155" s="13"/>
      <c r="E155" s="13"/>
      <c r="F155" s="13"/>
      <c r="G155" s="21">
        <f>K51/G51</f>
        <v>4.4448275862068964</v>
      </c>
      <c r="H155" s="21">
        <f>L51/H51</f>
        <v>4.3448275862068968</v>
      </c>
      <c r="I155" s="21">
        <f>M51/I51</f>
        <v>4.1399999999999997</v>
      </c>
    </row>
    <row r="156" spans="1:9" x14ac:dyDescent="0.25">
      <c r="A156" s="13"/>
      <c r="B156" s="13" t="s">
        <v>35</v>
      </c>
      <c r="C156" s="13"/>
      <c r="D156" s="13"/>
      <c r="E156" s="13"/>
      <c r="F156" s="13"/>
      <c r="G156" s="21">
        <f t="shared" ref="G156:H158" si="50">K52/G52</f>
        <v>7.4440677966101694</v>
      </c>
      <c r="H156" s="21">
        <f t="shared" si="50"/>
        <v>3.0509090909090912</v>
      </c>
      <c r="I156" s="21"/>
    </row>
    <row r="157" spans="1:9" x14ac:dyDescent="0.25">
      <c r="A157" s="13"/>
      <c r="B157" s="13" t="s">
        <v>36</v>
      </c>
      <c r="C157" s="13"/>
      <c r="D157" s="13"/>
      <c r="E157" s="13"/>
      <c r="F157" s="13"/>
      <c r="G157" s="21">
        <f t="shared" si="50"/>
        <v>0.67263905325443785</v>
      </c>
      <c r="H157" s="21">
        <f t="shared" si="50"/>
        <v>0.51595528455284556</v>
      </c>
      <c r="I157" s="21">
        <f>M53/I53</f>
        <v>0.41162269785963168</v>
      </c>
    </row>
    <row r="158" spans="1:9" x14ac:dyDescent="0.25">
      <c r="A158" s="13"/>
      <c r="B158" s="13" t="s">
        <v>37</v>
      </c>
      <c r="C158" s="13"/>
      <c r="D158" s="13"/>
      <c r="E158" s="13"/>
      <c r="F158" s="13"/>
      <c r="G158" s="21">
        <f t="shared" si="50"/>
        <v>0.58323699421965325</v>
      </c>
      <c r="H158" s="21">
        <f t="shared" si="50"/>
        <v>-0.6</v>
      </c>
      <c r="I158" s="21"/>
    </row>
    <row r="159" spans="1:9" x14ac:dyDescent="0.25">
      <c r="A159" s="13"/>
      <c r="B159" s="13" t="s">
        <v>38</v>
      </c>
      <c r="C159" s="13"/>
      <c r="D159" s="13"/>
      <c r="E159" s="13"/>
      <c r="F159" s="13"/>
      <c r="G159" s="21"/>
      <c r="H159" s="21"/>
      <c r="I159" s="21"/>
    </row>
    <row r="160" spans="1:9" x14ac:dyDescent="0.25">
      <c r="A160" s="13" t="s">
        <v>42</v>
      </c>
      <c r="B160" s="13"/>
      <c r="C160" s="13"/>
      <c r="D160" s="13"/>
      <c r="E160" s="13"/>
      <c r="F160" s="13"/>
      <c r="G160" s="21">
        <f>K56/G56</f>
        <v>0.51635249764373237</v>
      </c>
      <c r="H160" s="21">
        <f>L56/H56</f>
        <v>0.35068119891008176</v>
      </c>
      <c r="I160" s="21">
        <f>M56/I56</f>
        <v>0.36133365901319003</v>
      </c>
    </row>
    <row r="161" spans="1:9" x14ac:dyDescent="0.25">
      <c r="A161" s="13"/>
      <c r="B161" s="13"/>
      <c r="C161" s="13"/>
      <c r="D161" s="13"/>
      <c r="E161" s="13"/>
      <c r="F161" s="13"/>
      <c r="G161" s="21"/>
      <c r="H161" s="21"/>
      <c r="I161" s="21"/>
    </row>
    <row r="162" spans="1:9" x14ac:dyDescent="0.25">
      <c r="A162" s="13" t="s">
        <v>41</v>
      </c>
      <c r="B162" s="13"/>
      <c r="C162" s="13"/>
      <c r="D162" s="13"/>
      <c r="E162" s="13"/>
      <c r="F162" s="13"/>
      <c r="G162" s="21">
        <f>K60/G60</f>
        <v>0.34528264916233964</v>
      </c>
      <c r="H162" s="21">
        <f>L60/H60</f>
        <v>0.26443208430913351</v>
      </c>
      <c r="I162" s="21">
        <f>M60/I60</f>
        <v>0.2408130081300813</v>
      </c>
    </row>
    <row r="163" spans="1:9" x14ac:dyDescent="0.25">
      <c r="A163" s="13"/>
      <c r="B163" s="13"/>
      <c r="C163" s="13"/>
      <c r="D163" s="13"/>
      <c r="E163" s="13"/>
      <c r="F163" s="13"/>
      <c r="G163" s="21"/>
      <c r="H163" s="21"/>
      <c r="I163" s="21"/>
    </row>
    <row r="164" spans="1:9" x14ac:dyDescent="0.25">
      <c r="A164" s="13"/>
      <c r="B164" s="13"/>
      <c r="C164" s="13"/>
      <c r="D164" s="13"/>
      <c r="E164" s="13"/>
      <c r="F164" s="13"/>
      <c r="G164" s="21"/>
      <c r="H164" s="21"/>
      <c r="I164" s="21"/>
    </row>
    <row r="165" spans="1:9" x14ac:dyDescent="0.25">
      <c r="A165" s="13" t="s">
        <v>44</v>
      </c>
      <c r="B165" s="13"/>
      <c r="C165" s="13"/>
      <c r="D165" s="13"/>
      <c r="E165" s="13"/>
      <c r="F165" s="13"/>
      <c r="G165" s="21"/>
      <c r="H165" s="21"/>
      <c r="I165" s="21"/>
    </row>
    <row r="166" spans="1:9" x14ac:dyDescent="0.25">
      <c r="A166" s="13"/>
      <c r="B166" s="13"/>
      <c r="C166" s="13"/>
      <c r="D166" s="13"/>
      <c r="E166" s="13"/>
      <c r="F166" s="13"/>
      <c r="G166" s="21"/>
      <c r="H166" s="21"/>
      <c r="I166" s="21"/>
    </row>
    <row r="167" spans="1:9" x14ac:dyDescent="0.25">
      <c r="A167" s="13"/>
      <c r="B167" s="13" t="s">
        <v>45</v>
      </c>
      <c r="C167" s="13"/>
      <c r="D167" s="13"/>
      <c r="E167" s="13"/>
      <c r="F167" s="13"/>
      <c r="G167" s="21">
        <f t="shared" ref="G167:G176" si="51">K65/G65</f>
        <v>0.41318036286019211</v>
      </c>
      <c r="H167" s="21">
        <f t="shared" ref="H167:H176" si="52">L65/H65</f>
        <v>0.37184148336666062</v>
      </c>
      <c r="I167" s="21">
        <f t="shared" ref="I167:I176" si="53">M65/I65</f>
        <v>0.34519353080138104</v>
      </c>
    </row>
    <row r="168" spans="1:9" x14ac:dyDescent="0.25">
      <c r="A168" s="13"/>
      <c r="B168" s="13" t="s">
        <v>46</v>
      </c>
      <c r="C168" s="13"/>
      <c r="D168" s="13"/>
      <c r="E168" s="13"/>
      <c r="F168" s="13"/>
      <c r="G168" s="21">
        <f t="shared" si="51"/>
        <v>0.3784633998790079</v>
      </c>
      <c r="H168" s="21">
        <f t="shared" si="52"/>
        <v>0.32820838627700127</v>
      </c>
      <c r="I168" s="21">
        <f t="shared" si="53"/>
        <v>0.31924577373211965</v>
      </c>
    </row>
    <row r="169" spans="1:9" x14ac:dyDescent="0.25">
      <c r="A169" s="13" t="s">
        <v>47</v>
      </c>
      <c r="B169" s="13"/>
      <c r="C169" s="13"/>
      <c r="D169" s="13"/>
      <c r="E169" s="13"/>
      <c r="F169" s="13"/>
      <c r="G169" s="21">
        <f t="shared" si="51"/>
        <v>0.42763920382968007</v>
      </c>
      <c r="H169" s="21">
        <f t="shared" si="52"/>
        <v>0.3893302775655717</v>
      </c>
      <c r="I169" s="21">
        <f t="shared" si="53"/>
        <v>0.35525851197982344</v>
      </c>
    </row>
    <row r="170" spans="1:9" x14ac:dyDescent="0.25">
      <c r="A170" s="13"/>
      <c r="B170" s="13" t="s">
        <v>48</v>
      </c>
      <c r="C170" s="13"/>
      <c r="D170" s="13"/>
      <c r="E170" s="13"/>
      <c r="F170" s="13"/>
      <c r="G170" s="21">
        <f t="shared" si="51"/>
        <v>0.46228448275862066</v>
      </c>
      <c r="H170" s="21">
        <f t="shared" si="52"/>
        <v>0.40631578947368419</v>
      </c>
      <c r="I170" s="21">
        <f t="shared" si="53"/>
        <v>0.38679977814753186</v>
      </c>
    </row>
    <row r="171" spans="1:9" x14ac:dyDescent="0.25">
      <c r="A171" s="13"/>
      <c r="B171" s="13" t="s">
        <v>49</v>
      </c>
      <c r="C171" s="13"/>
      <c r="D171" s="13"/>
      <c r="E171" s="13"/>
      <c r="F171" s="13"/>
      <c r="G171" s="21">
        <f t="shared" si="51"/>
        <v>0.50072254335260113</v>
      </c>
      <c r="H171" s="21">
        <f t="shared" si="52"/>
        <v>0.46743849493487699</v>
      </c>
      <c r="I171" s="21">
        <f t="shared" si="53"/>
        <v>0.43091715976331363</v>
      </c>
    </row>
    <row r="172" spans="1:9" x14ac:dyDescent="0.25">
      <c r="A172" s="13"/>
      <c r="B172" s="13" t="s">
        <v>71</v>
      </c>
      <c r="C172" s="13"/>
      <c r="D172" s="13"/>
      <c r="E172" s="13"/>
      <c r="F172" s="13"/>
      <c r="G172" s="21">
        <f t="shared" si="51"/>
        <v>0</v>
      </c>
      <c r="H172" s="21">
        <f t="shared" si="52"/>
        <v>0</v>
      </c>
      <c r="I172" s="21">
        <f t="shared" si="53"/>
        <v>0</v>
      </c>
    </row>
    <row r="173" spans="1:9" x14ac:dyDescent="0.25">
      <c r="A173" s="13"/>
      <c r="B173" s="13" t="s">
        <v>50</v>
      </c>
      <c r="C173" s="13"/>
      <c r="D173" s="13"/>
      <c r="E173" s="13"/>
      <c r="F173" s="13"/>
      <c r="G173" s="21">
        <f t="shared" si="51"/>
        <v>0.39060773480662986</v>
      </c>
      <c r="H173" s="21">
        <f t="shared" si="52"/>
        <v>5.4152823920265783E-2</v>
      </c>
      <c r="I173" s="21">
        <f t="shared" si="53"/>
        <v>5.3691275167785234E-2</v>
      </c>
    </row>
    <row r="174" spans="1:9" x14ac:dyDescent="0.25">
      <c r="A174" s="13" t="s">
        <v>51</v>
      </c>
      <c r="B174" s="13"/>
      <c r="C174" s="13"/>
      <c r="D174" s="13"/>
      <c r="E174" s="13"/>
      <c r="F174" s="13"/>
      <c r="G174" s="21">
        <f t="shared" si="51"/>
        <v>0.3667245873153781</v>
      </c>
      <c r="H174" s="21">
        <f t="shared" si="52"/>
        <v>0.43406279733587072</v>
      </c>
      <c r="I174" s="21">
        <f t="shared" si="53"/>
        <v>0.36718181818181811</v>
      </c>
    </row>
    <row r="175" spans="1:9" x14ac:dyDescent="0.25">
      <c r="A175" s="13"/>
      <c r="B175" s="13" t="s">
        <v>52</v>
      </c>
      <c r="C175" s="13"/>
      <c r="D175" s="13"/>
      <c r="E175" s="13"/>
      <c r="F175" s="13"/>
      <c r="G175" s="21">
        <f t="shared" si="51"/>
        <v>1.28</v>
      </c>
      <c r="H175" s="21">
        <f t="shared" si="52"/>
        <v>0.91999999999999993</v>
      </c>
      <c r="I175" s="21">
        <f t="shared" si="53"/>
        <v>0.96</v>
      </c>
    </row>
    <row r="176" spans="1:9" x14ac:dyDescent="0.25">
      <c r="A176" s="13"/>
      <c r="B176" s="13" t="s">
        <v>53</v>
      </c>
      <c r="C176" s="13"/>
      <c r="D176" s="13"/>
      <c r="E176" s="13"/>
      <c r="F176" s="13"/>
      <c r="G176" s="21">
        <f t="shared" si="51"/>
        <v>0.20235294117647057</v>
      </c>
      <c r="H176" s="21">
        <f t="shared" si="52"/>
        <v>0.12098765432098767</v>
      </c>
      <c r="I176" s="21">
        <f t="shared" si="53"/>
        <v>6.0273972602739728E-2</v>
      </c>
    </row>
    <row r="177" spans="1:9" x14ac:dyDescent="0.25">
      <c r="A177" s="13"/>
      <c r="B177" s="13" t="s">
        <v>122</v>
      </c>
      <c r="C177" s="13"/>
      <c r="D177" s="13"/>
      <c r="E177" s="13"/>
      <c r="F177" s="13"/>
      <c r="G177" s="21"/>
      <c r="H177" s="21"/>
      <c r="I177" s="21"/>
    </row>
    <row r="178" spans="1:9" x14ac:dyDescent="0.25">
      <c r="A178" s="13"/>
      <c r="B178" s="13" t="s">
        <v>54</v>
      </c>
      <c r="C178" s="13"/>
      <c r="D178" s="13"/>
      <c r="E178" s="13"/>
      <c r="F178" s="13"/>
      <c r="G178" s="21">
        <f t="shared" ref="G178:G179" si="54">K76/G76</f>
        <v>0</v>
      </c>
      <c r="H178" s="21">
        <f t="shared" ref="H178:H179" si="55">L76/H76</f>
        <v>0</v>
      </c>
      <c r="I178" s="21">
        <f t="shared" ref="I178:I179" si="56">M76/I76</f>
        <v>0</v>
      </c>
    </row>
    <row r="179" spans="1:9" x14ac:dyDescent="0.25">
      <c r="A179" s="13"/>
      <c r="B179" s="13" t="s">
        <v>55</v>
      </c>
      <c r="C179" s="13"/>
      <c r="D179" s="13"/>
      <c r="E179" s="13"/>
      <c r="F179" s="13"/>
      <c r="G179" s="21">
        <f t="shared" si="54"/>
        <v>9.2771084337349402E-2</v>
      </c>
      <c r="H179" s="21">
        <f t="shared" si="55"/>
        <v>4.8689138576779025E-3</v>
      </c>
      <c r="I179" s="21">
        <f t="shared" si="56"/>
        <v>1.7894736842105262E-2</v>
      </c>
    </row>
    <row r="180" spans="1:9" x14ac:dyDescent="0.25">
      <c r="A180" s="13"/>
      <c r="B180" s="13" t="s">
        <v>56</v>
      </c>
      <c r="C180" s="13"/>
      <c r="D180" s="13"/>
      <c r="E180" s="13"/>
      <c r="F180" s="13"/>
      <c r="G180" s="21"/>
      <c r="H180" s="21"/>
      <c r="I180" s="21"/>
    </row>
    <row r="181" spans="1:9" x14ac:dyDescent="0.25">
      <c r="A181" s="13"/>
      <c r="B181" s="13" t="s">
        <v>57</v>
      </c>
      <c r="C181" s="13"/>
      <c r="D181" s="13"/>
      <c r="E181" s="13"/>
      <c r="F181" s="13"/>
      <c r="G181" s="21"/>
      <c r="H181" s="21"/>
      <c r="I181" s="21"/>
    </row>
    <row r="182" spans="1:9" x14ac:dyDescent="0.25">
      <c r="A182" s="13"/>
      <c r="B182" s="13" t="s">
        <v>58</v>
      </c>
      <c r="C182" s="13"/>
      <c r="D182" s="13"/>
      <c r="E182" s="13"/>
      <c r="F182" s="13"/>
      <c r="G182" s="21"/>
      <c r="H182" s="21"/>
      <c r="I182" s="21"/>
    </row>
    <row r="183" spans="1:9" x14ac:dyDescent="0.25">
      <c r="A183" s="13"/>
      <c r="B183" s="13" t="s">
        <v>59</v>
      </c>
      <c r="C183" s="13"/>
      <c r="D183" s="13"/>
      <c r="E183" s="13"/>
      <c r="F183" s="13"/>
      <c r="G183" s="21"/>
      <c r="H183" s="21"/>
      <c r="I183" s="21"/>
    </row>
    <row r="184" spans="1:9" x14ac:dyDescent="0.25">
      <c r="A184" s="13"/>
      <c r="B184" s="13" t="s">
        <v>60</v>
      </c>
      <c r="C184" s="13"/>
      <c r="D184" s="13"/>
      <c r="E184" s="13"/>
      <c r="F184" s="13"/>
      <c r="G184" s="21"/>
      <c r="H184" s="21"/>
      <c r="I184" s="21"/>
    </row>
    <row r="185" spans="1:9" x14ac:dyDescent="0.25">
      <c r="A185" s="13"/>
      <c r="B185" s="13" t="s">
        <v>61</v>
      </c>
      <c r="C185" s="13"/>
      <c r="D185" s="13"/>
      <c r="E185" s="13"/>
      <c r="F185" s="13"/>
      <c r="G185" s="21"/>
      <c r="H185" s="21"/>
      <c r="I185" s="21"/>
    </row>
    <row r="186" spans="1:9" x14ac:dyDescent="0.25">
      <c r="A186" s="13" t="s">
        <v>62</v>
      </c>
      <c r="B186" s="13"/>
      <c r="C186" s="13"/>
      <c r="D186" s="13"/>
      <c r="E186" s="13"/>
      <c r="F186" s="13"/>
      <c r="G186" s="21">
        <f>K84/G84</f>
        <v>0.80948103792415194</v>
      </c>
      <c r="H186" s="21">
        <f>L84/H84</f>
        <v>0.53817427385892136</v>
      </c>
      <c r="I186" s="21">
        <f>M84/I84</f>
        <v>0.38763297872340424</v>
      </c>
    </row>
    <row r="187" spans="1:9" x14ac:dyDescent="0.25">
      <c r="A187" s="13"/>
      <c r="B187" s="13"/>
      <c r="C187" s="13"/>
      <c r="D187" s="13"/>
      <c r="E187" s="13"/>
      <c r="F187" s="13"/>
      <c r="G187" s="21"/>
      <c r="H187" s="21"/>
      <c r="I187" s="21"/>
    </row>
    <row r="188" spans="1:9" x14ac:dyDescent="0.25">
      <c r="A188" s="13" t="s">
        <v>63</v>
      </c>
      <c r="B188" s="13"/>
      <c r="C188" s="13"/>
      <c r="D188" s="13"/>
      <c r="E188" s="13"/>
      <c r="F188" s="13"/>
      <c r="G188" s="21"/>
      <c r="H188" s="21"/>
      <c r="I188" s="21"/>
    </row>
    <row r="189" spans="1:9" x14ac:dyDescent="0.25">
      <c r="A189" s="13"/>
      <c r="B189" s="13" t="s">
        <v>64</v>
      </c>
      <c r="C189" s="13"/>
      <c r="D189" s="13"/>
      <c r="E189" s="13"/>
      <c r="F189" s="13"/>
      <c r="G189" s="21">
        <f t="shared" ref="G189:I191" si="57">K87/G87</f>
        <v>0.99715909090909083</v>
      </c>
      <c r="H189" s="21">
        <f t="shared" si="57"/>
        <v>1.0119047619047619</v>
      </c>
      <c r="I189" s="21">
        <f t="shared" si="57"/>
        <v>0.86249999999999993</v>
      </c>
    </row>
    <row r="190" spans="1:9" x14ac:dyDescent="0.25">
      <c r="A190" s="13"/>
      <c r="B190" s="13" t="s">
        <v>65</v>
      </c>
      <c r="C190" s="13"/>
      <c r="D190" s="13"/>
      <c r="E190" s="13"/>
      <c r="F190" s="13"/>
      <c r="G190" s="21">
        <f t="shared" si="57"/>
        <v>0.9942196531791907</v>
      </c>
      <c r="H190" s="21">
        <f t="shared" si="57"/>
        <v>0.99598393574297184</v>
      </c>
      <c r="I190" s="21">
        <f t="shared" si="57"/>
        <v>0.82845188284518823</v>
      </c>
    </row>
    <row r="191" spans="1:9" x14ac:dyDescent="0.25">
      <c r="A191" s="13" t="s">
        <v>66</v>
      </c>
      <c r="B191" s="13"/>
      <c r="C191" s="13"/>
      <c r="D191" s="13"/>
      <c r="E191" s="13"/>
      <c r="F191" s="13"/>
      <c r="G191" s="21">
        <f t="shared" si="57"/>
        <v>0</v>
      </c>
      <c r="H191" s="21">
        <f t="shared" si="57"/>
        <v>0</v>
      </c>
      <c r="I191" s="21">
        <f t="shared" si="57"/>
        <v>0</v>
      </c>
    </row>
    <row r="192" spans="1:9" x14ac:dyDescent="0.25">
      <c r="A192" s="13" t="s">
        <v>67</v>
      </c>
      <c r="B192" s="13"/>
      <c r="C192" s="13"/>
      <c r="D192" s="13"/>
      <c r="E192" s="13"/>
      <c r="F192" s="13"/>
      <c r="G192" s="21"/>
      <c r="H192" s="21"/>
      <c r="I192" s="21"/>
    </row>
    <row r="193" spans="1:9" x14ac:dyDescent="0.25">
      <c r="A193" s="13"/>
      <c r="B193" s="13" t="s">
        <v>64</v>
      </c>
      <c r="C193" s="13"/>
      <c r="D193" s="13"/>
      <c r="E193" s="13"/>
      <c r="F193" s="13"/>
      <c r="G193" s="21">
        <f t="shared" ref="G193:I194" si="58">K91/G91</f>
        <v>0.39192982456140352</v>
      </c>
      <c r="H193" s="21">
        <f t="shared" si="58"/>
        <v>0.40034843205574916</v>
      </c>
      <c r="I193" s="21">
        <f t="shared" si="58"/>
        <v>0.36578359399936161</v>
      </c>
    </row>
    <row r="194" spans="1:9" x14ac:dyDescent="0.25">
      <c r="A194" s="13"/>
      <c r="B194" s="13" t="s">
        <v>65</v>
      </c>
      <c r="C194" s="13"/>
      <c r="D194" s="13"/>
      <c r="E194" s="13"/>
      <c r="F194" s="13"/>
      <c r="G194" s="21">
        <f t="shared" si="58"/>
        <v>0.39282015878494997</v>
      </c>
      <c r="H194" s="21">
        <f t="shared" si="58"/>
        <v>0.40708878183069508</v>
      </c>
      <c r="I194" s="21">
        <f t="shared" si="58"/>
        <v>0.37928843710292248</v>
      </c>
    </row>
    <row r="195" spans="1:9" x14ac:dyDescent="0.25">
      <c r="A195" s="13"/>
      <c r="B195" s="13"/>
      <c r="C195" s="13"/>
      <c r="D195" s="13"/>
      <c r="E195" s="13"/>
      <c r="F195" s="13"/>
      <c r="G195" s="21"/>
      <c r="H195" s="21"/>
      <c r="I195" s="21"/>
    </row>
    <row r="196" spans="1:9" x14ac:dyDescent="0.25">
      <c r="A196" s="13"/>
      <c r="B196" s="13"/>
      <c r="C196" s="13"/>
      <c r="D196" s="13"/>
      <c r="E196" s="13"/>
      <c r="F196" s="13"/>
      <c r="G196" s="21"/>
      <c r="H196" s="21"/>
      <c r="I196" s="21"/>
    </row>
    <row r="197" spans="1:9" x14ac:dyDescent="0.25">
      <c r="A197" s="13"/>
      <c r="B197" s="13"/>
      <c r="C197" s="13"/>
      <c r="D197" s="13"/>
      <c r="E197" s="13"/>
      <c r="F197" s="13"/>
      <c r="G197" s="21"/>
      <c r="H197" s="21"/>
      <c r="I197" s="21"/>
    </row>
    <row r="198" spans="1:9" x14ac:dyDescent="0.25">
      <c r="A198" s="13" t="s">
        <v>76</v>
      </c>
      <c r="B198" s="13"/>
      <c r="C198" s="13"/>
      <c r="D198" s="13"/>
      <c r="E198" s="13"/>
      <c r="F198" s="13"/>
      <c r="G198" s="21"/>
      <c r="H198" s="21"/>
      <c r="I198" s="21"/>
    </row>
    <row r="199" spans="1:9" x14ac:dyDescent="0.25">
      <c r="A199" s="13"/>
      <c r="B199" s="13"/>
      <c r="C199" s="13"/>
      <c r="D199" s="13"/>
      <c r="E199" s="13"/>
      <c r="F199" s="13"/>
      <c r="G199" s="21"/>
      <c r="H199" s="21"/>
      <c r="I199" s="21"/>
    </row>
    <row r="200" spans="1:9" x14ac:dyDescent="0.25">
      <c r="A200" s="13" t="s">
        <v>77</v>
      </c>
      <c r="B200" s="13"/>
      <c r="C200" s="13"/>
      <c r="D200" s="13"/>
      <c r="E200" s="13"/>
      <c r="F200" s="13"/>
      <c r="G200" s="21">
        <f t="shared" ref="G200:I204" si="59">K98/G98</f>
        <v>0.78397239263803675</v>
      </c>
      <c r="H200" s="21">
        <f t="shared" si="59"/>
        <v>0.49188345473465139</v>
      </c>
      <c r="I200" s="21">
        <f t="shared" si="59"/>
        <v>0.27123595505617981</v>
      </c>
    </row>
    <row r="201" spans="1:9" x14ac:dyDescent="0.25">
      <c r="A201" s="13" t="s">
        <v>78</v>
      </c>
      <c r="B201" s="13"/>
      <c r="C201" s="13"/>
      <c r="D201" s="13"/>
      <c r="E201" s="13"/>
      <c r="F201" s="13"/>
      <c r="G201" s="21">
        <f t="shared" si="59"/>
        <v>1.8672566371681416</v>
      </c>
      <c r="H201" s="21">
        <f t="shared" si="59"/>
        <v>0.7906130268199234</v>
      </c>
      <c r="I201" s="21">
        <f t="shared" si="59"/>
        <v>0.25175718849840256</v>
      </c>
    </row>
    <row r="202" spans="1:9" x14ac:dyDescent="0.25">
      <c r="A202" s="13" t="s">
        <v>79</v>
      </c>
      <c r="B202" s="13"/>
      <c r="C202" s="13"/>
      <c r="D202" s="13"/>
      <c r="E202" s="13"/>
      <c r="F202" s="13"/>
      <c r="G202" s="21">
        <f t="shared" si="59"/>
        <v>0.18500604594921402</v>
      </c>
      <c r="H202" s="21">
        <f t="shared" si="59"/>
        <v>-0.13579766536964979</v>
      </c>
      <c r="I202" s="21">
        <f t="shared" si="59"/>
        <v>0.19138991389913898</v>
      </c>
    </row>
    <row r="203" spans="1:9" x14ac:dyDescent="0.25">
      <c r="A203" s="13" t="s">
        <v>81</v>
      </c>
      <c r="B203" s="13"/>
      <c r="C203" s="13"/>
      <c r="D203" s="13"/>
      <c r="E203" s="13"/>
      <c r="F203" s="13"/>
      <c r="G203" s="21">
        <f t="shared" si="59"/>
        <v>4.2028985507246375E-2</v>
      </c>
      <c r="H203" s="21">
        <f t="shared" si="59"/>
        <v>-4.8666666666666663</v>
      </c>
      <c r="I203" s="21">
        <f t="shared" si="59"/>
        <v>-12</v>
      </c>
    </row>
    <row r="204" spans="1:9" x14ac:dyDescent="0.25">
      <c r="A204" s="13" t="s">
        <v>80</v>
      </c>
      <c r="B204" s="13"/>
      <c r="C204" s="13"/>
      <c r="D204" s="13"/>
      <c r="E204" s="13"/>
      <c r="F204" s="13"/>
      <c r="G204" s="21">
        <f t="shared" si="59"/>
        <v>3.382608695652173</v>
      </c>
      <c r="H204" s="21">
        <f t="shared" si="59"/>
        <v>0.61173184357541899</v>
      </c>
      <c r="I204" s="21">
        <f t="shared" si="59"/>
        <v>0.67163461538461544</v>
      </c>
    </row>
    <row r="205" spans="1:9" x14ac:dyDescent="0.25">
      <c r="A205" s="13"/>
      <c r="B205" s="13"/>
      <c r="C205" s="13"/>
      <c r="D205" s="13"/>
      <c r="E205" s="13"/>
      <c r="F205" s="13"/>
      <c r="G205" s="21"/>
      <c r="H205" s="21"/>
      <c r="I205" s="21"/>
    </row>
    <row r="206" spans="1:9" x14ac:dyDescent="0.25">
      <c r="A206" s="13" t="s">
        <v>110</v>
      </c>
      <c r="B206" s="13"/>
      <c r="C206" s="13"/>
      <c r="D206" s="13"/>
      <c r="E206" s="13"/>
      <c r="F206" s="13"/>
      <c r="G206" s="21">
        <f>K104/G104</f>
        <v>0.56896551724137934</v>
      </c>
      <c r="H206" s="21">
        <f>L104/H104</f>
        <v>1.25</v>
      </c>
      <c r="I206" s="21">
        <f>M104/I104</f>
        <v>1.0285714285714285</v>
      </c>
    </row>
  </sheetData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Marks</dc:creator>
  <cp:lastModifiedBy>Lloyd Marks</cp:lastModifiedBy>
  <cp:lastPrinted>2016-02-18T21:33:32Z</cp:lastPrinted>
  <dcterms:created xsi:type="dcterms:W3CDTF">2016-02-15T15:36:02Z</dcterms:created>
  <dcterms:modified xsi:type="dcterms:W3CDTF">2019-02-24T20:28:21Z</dcterms:modified>
</cp:coreProperties>
</file>