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/>
  <mc:AlternateContent xmlns:mc="http://schemas.openxmlformats.org/markup-compatibility/2006">
    <mc:Choice Requires="x15">
      <x15ac:absPath xmlns:x15ac="http://schemas.microsoft.com/office/spreadsheetml/2010/11/ac" url="/Users/Mtb04/Library/Mobile Documents/com~apple~CloudDocs/Tailwind Reps/Denago/2025/Order Form/"/>
    </mc:Choice>
  </mc:AlternateContent>
  <xr:revisionPtr revIDLastSave="0" documentId="8_{CD18998A-8399-444E-9E70-7E460C812B9C}" xr6:coauthVersionLast="47" xr6:coauthVersionMax="47" xr10:uidLastSave="{00000000-0000-0000-0000-000000000000}"/>
  <bookViews>
    <workbookView xWindow="-19900" yWindow="-19320" windowWidth="28800" windowHeight="17500" activeTab="2" xr2:uid="{00000000-000D-0000-FFFF-FFFF00000000}"/>
  </bookViews>
  <sheets>
    <sheet name="Program (color)" sheetId="2" r:id="rId1"/>
    <sheet name="Price List" sheetId="4" r:id="rId2"/>
    <sheet name="Order form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7" i="1" l="1"/>
  <c r="V57" i="1"/>
  <c r="U57" i="1"/>
  <c r="T57" i="1"/>
  <c r="S57" i="1"/>
  <c r="R57" i="1"/>
  <c r="P57" i="1"/>
  <c r="N57" i="1"/>
  <c r="L57" i="1"/>
  <c r="J57" i="1"/>
  <c r="I57" i="1"/>
  <c r="H57" i="1"/>
  <c r="G57" i="1"/>
  <c r="W56" i="1"/>
  <c r="V56" i="1"/>
  <c r="U56" i="1"/>
  <c r="T56" i="1"/>
  <c r="S56" i="1"/>
  <c r="R56" i="1"/>
  <c r="P56" i="1"/>
  <c r="N56" i="1"/>
  <c r="L56" i="1"/>
  <c r="J56" i="1"/>
  <c r="I56" i="1"/>
  <c r="H56" i="1"/>
  <c r="G56" i="1"/>
  <c r="W55" i="1"/>
  <c r="V55" i="1"/>
  <c r="U55" i="1"/>
  <c r="T55" i="1"/>
  <c r="S55" i="1"/>
  <c r="R55" i="1"/>
  <c r="P55" i="1"/>
  <c r="N55" i="1"/>
  <c r="L55" i="1"/>
  <c r="J55" i="1"/>
  <c r="I55" i="1"/>
  <c r="H55" i="1"/>
  <c r="G55" i="1"/>
  <c r="W54" i="1"/>
  <c r="V54" i="1"/>
  <c r="U54" i="1"/>
  <c r="T54" i="1"/>
  <c r="S54" i="1"/>
  <c r="R54" i="1"/>
  <c r="P54" i="1"/>
  <c r="N54" i="1"/>
  <c r="L54" i="1"/>
  <c r="J54" i="1"/>
  <c r="I54" i="1"/>
  <c r="H54" i="1"/>
  <c r="G54" i="1"/>
  <c r="W53" i="1"/>
  <c r="V53" i="1"/>
  <c r="U53" i="1"/>
  <c r="T53" i="1"/>
  <c r="S53" i="1"/>
  <c r="R53" i="1"/>
  <c r="P53" i="1"/>
  <c r="N53" i="1"/>
  <c r="L53" i="1"/>
  <c r="J53" i="1"/>
  <c r="I53" i="1"/>
  <c r="H53" i="1"/>
  <c r="G53" i="1"/>
  <c r="W52" i="1"/>
  <c r="V52" i="1"/>
  <c r="U52" i="1"/>
  <c r="T52" i="1"/>
  <c r="S52" i="1"/>
  <c r="R52" i="1"/>
  <c r="P52" i="1"/>
  <c r="N52" i="1"/>
  <c r="L52" i="1"/>
  <c r="J52" i="1"/>
  <c r="I52" i="1"/>
  <c r="H52" i="1"/>
  <c r="G52" i="1"/>
  <c r="W51" i="1"/>
  <c r="V51" i="1"/>
  <c r="U51" i="1"/>
  <c r="T51" i="1"/>
  <c r="S51" i="1"/>
  <c r="R51" i="1"/>
  <c r="P51" i="1"/>
  <c r="N51" i="1"/>
  <c r="L51" i="1"/>
  <c r="J51" i="1"/>
  <c r="I51" i="1"/>
  <c r="H51" i="1"/>
  <c r="G51" i="1"/>
  <c r="W50" i="1"/>
  <c r="V50" i="1"/>
  <c r="U50" i="1"/>
  <c r="T50" i="1"/>
  <c r="S50" i="1"/>
  <c r="R50" i="1"/>
  <c r="P50" i="1"/>
  <c r="N50" i="1"/>
  <c r="L50" i="1"/>
  <c r="J50" i="1"/>
  <c r="I50" i="1"/>
  <c r="H50" i="1"/>
  <c r="G50" i="1"/>
  <c r="W49" i="1"/>
  <c r="V49" i="1"/>
  <c r="U49" i="1"/>
  <c r="T49" i="1"/>
  <c r="S49" i="1"/>
  <c r="R49" i="1"/>
  <c r="P49" i="1"/>
  <c r="N49" i="1"/>
  <c r="L49" i="1"/>
  <c r="J49" i="1"/>
  <c r="I49" i="1"/>
  <c r="H49" i="1"/>
  <c r="G49" i="1"/>
  <c r="W48" i="1"/>
  <c r="V48" i="1"/>
  <c r="U48" i="1"/>
  <c r="T48" i="1"/>
  <c r="S48" i="1"/>
  <c r="R48" i="1"/>
  <c r="P48" i="1"/>
  <c r="N48" i="1"/>
  <c r="L48" i="1"/>
  <c r="J48" i="1"/>
  <c r="I48" i="1"/>
  <c r="H48" i="1"/>
  <c r="G48" i="1"/>
  <c r="W47" i="1"/>
  <c r="V47" i="1"/>
  <c r="U47" i="1"/>
  <c r="T47" i="1"/>
  <c r="S47" i="1"/>
  <c r="R47" i="1"/>
  <c r="P47" i="1"/>
  <c r="N47" i="1"/>
  <c r="L47" i="1"/>
  <c r="J47" i="1"/>
  <c r="I47" i="1"/>
  <c r="H47" i="1"/>
  <c r="G47" i="1"/>
  <c r="W46" i="1"/>
  <c r="V46" i="1"/>
  <c r="U46" i="1"/>
  <c r="T46" i="1"/>
  <c r="S46" i="1"/>
  <c r="R46" i="1"/>
  <c r="P46" i="1"/>
  <c r="N46" i="1"/>
  <c r="L46" i="1"/>
  <c r="J46" i="1"/>
  <c r="I46" i="1"/>
  <c r="H46" i="1"/>
  <c r="G46" i="1"/>
  <c r="W45" i="1"/>
  <c r="V45" i="1"/>
  <c r="U45" i="1"/>
  <c r="T45" i="1"/>
  <c r="S45" i="1"/>
  <c r="R45" i="1"/>
  <c r="P45" i="1"/>
  <c r="N45" i="1"/>
  <c r="L45" i="1"/>
  <c r="J45" i="1"/>
  <c r="I45" i="1"/>
  <c r="H45" i="1"/>
  <c r="G45" i="1"/>
  <c r="W44" i="1"/>
  <c r="V44" i="1"/>
  <c r="U44" i="1"/>
  <c r="T44" i="1"/>
  <c r="S44" i="1"/>
  <c r="R44" i="1"/>
  <c r="P44" i="1"/>
  <c r="N44" i="1"/>
  <c r="L44" i="1"/>
  <c r="J44" i="1"/>
  <c r="I44" i="1"/>
  <c r="H44" i="1"/>
  <c r="G44" i="1"/>
  <c r="W43" i="1"/>
  <c r="V43" i="1"/>
  <c r="U43" i="1"/>
  <c r="T43" i="1"/>
  <c r="S43" i="1"/>
  <c r="R43" i="1"/>
  <c r="P43" i="1"/>
  <c r="N43" i="1"/>
  <c r="L43" i="1"/>
  <c r="J43" i="1"/>
  <c r="I43" i="1"/>
  <c r="H43" i="1"/>
  <c r="G43" i="1"/>
  <c r="W42" i="1"/>
  <c r="V42" i="1"/>
  <c r="U42" i="1"/>
  <c r="T42" i="1"/>
  <c r="S42" i="1"/>
  <c r="R42" i="1"/>
  <c r="P42" i="1"/>
  <c r="N42" i="1"/>
  <c r="L42" i="1"/>
  <c r="J42" i="1"/>
  <c r="I42" i="1"/>
  <c r="H42" i="1"/>
  <c r="G42" i="1"/>
  <c r="W41" i="1"/>
  <c r="V41" i="1"/>
  <c r="U41" i="1"/>
  <c r="T41" i="1"/>
  <c r="S41" i="1"/>
  <c r="R41" i="1"/>
  <c r="P41" i="1"/>
  <c r="N41" i="1"/>
  <c r="L41" i="1"/>
  <c r="J41" i="1"/>
  <c r="I41" i="1"/>
  <c r="H41" i="1"/>
  <c r="G41" i="1"/>
  <c r="W40" i="1"/>
  <c r="V40" i="1"/>
  <c r="U40" i="1"/>
  <c r="T40" i="1"/>
  <c r="S40" i="1"/>
  <c r="R40" i="1"/>
  <c r="P40" i="1"/>
  <c r="N40" i="1"/>
  <c r="L40" i="1"/>
  <c r="J40" i="1"/>
  <c r="I40" i="1"/>
  <c r="H40" i="1"/>
  <c r="G40" i="1"/>
  <c r="W39" i="1"/>
  <c r="V39" i="1"/>
  <c r="U39" i="1"/>
  <c r="T39" i="1"/>
  <c r="S39" i="1"/>
  <c r="R39" i="1"/>
  <c r="P39" i="1"/>
  <c r="N39" i="1"/>
  <c r="L39" i="1"/>
  <c r="J39" i="1"/>
  <c r="I39" i="1"/>
  <c r="H39" i="1"/>
  <c r="G39" i="1"/>
  <c r="W38" i="1"/>
  <c r="V38" i="1"/>
  <c r="U38" i="1"/>
  <c r="T38" i="1"/>
  <c r="S38" i="1"/>
  <c r="R38" i="1"/>
  <c r="P38" i="1"/>
  <c r="N38" i="1"/>
  <c r="L38" i="1"/>
  <c r="J38" i="1"/>
  <c r="I38" i="1"/>
  <c r="H38" i="1"/>
  <c r="G38" i="1"/>
  <c r="W37" i="1"/>
  <c r="V37" i="1"/>
  <c r="U37" i="1"/>
  <c r="T37" i="1"/>
  <c r="S37" i="1"/>
  <c r="R37" i="1"/>
  <c r="P37" i="1"/>
  <c r="N37" i="1"/>
  <c r="L37" i="1"/>
  <c r="J37" i="1"/>
  <c r="I37" i="1"/>
  <c r="H37" i="1"/>
  <c r="G37" i="1"/>
  <c r="C37" i="1"/>
  <c r="W36" i="1"/>
  <c r="V36" i="1"/>
  <c r="U36" i="1"/>
  <c r="T36" i="1"/>
  <c r="S36" i="1"/>
  <c r="R36" i="1"/>
  <c r="P36" i="1"/>
  <c r="N36" i="1"/>
  <c r="L36" i="1"/>
  <c r="J36" i="1"/>
  <c r="I36" i="1"/>
  <c r="H36" i="1"/>
  <c r="G36" i="1"/>
  <c r="W35" i="1"/>
  <c r="V35" i="1"/>
  <c r="U35" i="1"/>
  <c r="T35" i="1"/>
  <c r="S35" i="1"/>
  <c r="R35" i="1"/>
  <c r="P35" i="1"/>
  <c r="N35" i="1"/>
  <c r="L35" i="1"/>
  <c r="J35" i="1"/>
  <c r="I35" i="1"/>
  <c r="H35" i="1"/>
  <c r="G35" i="1"/>
  <c r="W34" i="1"/>
  <c r="V34" i="1"/>
  <c r="U34" i="1"/>
  <c r="T34" i="1"/>
  <c r="S34" i="1"/>
  <c r="R34" i="1"/>
  <c r="P34" i="1"/>
  <c r="N34" i="1"/>
  <c r="L34" i="1"/>
  <c r="J34" i="1"/>
  <c r="I34" i="1"/>
  <c r="H34" i="1"/>
  <c r="G34" i="1"/>
  <c r="W33" i="1"/>
  <c r="V33" i="1"/>
  <c r="U33" i="1"/>
  <c r="T33" i="1"/>
  <c r="S33" i="1"/>
  <c r="R33" i="1"/>
  <c r="P33" i="1"/>
  <c r="N33" i="1"/>
  <c r="L33" i="1"/>
  <c r="J33" i="1"/>
  <c r="I33" i="1"/>
  <c r="H33" i="1"/>
  <c r="G33" i="1"/>
  <c r="W32" i="1"/>
  <c r="V32" i="1"/>
  <c r="U32" i="1"/>
  <c r="T32" i="1"/>
  <c r="S32" i="1"/>
  <c r="R32" i="1"/>
  <c r="P32" i="1"/>
  <c r="N32" i="1"/>
  <c r="L32" i="1"/>
  <c r="J32" i="1"/>
  <c r="I32" i="1"/>
  <c r="H32" i="1"/>
  <c r="G32" i="1"/>
  <c r="W31" i="1"/>
  <c r="V31" i="1"/>
  <c r="U31" i="1"/>
  <c r="T31" i="1"/>
  <c r="S31" i="1"/>
  <c r="R31" i="1"/>
  <c r="P31" i="1"/>
  <c r="N31" i="1"/>
  <c r="L31" i="1"/>
  <c r="J31" i="1"/>
  <c r="I31" i="1"/>
  <c r="H31" i="1"/>
  <c r="G31" i="1"/>
  <c r="W30" i="1"/>
  <c r="V30" i="1"/>
  <c r="U30" i="1"/>
  <c r="T30" i="1"/>
  <c r="S30" i="1"/>
  <c r="R30" i="1"/>
  <c r="P30" i="1"/>
  <c r="N30" i="1"/>
  <c r="L30" i="1"/>
  <c r="J30" i="1"/>
  <c r="I30" i="1"/>
  <c r="H30" i="1"/>
  <c r="G30" i="1"/>
  <c r="W29" i="1"/>
  <c r="V29" i="1"/>
  <c r="U29" i="1"/>
  <c r="T29" i="1"/>
  <c r="S29" i="1"/>
  <c r="R29" i="1"/>
  <c r="P29" i="1"/>
  <c r="N29" i="1"/>
  <c r="L29" i="1"/>
  <c r="J29" i="1"/>
  <c r="I29" i="1"/>
  <c r="H29" i="1"/>
  <c r="G29" i="1"/>
  <c r="W28" i="1"/>
  <c r="V28" i="1"/>
  <c r="U28" i="1"/>
  <c r="T28" i="1"/>
  <c r="S28" i="1"/>
  <c r="R28" i="1"/>
  <c r="P28" i="1"/>
  <c r="N28" i="1"/>
  <c r="L28" i="1"/>
  <c r="J28" i="1"/>
  <c r="I28" i="1"/>
  <c r="H28" i="1"/>
  <c r="G28" i="1"/>
  <c r="W27" i="1"/>
  <c r="V27" i="1"/>
  <c r="U27" i="1"/>
  <c r="T27" i="1"/>
  <c r="S27" i="1"/>
  <c r="R27" i="1"/>
  <c r="P27" i="1"/>
  <c r="N27" i="1"/>
  <c r="L27" i="1"/>
  <c r="J27" i="1"/>
  <c r="I27" i="1"/>
  <c r="H27" i="1"/>
  <c r="G27" i="1"/>
  <c r="W26" i="1"/>
  <c r="V26" i="1"/>
  <c r="U26" i="1"/>
  <c r="T26" i="1"/>
  <c r="S26" i="1"/>
  <c r="R26" i="1"/>
  <c r="P26" i="1"/>
  <c r="N26" i="1"/>
  <c r="L26" i="1"/>
  <c r="J26" i="1"/>
  <c r="I26" i="1"/>
  <c r="H26" i="1"/>
  <c r="G26" i="1"/>
  <c r="W25" i="1"/>
  <c r="V25" i="1"/>
  <c r="U25" i="1"/>
  <c r="T25" i="1"/>
  <c r="S25" i="1"/>
  <c r="R25" i="1"/>
  <c r="P25" i="1"/>
  <c r="N25" i="1"/>
  <c r="L25" i="1"/>
  <c r="J25" i="1"/>
  <c r="I25" i="1"/>
  <c r="H25" i="1"/>
  <c r="G25" i="1"/>
  <c r="W24" i="1"/>
  <c r="V24" i="1"/>
  <c r="U24" i="1"/>
  <c r="T24" i="1"/>
  <c r="S24" i="1"/>
  <c r="R24" i="1"/>
  <c r="P24" i="1"/>
  <c r="N24" i="1"/>
  <c r="L24" i="1"/>
  <c r="J24" i="1"/>
  <c r="I24" i="1"/>
  <c r="H24" i="1"/>
  <c r="G24" i="1"/>
  <c r="W23" i="1"/>
  <c r="V23" i="1"/>
  <c r="U23" i="1"/>
  <c r="T23" i="1"/>
  <c r="S23" i="1"/>
  <c r="R23" i="1"/>
  <c r="P23" i="1"/>
  <c r="N23" i="1"/>
  <c r="L23" i="1"/>
  <c r="J23" i="1"/>
  <c r="I23" i="1"/>
  <c r="H23" i="1"/>
  <c r="G23" i="1"/>
  <c r="W22" i="1"/>
  <c r="V22" i="1"/>
  <c r="U22" i="1"/>
  <c r="T22" i="1"/>
  <c r="S22" i="1"/>
  <c r="R22" i="1"/>
  <c r="P22" i="1"/>
  <c r="N22" i="1"/>
  <c r="L22" i="1"/>
  <c r="J22" i="1"/>
  <c r="I22" i="1"/>
  <c r="H22" i="1"/>
  <c r="G22" i="1"/>
  <c r="W21" i="1"/>
  <c r="V21" i="1"/>
  <c r="U21" i="1"/>
  <c r="T21" i="1"/>
  <c r="S21" i="1"/>
  <c r="R21" i="1"/>
  <c r="P21" i="1"/>
  <c r="N21" i="1"/>
  <c r="L21" i="1"/>
  <c r="J21" i="1"/>
  <c r="I21" i="1"/>
  <c r="H21" i="1"/>
  <c r="G21" i="1"/>
  <c r="W20" i="1"/>
  <c r="V20" i="1"/>
  <c r="U20" i="1"/>
  <c r="T20" i="1"/>
  <c r="S20" i="1"/>
  <c r="R20" i="1"/>
  <c r="P20" i="1"/>
  <c r="N20" i="1"/>
  <c r="L20" i="1"/>
  <c r="J20" i="1"/>
  <c r="I20" i="1"/>
  <c r="H20" i="1"/>
  <c r="G20" i="1"/>
  <c r="W19" i="1"/>
  <c r="V19" i="1"/>
  <c r="U19" i="1"/>
  <c r="T19" i="1"/>
  <c r="S19" i="1"/>
  <c r="R19" i="1"/>
  <c r="P19" i="1"/>
  <c r="N19" i="1"/>
  <c r="L19" i="1"/>
  <c r="J19" i="1"/>
  <c r="I19" i="1"/>
  <c r="H19" i="1"/>
  <c r="G19" i="1"/>
  <c r="W18" i="1"/>
  <c r="V18" i="1"/>
  <c r="U18" i="1"/>
  <c r="T18" i="1"/>
  <c r="S18" i="1"/>
  <c r="R18" i="1"/>
  <c r="P18" i="1"/>
  <c r="N18" i="1"/>
  <c r="L18" i="1"/>
  <c r="J18" i="1"/>
  <c r="I18" i="1"/>
  <c r="H18" i="1"/>
  <c r="G18" i="1"/>
  <c r="W17" i="1"/>
  <c r="V17" i="1"/>
  <c r="U17" i="1"/>
  <c r="T17" i="1"/>
  <c r="S17" i="1"/>
  <c r="R17" i="1"/>
  <c r="P17" i="1"/>
  <c r="N17" i="1"/>
  <c r="L17" i="1"/>
  <c r="J17" i="1"/>
  <c r="I17" i="1"/>
  <c r="H17" i="1"/>
  <c r="G17" i="1"/>
  <c r="W16" i="1"/>
  <c r="V16" i="1"/>
  <c r="U16" i="1"/>
  <c r="T16" i="1"/>
  <c r="S16" i="1"/>
  <c r="R16" i="1"/>
  <c r="P16" i="1"/>
  <c r="N16" i="1"/>
  <c r="L16" i="1"/>
  <c r="J16" i="1"/>
  <c r="I16" i="1"/>
  <c r="H16" i="1"/>
  <c r="G16" i="1"/>
  <c r="W15" i="1"/>
  <c r="V15" i="1"/>
  <c r="U15" i="1"/>
  <c r="T15" i="1"/>
  <c r="S15" i="1"/>
  <c r="R15" i="1"/>
  <c r="P15" i="1"/>
  <c r="N15" i="1"/>
  <c r="L15" i="1"/>
  <c r="J15" i="1"/>
  <c r="I15" i="1"/>
  <c r="H15" i="1"/>
  <c r="G15" i="1"/>
  <c r="W14" i="1"/>
  <c r="V14" i="1"/>
  <c r="U14" i="1"/>
  <c r="T14" i="1"/>
  <c r="S14" i="1"/>
  <c r="R14" i="1"/>
  <c r="P14" i="1"/>
  <c r="N14" i="1"/>
  <c r="L14" i="1"/>
  <c r="J14" i="1"/>
  <c r="I14" i="1"/>
  <c r="H14" i="1"/>
  <c r="G14" i="1"/>
  <c r="W13" i="1"/>
  <c r="V13" i="1"/>
  <c r="U13" i="1"/>
  <c r="T13" i="1"/>
  <c r="S13" i="1"/>
  <c r="R13" i="1"/>
  <c r="P13" i="1"/>
  <c r="N13" i="1"/>
  <c r="L13" i="1"/>
  <c r="J13" i="1"/>
  <c r="I13" i="1"/>
  <c r="H13" i="1"/>
  <c r="G13" i="1"/>
  <c r="W12" i="1"/>
  <c r="V12" i="1"/>
  <c r="U12" i="1"/>
  <c r="T12" i="1"/>
  <c r="S12" i="1"/>
  <c r="R12" i="1"/>
  <c r="P12" i="1"/>
  <c r="N12" i="1"/>
  <c r="L12" i="1"/>
  <c r="J12" i="1"/>
  <c r="I12" i="1"/>
  <c r="H12" i="1"/>
  <c r="G12" i="1"/>
  <c r="W11" i="1"/>
  <c r="V11" i="1"/>
  <c r="U11" i="1"/>
  <c r="T11" i="1"/>
  <c r="S11" i="1"/>
  <c r="R11" i="1"/>
  <c r="P11" i="1"/>
  <c r="N11" i="1"/>
  <c r="L11" i="1"/>
  <c r="G11" i="1"/>
  <c r="W10" i="1"/>
  <c r="V10" i="1"/>
  <c r="U10" i="1"/>
  <c r="T10" i="1"/>
  <c r="S10" i="1"/>
  <c r="R10" i="1"/>
  <c r="P10" i="1"/>
  <c r="N10" i="1"/>
  <c r="L10" i="1"/>
  <c r="G10" i="1"/>
  <c r="W9" i="1"/>
  <c r="V9" i="1"/>
  <c r="U9" i="1"/>
  <c r="T9" i="1"/>
  <c r="S9" i="1"/>
  <c r="R9" i="1"/>
  <c r="P9" i="1"/>
  <c r="N9" i="1"/>
  <c r="L9" i="1"/>
  <c r="G9" i="1"/>
  <c r="W8" i="1"/>
  <c r="V8" i="1"/>
  <c r="U8" i="1"/>
  <c r="T8" i="1"/>
  <c r="S8" i="1"/>
  <c r="R8" i="1"/>
  <c r="Q8" i="1"/>
  <c r="P8" i="1"/>
  <c r="O8" i="1"/>
  <c r="N8" i="1"/>
  <c r="M8" i="1"/>
  <c r="K8" i="1"/>
  <c r="L85" i="4"/>
  <c r="K85" i="4"/>
  <c r="J85" i="4"/>
  <c r="I85" i="4"/>
  <c r="L82" i="4"/>
  <c r="K82" i="4"/>
  <c r="J82" i="4"/>
  <c r="I82" i="4"/>
  <c r="L79" i="4"/>
  <c r="K79" i="4"/>
  <c r="J79" i="4"/>
  <c r="I79" i="4"/>
  <c r="L76" i="4"/>
  <c r="K76" i="4"/>
  <c r="J76" i="4"/>
  <c r="I76" i="4"/>
  <c r="L73" i="4"/>
  <c r="K73" i="4"/>
  <c r="J73" i="4"/>
  <c r="I73" i="4"/>
  <c r="L70" i="4"/>
  <c r="K70" i="4"/>
  <c r="J70" i="4"/>
  <c r="I70" i="4"/>
  <c r="L67" i="4"/>
  <c r="K67" i="4"/>
  <c r="J67" i="4"/>
  <c r="I67" i="4"/>
  <c r="L64" i="4"/>
  <c r="K64" i="4"/>
  <c r="J64" i="4"/>
  <c r="L63" i="4"/>
  <c r="K63" i="4"/>
  <c r="J63" i="4"/>
  <c r="L62" i="4"/>
  <c r="K62" i="4"/>
  <c r="J62" i="4"/>
  <c r="L61" i="4"/>
  <c r="K61" i="4"/>
  <c r="J61" i="4"/>
  <c r="L60" i="4"/>
  <c r="K60" i="4"/>
  <c r="J60" i="4"/>
  <c r="L59" i="4"/>
  <c r="K59" i="4"/>
  <c r="J59" i="4"/>
  <c r="L56" i="4"/>
  <c r="K56" i="4"/>
  <c r="J56" i="4"/>
  <c r="I56" i="4"/>
  <c r="L55" i="4"/>
  <c r="K55" i="4"/>
  <c r="J55" i="4"/>
  <c r="I55" i="4"/>
  <c r="L54" i="4"/>
  <c r="K54" i="4"/>
  <c r="J54" i="4"/>
  <c r="I54" i="4"/>
  <c r="L53" i="4"/>
  <c r="K53" i="4"/>
  <c r="J53" i="4"/>
  <c r="I53" i="4"/>
  <c r="L50" i="4"/>
  <c r="K50" i="4"/>
  <c r="J50" i="4"/>
  <c r="I50" i="4"/>
  <c r="L49" i="4"/>
  <c r="K49" i="4"/>
  <c r="J49" i="4"/>
  <c r="I49" i="4"/>
  <c r="L46" i="4"/>
  <c r="K46" i="4"/>
  <c r="J46" i="4"/>
  <c r="I46" i="4"/>
  <c r="L45" i="4"/>
  <c r="K45" i="4"/>
  <c r="J45" i="4"/>
  <c r="I45" i="4"/>
  <c r="L42" i="4"/>
  <c r="K42" i="4"/>
  <c r="J42" i="4"/>
  <c r="L41" i="4"/>
  <c r="K41" i="4"/>
  <c r="J41" i="4"/>
  <c r="L40" i="4"/>
  <c r="K40" i="4"/>
  <c r="J40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1" i="4"/>
  <c r="K31" i="4"/>
  <c r="J31" i="4"/>
  <c r="I31" i="4"/>
  <c r="L30" i="4"/>
  <c r="K30" i="4"/>
  <c r="J30" i="4"/>
  <c r="I30" i="4"/>
  <c r="L29" i="4"/>
  <c r="K29" i="4"/>
  <c r="J29" i="4"/>
  <c r="I29" i="4"/>
  <c r="L28" i="4"/>
  <c r="K28" i="4"/>
  <c r="J28" i="4"/>
  <c r="I28" i="4"/>
  <c r="L27" i="4"/>
  <c r="K27" i="4"/>
  <c r="J27" i="4"/>
  <c r="L26" i="4"/>
  <c r="K26" i="4"/>
  <c r="J26" i="4"/>
  <c r="L23" i="4"/>
  <c r="K23" i="4"/>
  <c r="J23" i="4"/>
  <c r="I23" i="4"/>
  <c r="L22" i="4"/>
  <c r="K22" i="4"/>
  <c r="J22" i="4"/>
  <c r="I22" i="4"/>
  <c r="L21" i="4"/>
  <c r="K21" i="4"/>
  <c r="J21" i="4"/>
  <c r="I21" i="4"/>
  <c r="L20" i="4"/>
  <c r="K20" i="4"/>
  <c r="J20" i="4"/>
  <c r="I20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L9" i="4"/>
  <c r="K9" i="4"/>
  <c r="J9" i="4"/>
  <c r="I9" i="4"/>
  <c r="L8" i="4"/>
  <c r="K8" i="4"/>
  <c r="J8" i="4"/>
  <c r="I8" i="4"/>
</calcChain>
</file>

<file path=xl/sharedStrings.xml><?xml version="1.0" encoding="utf-8"?>
<sst xmlns="http://schemas.openxmlformats.org/spreadsheetml/2006/main" count="718" uniqueCount="225">
  <si>
    <t>2025 Program Levels</t>
  </si>
  <si>
    <t>Gold</t>
  </si>
  <si>
    <t>Silver</t>
  </si>
  <si>
    <t>Bronze</t>
  </si>
  <si>
    <t>Commitment</t>
  </si>
  <si>
    <t>$50,000+</t>
  </si>
  <si>
    <t>$20,000 -&gt; $49,999</t>
  </si>
  <si>
    <t>&lt;$20,000</t>
  </si>
  <si>
    <t>Margin</t>
  </si>
  <si>
    <t>INSEASON Order Dating*</t>
  </si>
  <si>
    <t>30 Day</t>
  </si>
  <si>
    <t>Prepay</t>
  </si>
  <si>
    <t>Free Freight</t>
  </si>
  <si>
    <t>7+  bikes</t>
  </si>
  <si>
    <t>Freight (&lt;7 units)</t>
  </si>
  <si>
    <t>$75/bike</t>
  </si>
  <si>
    <t>Forecast Details</t>
  </si>
  <si>
    <t>Forecast Order Dating*</t>
  </si>
  <si>
    <t>NET60</t>
  </si>
  <si>
    <t xml:space="preserve">n/a </t>
  </si>
  <si>
    <t>Minimum Order Pace</t>
  </si>
  <si>
    <t>Q4'24/Q1'25: $25K, Q2:$12.5K, Q3:$12.5K</t>
  </si>
  <si>
    <t>Q4'24/Q1'25: $10K,   Q2:$5K,   Q3:$5K</t>
  </si>
  <si>
    <t>EP Program</t>
  </si>
  <si>
    <t>Bronze -20%, $75 freight, CC prepay</t>
  </si>
  <si>
    <t>DEMO / RENTAL Program</t>
  </si>
  <si>
    <t xml:space="preserve"> -10%, 6 bike max, free freight, 90 days</t>
  </si>
  <si>
    <t xml:space="preserve"> -10%, 4 bike max, free freight, 90 days</t>
  </si>
  <si>
    <t>Q4/Q1  Promo:</t>
  </si>
  <si>
    <t>14+ Bikes, NET60, 40% margin, free freight. (excluding City 1 and Commute 1 Top Tube)</t>
  </si>
  <si>
    <t>Offer available as many times as needed within the dates of 10/25/23 - 3/31/24</t>
  </si>
  <si>
    <t>Q4/Q1 Promo must accompany a 2024 forecast order</t>
  </si>
  <si>
    <t>Program Notes:</t>
  </si>
  <si>
    <t>Forecast deadline 12/31/2023</t>
  </si>
  <si>
    <t>Q4 2023 orders apply to 2024 Program level</t>
  </si>
  <si>
    <t>Dating option is pending credit approval*</t>
  </si>
  <si>
    <t>City 1</t>
  </si>
  <si>
    <t>Model</t>
  </si>
  <si>
    <t>Color</t>
  </si>
  <si>
    <t>SKU</t>
  </si>
  <si>
    <t>UPC</t>
  </si>
  <si>
    <t xml:space="preserve">Sizes </t>
  </si>
  <si>
    <t>Availability</t>
  </si>
  <si>
    <t>MSRP</t>
  </si>
  <si>
    <t>MAP</t>
  </si>
  <si>
    <t>City 1 Top Tube</t>
  </si>
  <si>
    <t>White / Gray</t>
  </si>
  <si>
    <t>DE-E09-WGY</t>
  </si>
  <si>
    <t>810066083448</t>
  </si>
  <si>
    <t>One Size</t>
  </si>
  <si>
    <t>Limited Qty</t>
  </si>
  <si>
    <t>Blue / Black</t>
  </si>
  <si>
    <t>DE-E09-BBK</t>
  </si>
  <si>
    <t>810066083424</t>
  </si>
  <si>
    <t>Red/Gray</t>
  </si>
  <si>
    <t>DE-E09-RGA</t>
  </si>
  <si>
    <t>City 1 Step Thru - Tectro</t>
  </si>
  <si>
    <t>DE-E10-WGY</t>
  </si>
  <si>
    <t>810066083455</t>
  </si>
  <si>
    <t>Pre-Sell</t>
  </si>
  <si>
    <t>Green/Black</t>
  </si>
  <si>
    <t>DE-E10-GRB</t>
  </si>
  <si>
    <t>City 2</t>
  </si>
  <si>
    <t>City 2 Top Tube</t>
  </si>
  <si>
    <t>Blue</t>
  </si>
  <si>
    <t>DE-E18A-BLUE-S/M</t>
  </si>
  <si>
    <t>S/M</t>
  </si>
  <si>
    <t>Now</t>
  </si>
  <si>
    <t>DE-E18A-BLUE-L/XL</t>
  </si>
  <si>
    <t>L/XL</t>
  </si>
  <si>
    <t>City 2 Step Thru</t>
  </si>
  <si>
    <t>Wavy</t>
  </si>
  <si>
    <t>DE-E13A-Wavy-S/M</t>
  </si>
  <si>
    <t>DE-E13A-Wavy-L/XL</t>
  </si>
  <si>
    <t>Black</t>
  </si>
  <si>
    <t>DE-E13A-BLACK-S/M</t>
  </si>
  <si>
    <t>DE-E13A-BLACK-L/XL</t>
  </si>
  <si>
    <t>City 3 Torque</t>
  </si>
  <si>
    <t>City 3 Torque Step Thru</t>
  </si>
  <si>
    <t xml:space="preserve">DE-E13A-1 BLUE - S/M </t>
  </si>
  <si>
    <t>810132395611</t>
  </si>
  <si>
    <t>DE-E13A1-1 BLUE - L/XL</t>
  </si>
  <si>
    <t>810132395628</t>
  </si>
  <si>
    <t xml:space="preserve">Red </t>
  </si>
  <si>
    <t xml:space="preserve">DE-E13A-1 RED - S/M </t>
  </si>
  <si>
    <t>810132395635</t>
  </si>
  <si>
    <t>DE-E13A1-1 RED - L/XL</t>
  </si>
  <si>
    <t>810132395642</t>
  </si>
  <si>
    <t xml:space="preserve">Commute 1  </t>
  </si>
  <si>
    <t>Commute 1 Top Tube</t>
  </si>
  <si>
    <t>Gray</t>
  </si>
  <si>
    <t>DE-E18-GRAY-S/M</t>
  </si>
  <si>
    <t>810066084469</t>
  </si>
  <si>
    <t>DE-E18-GRAY-L/XL</t>
  </si>
  <si>
    <t>810066084476</t>
  </si>
  <si>
    <t>Commute 1 Step Thru</t>
  </si>
  <si>
    <t>Bone</t>
  </si>
  <si>
    <t>DE-E13-BONE-S/M</t>
  </si>
  <si>
    <t>810066084445</t>
  </si>
  <si>
    <t>DE-E13-BONE-L/XL</t>
  </si>
  <si>
    <t>810066084452</t>
  </si>
  <si>
    <t>Light Blue</t>
  </si>
  <si>
    <t>DE-E13-LtBLUE-S/M</t>
  </si>
  <si>
    <t>DE-E13-LtBLUE-L/XL</t>
  </si>
  <si>
    <t xml:space="preserve"> Commute 2 Torque</t>
  </si>
  <si>
    <t>Commute 2 Torque Step Thru</t>
  </si>
  <si>
    <t>DE-E13B-BLUBLA-S/M</t>
  </si>
  <si>
    <t>810132395574</t>
  </si>
  <si>
    <t>DE-E13B-BLUBLA-L/XL</t>
  </si>
  <si>
    <t>810132395581</t>
  </si>
  <si>
    <t>Red / Black</t>
  </si>
  <si>
    <t>DE-E13B-REDBLA-S/M</t>
  </si>
  <si>
    <t>810132395598</t>
  </si>
  <si>
    <t>DE-E13B-REDBLA-L/XL</t>
  </si>
  <si>
    <t>810132395604</t>
  </si>
  <si>
    <t>Fat Tire 1 Torque</t>
  </si>
  <si>
    <t>Fat Tire 1 Top Tube</t>
  </si>
  <si>
    <t>Gray/Black</t>
  </si>
  <si>
    <t>DE-E11-GBK</t>
  </si>
  <si>
    <t>810066084193</t>
  </si>
  <si>
    <t>Fat Tire 1 Step Thru</t>
  </si>
  <si>
    <t>White/Black</t>
  </si>
  <si>
    <t>DE-E12-WBK-S/M</t>
  </si>
  <si>
    <t>810066084209</t>
  </si>
  <si>
    <t>DE-E12-WBK-L/XL</t>
  </si>
  <si>
    <t>810066084377</t>
  </si>
  <si>
    <t>Fat Tire 2 Step Thru Torque</t>
  </si>
  <si>
    <t>Fat Tire 2 Step Thru</t>
  </si>
  <si>
    <t>Black / Charcoal</t>
  </si>
  <si>
    <t xml:space="preserve">DE-E12A-CHAR </t>
  </si>
  <si>
    <t>Blue Wave / Gray</t>
  </si>
  <si>
    <t xml:space="preserve">DE-E12A-TEAGRA </t>
  </si>
  <si>
    <t>Folding 1</t>
  </si>
  <si>
    <t>DE-Z202-GBK</t>
  </si>
  <si>
    <t>DE-Z202-BLUBLA</t>
  </si>
  <si>
    <t>810132395505</t>
  </si>
  <si>
    <t>Cruiser 1</t>
  </si>
  <si>
    <t>Cruiser 1 Top Tube</t>
  </si>
  <si>
    <t>DE-E03-BLA</t>
  </si>
  <si>
    <t>Cruiser 1 Step Thru</t>
  </si>
  <si>
    <t>Teal</t>
  </si>
  <si>
    <t>DE-E04-TEA</t>
  </si>
  <si>
    <t>DE-E04-GLD</t>
  </si>
  <si>
    <t>Pink</t>
  </si>
  <si>
    <t>DE-E04-PIN</t>
  </si>
  <si>
    <t>Hardtail MTB Mid-Drive</t>
  </si>
  <si>
    <t>eXC1</t>
  </si>
  <si>
    <t>Gray/Titanium</t>
  </si>
  <si>
    <t>DE-E07-GRT-M</t>
  </si>
  <si>
    <t>M</t>
  </si>
  <si>
    <t>DE-E07-GRT-L</t>
  </si>
  <si>
    <t>L</t>
  </si>
  <si>
    <t>DE-E07-GRT-XL</t>
  </si>
  <si>
    <t>XL</t>
  </si>
  <si>
    <t>eXC2</t>
  </si>
  <si>
    <t>Black/Gray</t>
  </si>
  <si>
    <t>DE-E08-BGR-M</t>
  </si>
  <si>
    <t>DE-E08-BGR-L</t>
  </si>
  <si>
    <t>DE-E08-BGR-XL</t>
  </si>
  <si>
    <t>Cargo 1 Torque</t>
  </si>
  <si>
    <t>Cargo 1</t>
  </si>
  <si>
    <t>Moss / Green</t>
  </si>
  <si>
    <t>DE-E05-MGR</t>
  </si>
  <si>
    <t>Cargo 2 LT Torque</t>
  </si>
  <si>
    <t>Cargo 2 LT</t>
  </si>
  <si>
    <t xml:space="preserve">Pacific Blue / Black </t>
  </si>
  <si>
    <t xml:space="preserve">DE-E14-BLUE </t>
  </si>
  <si>
    <t>Hunting 1 Mid-Drive</t>
  </si>
  <si>
    <t>Hunting 1 - Tectro</t>
  </si>
  <si>
    <t>DE-E06-GBL-L/XL</t>
  </si>
  <si>
    <t>Trike 1 Torque</t>
  </si>
  <si>
    <t>Trike 1</t>
  </si>
  <si>
    <t xml:space="preserve">DE-S241-LtBLUE </t>
  </si>
  <si>
    <t>810132391958</t>
  </si>
  <si>
    <t>Street 1</t>
  </si>
  <si>
    <t>Golden/Black</t>
  </si>
  <si>
    <t>DE-E15-GLD</t>
  </si>
  <si>
    <t>810172571242</t>
  </si>
  <si>
    <t>Mid Q2 2025</t>
  </si>
  <si>
    <t>Hi Roller</t>
  </si>
  <si>
    <t>Green</t>
  </si>
  <si>
    <t>DE-E19-GREEN</t>
  </si>
  <si>
    <t>810132399749</t>
  </si>
  <si>
    <t>Dynamo</t>
  </si>
  <si>
    <t>TBD</t>
  </si>
  <si>
    <t>DE-E20-BLACK</t>
  </si>
  <si>
    <t>810172579996</t>
  </si>
  <si>
    <t>Mid Q2 2024</t>
  </si>
  <si>
    <t>2025 eBike Order / Forecast Form - version 5/23</t>
  </si>
  <si>
    <t>Account Name:</t>
  </si>
  <si>
    <t>Ship Date(s):</t>
  </si>
  <si>
    <t>Notes:</t>
  </si>
  <si>
    <t>PO #:</t>
  </si>
  <si>
    <t>Payment Terms:</t>
  </si>
  <si>
    <t>Please enter shipment quantities below</t>
  </si>
  <si>
    <t>ETA</t>
  </si>
  <si>
    <t>Size</t>
  </si>
  <si>
    <t>Gold Cost</t>
  </si>
  <si>
    <t>Silver Cost</t>
  </si>
  <si>
    <t>Bronze Cost</t>
  </si>
  <si>
    <t>ASAP QTY</t>
  </si>
  <si>
    <t>ASAP $</t>
  </si>
  <si>
    <t>Forecast Date 1 QTY</t>
  </si>
  <si>
    <t>Ship 1 $</t>
  </si>
  <si>
    <t>Forecast Date 2 QTY</t>
  </si>
  <si>
    <t>Ship 2 $</t>
  </si>
  <si>
    <t>Forecast Date 3 QTY</t>
  </si>
  <si>
    <t>Ship 3 $</t>
  </si>
  <si>
    <t>Total Units</t>
  </si>
  <si>
    <t>Total MSRP</t>
  </si>
  <si>
    <t>Total Gold Cost</t>
  </si>
  <si>
    <t>Total Silver Cost</t>
  </si>
  <si>
    <t>Total Bronze Cost</t>
  </si>
  <si>
    <t>Totals</t>
  </si>
  <si>
    <t>City 1 Top Tube **discontinued**</t>
  </si>
  <si>
    <t>Limited</t>
  </si>
  <si>
    <t>City 3 Step Thru Torque **NEW**</t>
  </si>
  <si>
    <t>Commute 2 Step Thru Torque **NEW**</t>
  </si>
  <si>
    <t>Cargo 1 **NEW**</t>
  </si>
  <si>
    <t>Cargo 2 LT **NEW**</t>
  </si>
  <si>
    <t>Pacific Blue / Black</t>
  </si>
  <si>
    <t>Hunting 1 **NEW**</t>
  </si>
  <si>
    <t>Trike **New**</t>
  </si>
  <si>
    <t>Q2 2025</t>
  </si>
  <si>
    <t>Golden /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</si>
</sst>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6" formatCode="&quot;$&quot;#,##0"/>
    <numFmt numFmtId="167" formatCode="_(&quot;$&quot;* #,##0_);_(&quot;$&quot;* \(#,##0\);_(&quot;$&quot;* &quot;-&quot;??_);_(@_)"/>
    <numFmt numFmtId="168" formatCode="0.0%"/>
  </numFmts>
  <fonts count="38" x14ac:knownFonts="1">
    <font>
      <sz val="12"/>
      <color theme="1"/>
      <name val="Calibri"/>
      <charset val="134"/>
      <scheme val="minor"/>
    </font>
    <font>
      <b/>
      <sz val="16"/>
      <color rgb="FFFF0000"/>
      <name val="Calibri"/>
      <family val="2"/>
    </font>
    <font>
      <b/>
      <sz val="2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theme="0"/>
      <name val="Calibri"/>
      <family val="2"/>
    </font>
    <font>
      <b/>
      <sz val="14"/>
      <color rgb="FF000000"/>
      <name val="Calibri (Body)"/>
      <charset val="134"/>
    </font>
    <font>
      <sz val="12"/>
      <color rgb="FF000000"/>
      <name val="Calibri (Body)"/>
      <charset val="134"/>
    </font>
    <font>
      <sz val="12"/>
      <color theme="1"/>
      <name val="Calibri (Body)"/>
      <charset val="134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name val="Times New Roman"/>
      <family val="1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2E75B5"/>
      </patternFill>
    </fill>
    <fill>
      <patternFill patternType="solid">
        <fgColor theme="0"/>
        <bgColor rgb="FF2E75B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7" tint="0.39994506668294322"/>
        <bgColor rgb="FF000000"/>
      </patternFill>
    </fill>
    <fill>
      <patternFill patternType="solid">
        <fgColor theme="1" tint="0.34998626667073579"/>
        <bgColor rgb="FFFFFF0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0"/>
        <bgColor rgb="FFDADADA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DADADA"/>
      </patternFill>
    </fill>
    <fill>
      <patternFill patternType="solid">
        <fgColor theme="1" tint="0.34998626667073579"/>
        <bgColor rgb="FFDADADA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21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BDD7EE"/>
        <bgColor rgb="FF008080"/>
      </patternFill>
    </fill>
    <fill>
      <patternFill patternType="solid">
        <fgColor theme="7" tint="0.39994506668294322"/>
        <bgColor indexed="21"/>
      </patternFill>
    </fill>
    <fill>
      <patternFill patternType="solid">
        <fgColor theme="2" tint="-0.249977111117893"/>
        <bgColor indexed="21"/>
      </patternFill>
    </fill>
    <fill>
      <patternFill patternType="solid">
        <fgColor theme="7" tint="-0.249977111117893"/>
        <bgColor indexed="21"/>
      </patternFill>
    </fill>
    <fill>
      <patternFill patternType="solid">
        <fgColor rgb="FFFFD966"/>
        <bgColor rgb="FF008080"/>
      </patternFill>
    </fill>
    <fill>
      <patternFill patternType="solid">
        <fgColor rgb="FFAEAAAA"/>
        <bgColor rgb="FF008080"/>
      </patternFill>
    </fill>
    <fill>
      <patternFill patternType="solid">
        <fgColor rgb="FFBF8F00"/>
        <bgColor rgb="FF008080"/>
      </patternFill>
    </fill>
    <fill>
      <patternFill patternType="solid">
        <fgColor theme="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4506668294322"/>
        <bgColor rgb="FFC8C8C8"/>
      </patternFill>
    </fill>
    <fill>
      <patternFill patternType="solid">
        <fgColor theme="2" tint="-0.249977111117893"/>
        <bgColor rgb="FFC8C8C8"/>
      </patternFill>
    </fill>
    <fill>
      <patternFill patternType="solid">
        <fgColor theme="7" tint="-0.249977111117893"/>
        <bgColor rgb="FFC8C8C8"/>
      </patternFill>
    </fill>
    <fill>
      <patternFill patternType="solid">
        <fgColor theme="0"/>
        <bgColor rgb="FFC8C8C8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FFFFFF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3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0" fontId="14" fillId="0" borderId="0"/>
    <xf numFmtId="0" fontId="36" fillId="0" borderId="0"/>
  </cellStyleXfs>
  <cellXfs count="387">
    <xf numFmtId="0" fontId="0" fillId="0" borderId="0" xfId="0"/>
    <xf numFmtId="166" fontId="0" fillId="0" borderId="0" xfId="0" applyNumberFormat="1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166" fontId="8" fillId="2" borderId="12" xfId="0" applyNumberFormat="1" applyFon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/>
    </xf>
    <xf numFmtId="166" fontId="0" fillId="2" borderId="15" xfId="0" applyNumberForma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166" fontId="8" fillId="2" borderId="17" xfId="0" applyNumberFormat="1" applyFont="1" applyFill="1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/>
    </xf>
    <xf numFmtId="166" fontId="8" fillId="2" borderId="14" xfId="0" applyNumberFormat="1" applyFont="1" applyFill="1" applyBorder="1" applyAlignment="1">
      <alignment horizontal="center" vertical="center"/>
    </xf>
    <xf numFmtId="166" fontId="0" fillId="2" borderId="14" xfId="0" applyNumberFormat="1" applyFill="1" applyBorder="1" applyAlignment="1">
      <alignment horizontal="center" vertical="center"/>
    </xf>
    <xf numFmtId="166" fontId="8" fillId="2" borderId="18" xfId="0" applyNumberFormat="1" applyFon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166" fontId="8" fillId="0" borderId="18" xfId="0" applyNumberFormat="1" applyFon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66" fontId="8" fillId="0" borderId="14" xfId="0" applyNumberFormat="1" applyFon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166" fontId="7" fillId="2" borderId="12" xfId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66" fontId="7" fillId="2" borderId="17" xfId="1" applyNumberFormat="1" applyFont="1" applyFill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7" fillId="0" borderId="12" xfId="1" applyNumberFormat="1" applyFont="1" applyBorder="1" applyAlignment="1">
      <alignment horizontal="center" vertical="center"/>
    </xf>
    <xf numFmtId="166" fontId="7" fillId="0" borderId="14" xfId="1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66" fontId="7" fillId="0" borderId="18" xfId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6" fontId="7" fillId="0" borderId="11" xfId="1" applyNumberFormat="1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7" fillId="0" borderId="19" xfId="1" applyNumberFormat="1" applyFon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6" fontId="7" fillId="0" borderId="15" xfId="0" applyNumberFormat="1" applyFon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11" fillId="12" borderId="6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14" borderId="11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/>
    </xf>
    <xf numFmtId="1" fontId="12" fillId="17" borderId="3" xfId="0" applyNumberFormat="1" applyFont="1" applyFill="1" applyBorder="1" applyAlignment="1">
      <alignment horizontal="center" vertical="center"/>
    </xf>
    <xf numFmtId="166" fontId="13" fillId="8" borderId="3" xfId="0" applyNumberFormat="1" applyFont="1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14" fillId="18" borderId="12" xfId="0" applyFont="1" applyFill="1" applyBorder="1" applyAlignment="1">
      <alignment horizontal="center" vertical="center"/>
    </xf>
    <xf numFmtId="166" fontId="14" fillId="10" borderId="12" xfId="0" applyNumberFormat="1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/>
    </xf>
    <xf numFmtId="166" fontId="14" fillId="2" borderId="12" xfId="0" applyNumberFormat="1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14" fillId="18" borderId="14" xfId="0" applyFont="1" applyFill="1" applyBorder="1" applyAlignment="1">
      <alignment horizontal="center" vertical="center"/>
    </xf>
    <xf numFmtId="166" fontId="14" fillId="10" borderId="14" xfId="0" applyNumberFormat="1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center" vertical="center"/>
    </xf>
    <xf numFmtId="166" fontId="14" fillId="2" borderId="14" xfId="0" applyNumberFormat="1" applyFont="1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14" fillId="18" borderId="18" xfId="0" applyFont="1" applyFill="1" applyBorder="1" applyAlignment="1">
      <alignment horizontal="center" vertical="center"/>
    </xf>
    <xf numFmtId="166" fontId="14" fillId="10" borderId="18" xfId="0" applyNumberFormat="1" applyFont="1" applyFill="1" applyBorder="1" applyAlignment="1">
      <alignment horizontal="center" vertical="center"/>
    </xf>
    <xf numFmtId="0" fontId="14" fillId="13" borderId="18" xfId="0" applyFont="1" applyFill="1" applyBorder="1" applyAlignment="1">
      <alignment horizontal="center" vertical="center"/>
    </xf>
    <xf numFmtId="166" fontId="14" fillId="2" borderId="18" xfId="0" applyNumberFormat="1" applyFont="1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14" fillId="18" borderId="11" xfId="0" applyFont="1" applyFill="1" applyBorder="1" applyAlignment="1">
      <alignment horizontal="center" vertical="center"/>
    </xf>
    <xf numFmtId="166" fontId="14" fillId="10" borderId="11" xfId="0" applyNumberFormat="1" applyFont="1" applyFill="1" applyBorder="1" applyAlignment="1">
      <alignment horizontal="center" vertical="center"/>
    </xf>
    <xf numFmtId="0" fontId="14" fillId="13" borderId="11" xfId="0" applyFont="1" applyFill="1" applyBorder="1" applyAlignment="1">
      <alignment horizontal="center" vertical="center"/>
    </xf>
    <xf numFmtId="166" fontId="14" fillId="2" borderId="11" xfId="0" applyNumberFormat="1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14" fillId="18" borderId="19" xfId="0" applyFont="1" applyFill="1" applyBorder="1" applyAlignment="1">
      <alignment horizontal="center" vertical="center"/>
    </xf>
    <xf numFmtId="166" fontId="14" fillId="10" borderId="19" xfId="0" applyNumberFormat="1" applyFont="1" applyFill="1" applyBorder="1" applyAlignment="1">
      <alignment horizontal="center" vertical="center"/>
    </xf>
    <xf numFmtId="0" fontId="14" fillId="13" borderId="19" xfId="0" applyFont="1" applyFill="1" applyBorder="1" applyAlignment="1">
      <alignment horizontal="center" vertical="center"/>
    </xf>
    <xf numFmtId="166" fontId="14" fillId="2" borderId="19" xfId="0" applyNumberFormat="1" applyFont="1" applyFill="1" applyBorder="1" applyAlignment="1">
      <alignment horizontal="center" vertical="center"/>
    </xf>
    <xf numFmtId="0" fontId="14" fillId="18" borderId="15" xfId="0" applyFont="1" applyFill="1" applyBorder="1" applyAlignment="1">
      <alignment horizontal="center" vertical="center"/>
    </xf>
    <xf numFmtId="166" fontId="14" fillId="10" borderId="15" xfId="0" applyNumberFormat="1" applyFont="1" applyFill="1" applyBorder="1" applyAlignment="1">
      <alignment horizontal="center" vertical="center"/>
    </xf>
    <xf numFmtId="0" fontId="14" fillId="13" borderId="15" xfId="0" applyFont="1" applyFill="1" applyBorder="1" applyAlignment="1">
      <alignment horizontal="center" vertical="center"/>
    </xf>
    <xf numFmtId="166" fontId="14" fillId="2" borderId="15" xfId="0" applyNumberFormat="1" applyFont="1" applyFill="1" applyBorder="1" applyAlignment="1">
      <alignment horizontal="center" vertical="center"/>
    </xf>
    <xf numFmtId="166" fontId="10" fillId="2" borderId="28" xfId="0" applyNumberFormat="1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/>
    </xf>
    <xf numFmtId="0" fontId="3" fillId="15" borderId="31" xfId="0" applyFont="1" applyFill="1" applyBorder="1" applyAlignment="1">
      <alignment horizontal="center" vertical="center" wrapText="1"/>
    </xf>
    <xf numFmtId="1" fontId="13" fillId="8" borderId="3" xfId="0" applyNumberFormat="1" applyFont="1" applyFill="1" applyBorder="1" applyAlignment="1">
      <alignment horizontal="center" vertical="center"/>
    </xf>
    <xf numFmtId="166" fontId="13" fillId="8" borderId="29" xfId="0" applyNumberFormat="1" applyFont="1" applyFill="1" applyBorder="1" applyAlignment="1">
      <alignment horizontal="center" vertical="center"/>
    </xf>
    <xf numFmtId="166" fontId="14" fillId="10" borderId="35" xfId="0" applyNumberFormat="1" applyFont="1" applyFill="1" applyBorder="1" applyAlignment="1">
      <alignment horizontal="center" vertical="center"/>
    </xf>
    <xf numFmtId="1" fontId="14" fillId="10" borderId="36" xfId="0" applyNumberFormat="1" applyFont="1" applyFill="1" applyBorder="1" applyAlignment="1">
      <alignment horizontal="center" vertical="center"/>
    </xf>
    <xf numFmtId="167" fontId="16" fillId="19" borderId="37" xfId="0" applyNumberFormat="1" applyFont="1" applyFill="1" applyBorder="1" applyAlignment="1">
      <alignment horizontal="center" vertical="center"/>
    </xf>
    <xf numFmtId="167" fontId="16" fillId="19" borderId="12" xfId="0" applyNumberFormat="1" applyFont="1" applyFill="1" applyBorder="1" applyAlignment="1">
      <alignment horizontal="center" vertical="center"/>
    </xf>
    <xf numFmtId="167" fontId="16" fillId="19" borderId="38" xfId="0" applyNumberFormat="1" applyFont="1" applyFill="1" applyBorder="1" applyAlignment="1">
      <alignment horizontal="center" vertical="center"/>
    </xf>
    <xf numFmtId="166" fontId="14" fillId="10" borderId="39" xfId="0" applyNumberFormat="1" applyFont="1" applyFill="1" applyBorder="1" applyAlignment="1">
      <alignment horizontal="center" vertical="center"/>
    </xf>
    <xf numFmtId="1" fontId="14" fillId="10" borderId="40" xfId="0" applyNumberFormat="1" applyFont="1" applyFill="1" applyBorder="1" applyAlignment="1">
      <alignment horizontal="center" vertical="center"/>
    </xf>
    <xf numFmtId="167" fontId="16" fillId="19" borderId="41" xfId="0" applyNumberFormat="1" applyFont="1" applyFill="1" applyBorder="1" applyAlignment="1">
      <alignment horizontal="center" vertical="center"/>
    </xf>
    <xf numFmtId="167" fontId="16" fillId="19" borderId="14" xfId="0" applyNumberFormat="1" applyFont="1" applyFill="1" applyBorder="1" applyAlignment="1">
      <alignment horizontal="center" vertical="center"/>
    </xf>
    <xf numFmtId="167" fontId="16" fillId="19" borderId="42" xfId="0" applyNumberFormat="1" applyFont="1" applyFill="1" applyBorder="1" applyAlignment="1">
      <alignment horizontal="center" vertical="center"/>
    </xf>
    <xf numFmtId="166" fontId="14" fillId="10" borderId="43" xfId="0" applyNumberFormat="1" applyFont="1" applyFill="1" applyBorder="1" applyAlignment="1">
      <alignment horizontal="center" vertical="center"/>
    </xf>
    <xf numFmtId="166" fontId="14" fillId="10" borderId="7" xfId="0" applyNumberFormat="1" applyFont="1" applyFill="1" applyBorder="1" applyAlignment="1">
      <alignment horizontal="center" vertical="center"/>
    </xf>
    <xf numFmtId="166" fontId="14" fillId="10" borderId="44" xfId="0" applyNumberFormat="1" applyFont="1" applyFill="1" applyBorder="1" applyAlignment="1">
      <alignment horizontal="center" vertical="center"/>
    </xf>
    <xf numFmtId="1" fontId="14" fillId="10" borderId="45" xfId="0" applyNumberFormat="1" applyFont="1" applyFill="1" applyBorder="1" applyAlignment="1">
      <alignment horizontal="center" vertical="center"/>
    </xf>
    <xf numFmtId="167" fontId="16" fillId="19" borderId="46" xfId="0" applyNumberFormat="1" applyFont="1" applyFill="1" applyBorder="1" applyAlignment="1">
      <alignment horizontal="center" vertical="center"/>
    </xf>
    <xf numFmtId="167" fontId="16" fillId="19" borderId="19" xfId="0" applyNumberFormat="1" applyFont="1" applyFill="1" applyBorder="1" applyAlignment="1">
      <alignment horizontal="center" vertical="center"/>
    </xf>
    <xf numFmtId="167" fontId="16" fillId="19" borderId="28" xfId="0" applyNumberFormat="1" applyFont="1" applyFill="1" applyBorder="1" applyAlignment="1">
      <alignment horizontal="center" vertical="center"/>
    </xf>
    <xf numFmtId="1" fontId="14" fillId="10" borderId="47" xfId="0" applyNumberFormat="1" applyFont="1" applyFill="1" applyBorder="1" applyAlignment="1">
      <alignment horizontal="center" vertical="center"/>
    </xf>
    <xf numFmtId="167" fontId="16" fillId="19" borderId="48" xfId="0" applyNumberFormat="1" applyFont="1" applyFill="1" applyBorder="1" applyAlignment="1">
      <alignment horizontal="center" vertical="center"/>
    </xf>
    <xf numFmtId="167" fontId="16" fillId="19" borderId="18" xfId="0" applyNumberFormat="1" applyFont="1" applyFill="1" applyBorder="1" applyAlignment="1">
      <alignment horizontal="center" vertical="center"/>
    </xf>
    <xf numFmtId="167" fontId="16" fillId="19" borderId="49" xfId="0" applyNumberFormat="1" applyFont="1" applyFill="1" applyBorder="1" applyAlignment="1">
      <alignment horizontal="center" vertical="center"/>
    </xf>
    <xf numFmtId="166" fontId="14" fillId="10" borderId="50" xfId="0" applyNumberFormat="1" applyFont="1" applyFill="1" applyBorder="1" applyAlignment="1">
      <alignment horizontal="center" vertical="center"/>
    </xf>
    <xf numFmtId="1" fontId="14" fillId="10" borderId="51" xfId="0" applyNumberFormat="1" applyFont="1" applyFill="1" applyBorder="1" applyAlignment="1">
      <alignment horizontal="center" vertical="center"/>
    </xf>
    <xf numFmtId="167" fontId="16" fillId="19" borderId="52" xfId="0" applyNumberFormat="1" applyFont="1" applyFill="1" applyBorder="1" applyAlignment="1">
      <alignment horizontal="center" vertical="center"/>
    </xf>
    <xf numFmtId="167" fontId="16" fillId="19" borderId="15" xfId="0" applyNumberFormat="1" applyFont="1" applyFill="1" applyBorder="1" applyAlignment="1">
      <alignment horizontal="center" vertical="center"/>
    </xf>
    <xf numFmtId="167" fontId="16" fillId="19" borderId="53" xfId="0" applyNumberFormat="1" applyFont="1" applyFill="1" applyBorder="1" applyAlignment="1">
      <alignment horizontal="center" vertical="center"/>
    </xf>
    <xf numFmtId="0" fontId="0" fillId="20" borderId="0" xfId="0" applyFill="1" applyAlignment="1">
      <alignment horizontal="center"/>
    </xf>
    <xf numFmtId="0" fontId="19" fillId="21" borderId="22" xfId="4" applyFont="1" applyFill="1" applyBorder="1" applyAlignment="1">
      <alignment horizontal="center" vertical="center" wrapText="1"/>
    </xf>
    <xf numFmtId="0" fontId="19" fillId="21" borderId="15" xfId="4" applyFont="1" applyFill="1" applyBorder="1" applyAlignment="1">
      <alignment horizontal="center" vertical="center" wrapText="1"/>
    </xf>
    <xf numFmtId="0" fontId="19" fillId="5" borderId="15" xfId="4" applyFont="1" applyFill="1" applyBorder="1" applyAlignment="1">
      <alignment horizontal="center" vertical="center"/>
    </xf>
    <xf numFmtId="0" fontId="17" fillId="22" borderId="5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vertical="center" wrapText="1"/>
    </xf>
    <xf numFmtId="14" fontId="17" fillId="22" borderId="14" xfId="0" applyNumberFormat="1" applyFont="1" applyFill="1" applyBorder="1" applyAlignment="1">
      <alignment horizontal="center" vertical="center"/>
    </xf>
    <xf numFmtId="166" fontId="17" fillId="2" borderId="14" xfId="1" applyNumberFormat="1" applyFont="1" applyFill="1" applyBorder="1" applyAlignment="1">
      <alignment horizontal="center" vertical="center"/>
    </xf>
    <xf numFmtId="1" fontId="20" fillId="2" borderId="14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1" fontId="20" fillId="0" borderId="14" xfId="0" applyNumberFormat="1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 vertical="center"/>
    </xf>
    <xf numFmtId="166" fontId="17" fillId="0" borderId="14" xfId="1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7" fillId="12" borderId="54" xfId="0" applyFont="1" applyFill="1" applyBorder="1" applyAlignment="1">
      <alignment horizontal="center" vertical="center"/>
    </xf>
    <xf numFmtId="1" fontId="21" fillId="2" borderId="14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1" fontId="21" fillId="2" borderId="19" xfId="0" applyNumberFormat="1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center" vertical="center" wrapText="1"/>
    </xf>
    <xf numFmtId="0" fontId="23" fillId="23" borderId="15" xfId="0" applyFont="1" applyFill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9" fillId="21" borderId="8" xfId="4" applyFont="1" applyFill="1" applyBorder="1" applyAlignment="1">
      <alignment horizontal="center" vertical="center" wrapText="1"/>
    </xf>
    <xf numFmtId="0" fontId="19" fillId="21" borderId="13" xfId="4" applyFont="1" applyFill="1" applyBorder="1" applyAlignment="1">
      <alignment horizontal="center" vertical="center" wrapText="1"/>
    </xf>
    <xf numFmtId="0" fontId="19" fillId="5" borderId="13" xfId="4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" fontId="20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1" fontId="25" fillId="2" borderId="14" xfId="0" applyNumberFormat="1" applyFont="1" applyFill="1" applyBorder="1" applyAlignment="1">
      <alignment horizontal="center" vertical="center"/>
    </xf>
    <xf numFmtId="166" fontId="17" fillId="0" borderId="14" xfId="0" applyNumberFormat="1" applyFont="1" applyBorder="1" applyAlignment="1">
      <alignment horizontal="center" vertical="center"/>
    </xf>
    <xf numFmtId="1" fontId="25" fillId="2" borderId="19" xfId="0" applyNumberFormat="1" applyFont="1" applyFill="1" applyBorder="1" applyAlignment="1">
      <alignment horizontal="center" vertical="center"/>
    </xf>
    <xf numFmtId="0" fontId="19" fillId="25" borderId="15" xfId="4" applyFont="1" applyFill="1" applyBorder="1" applyAlignment="1">
      <alignment horizontal="center" vertical="center" wrapText="1"/>
    </xf>
    <xf numFmtId="0" fontId="19" fillId="26" borderId="15" xfId="4" applyFont="1" applyFill="1" applyBorder="1" applyAlignment="1">
      <alignment horizontal="center" vertical="center" wrapText="1"/>
    </xf>
    <xf numFmtId="0" fontId="19" fillId="27" borderId="53" xfId="4" applyFont="1" applyFill="1" applyBorder="1" applyAlignment="1">
      <alignment horizontal="center" vertical="center" wrapText="1"/>
    </xf>
    <xf numFmtId="166" fontId="17" fillId="2" borderId="19" xfId="1" applyNumberFormat="1" applyFont="1" applyFill="1" applyBorder="1" applyAlignment="1">
      <alignment horizontal="center" vertical="center" wrapText="1"/>
    </xf>
    <xf numFmtId="168" fontId="0" fillId="0" borderId="0" xfId="2" applyNumberFormat="1" applyFont="1" applyAlignment="1"/>
    <xf numFmtId="0" fontId="23" fillId="28" borderId="15" xfId="0" applyFont="1" applyFill="1" applyBorder="1" applyAlignment="1">
      <alignment horizontal="center" vertical="center" wrapText="1"/>
    </xf>
    <xf numFmtId="0" fontId="23" fillId="29" borderId="15" xfId="0" applyFont="1" applyFill="1" applyBorder="1" applyAlignment="1">
      <alignment horizontal="center" vertical="center" wrapText="1"/>
    </xf>
    <xf numFmtId="0" fontId="23" fillId="30" borderId="53" xfId="0" applyFont="1" applyFill="1" applyBorder="1" applyAlignment="1">
      <alignment horizontal="center" vertical="center" wrapText="1"/>
    </xf>
    <xf numFmtId="0" fontId="19" fillId="25" borderId="13" xfId="4" applyFont="1" applyFill="1" applyBorder="1" applyAlignment="1">
      <alignment horizontal="center" vertical="center" wrapText="1"/>
    </xf>
    <xf numFmtId="0" fontId="19" fillId="26" borderId="13" xfId="4" applyFont="1" applyFill="1" applyBorder="1" applyAlignment="1">
      <alignment horizontal="center" vertical="center" wrapText="1"/>
    </xf>
    <xf numFmtId="0" fontId="19" fillId="27" borderId="55" xfId="4" applyFont="1" applyFill="1" applyBorder="1" applyAlignment="1">
      <alignment horizontal="center" vertical="center" wrapText="1"/>
    </xf>
    <xf numFmtId="166" fontId="17" fillId="0" borderId="42" xfId="0" applyNumberFormat="1" applyFont="1" applyBorder="1" applyAlignment="1">
      <alignment horizontal="center" vertical="center"/>
    </xf>
    <xf numFmtId="0" fontId="19" fillId="21" borderId="20" xfId="4" applyFont="1" applyFill="1" applyBorder="1" applyAlignment="1">
      <alignment horizontal="center" vertical="center" wrapText="1"/>
    </xf>
    <xf numFmtId="0" fontId="19" fillId="21" borderId="12" xfId="4" applyFont="1" applyFill="1" applyBorder="1" applyAlignment="1">
      <alignment horizontal="center" vertical="center" wrapText="1"/>
    </xf>
    <xf numFmtId="0" fontId="19" fillId="5" borderId="12" xfId="4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19" fillId="25" borderId="12" xfId="4" applyFont="1" applyFill="1" applyBorder="1" applyAlignment="1">
      <alignment horizontal="center" vertical="center" wrapText="1"/>
    </xf>
    <xf numFmtId="0" fontId="19" fillId="26" borderId="12" xfId="4" applyFont="1" applyFill="1" applyBorder="1" applyAlignment="1">
      <alignment horizontal="center" vertical="center" wrapText="1"/>
    </xf>
    <xf numFmtId="0" fontId="19" fillId="27" borderId="38" xfId="4" applyFont="1" applyFill="1" applyBorder="1" applyAlignment="1">
      <alignment horizontal="center" vertical="center" wrapText="1"/>
    </xf>
    <xf numFmtId="0" fontId="26" fillId="31" borderId="0" xfId="0" applyFont="1" applyFill="1" applyAlignment="1">
      <alignment horizontal="center"/>
    </xf>
    <xf numFmtId="0" fontId="0" fillId="31" borderId="0" xfId="0" applyFill="1"/>
    <xf numFmtId="0" fontId="29" fillId="20" borderId="36" xfId="0" applyFont="1" applyFill="1" applyBorder="1" applyAlignment="1">
      <alignment horizontal="center" vertical="center"/>
    </xf>
    <xf numFmtId="0" fontId="30" fillId="32" borderId="36" xfId="0" applyFont="1" applyFill="1" applyBorder="1" applyAlignment="1">
      <alignment horizontal="center" vertical="center"/>
    </xf>
    <xf numFmtId="0" fontId="30" fillId="33" borderId="36" xfId="0" applyFont="1" applyFill="1" applyBorder="1" applyAlignment="1">
      <alignment horizontal="center" vertical="center"/>
    </xf>
    <xf numFmtId="0" fontId="30" fillId="34" borderId="36" xfId="0" applyFont="1" applyFill="1" applyBorder="1" applyAlignment="1">
      <alignment horizontal="center" vertical="center"/>
    </xf>
    <xf numFmtId="0" fontId="31" fillId="31" borderId="0" xfId="0" applyFont="1" applyFill="1" applyAlignment="1">
      <alignment vertical="center"/>
    </xf>
    <xf numFmtId="0" fontId="29" fillId="20" borderId="40" xfId="0" applyFont="1" applyFill="1" applyBorder="1" applyAlignment="1">
      <alignment horizontal="center" vertical="center" wrapText="1"/>
    </xf>
    <xf numFmtId="0" fontId="23" fillId="35" borderId="40" xfId="3" applyFont="1" applyFill="1" applyBorder="1" applyAlignment="1">
      <alignment horizontal="center" vertical="center" wrapText="1"/>
    </xf>
    <xf numFmtId="0" fontId="23" fillId="36" borderId="40" xfId="3" applyFont="1" applyFill="1" applyBorder="1" applyAlignment="1">
      <alignment horizontal="center" vertical="center" wrapText="1"/>
    </xf>
    <xf numFmtId="0" fontId="23" fillId="37" borderId="40" xfId="3" applyFont="1" applyFill="1" applyBorder="1" applyAlignment="1">
      <alignment horizontal="center" vertical="center" wrapText="1"/>
    </xf>
    <xf numFmtId="0" fontId="31" fillId="31" borderId="0" xfId="0" applyFont="1" applyFill="1"/>
    <xf numFmtId="9" fontId="9" fillId="38" borderId="40" xfId="3" applyNumberFormat="1" applyFont="1" applyFill="1" applyBorder="1" applyAlignment="1">
      <alignment horizontal="center" vertical="center" wrapText="1"/>
    </xf>
    <xf numFmtId="9" fontId="9" fillId="39" borderId="40" xfId="3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29" fillId="20" borderId="47" xfId="0" applyFont="1" applyFill="1" applyBorder="1" applyAlignment="1">
      <alignment horizontal="center" vertical="center" wrapText="1"/>
    </xf>
    <xf numFmtId="0" fontId="29" fillId="20" borderId="36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9" fillId="31" borderId="0" xfId="0" applyFont="1" applyFill="1" applyAlignment="1">
      <alignment vertical="center"/>
    </xf>
    <xf numFmtId="0" fontId="35" fillId="31" borderId="0" xfId="0" applyFont="1" applyFill="1"/>
    <xf numFmtId="0" fontId="20" fillId="0" borderId="18" xfId="0" quotePrefix="1" applyFont="1" applyBorder="1" applyAlignment="1">
      <alignment horizontal="center"/>
    </xf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8" fillId="20" borderId="4" xfId="0" applyFont="1" applyFill="1" applyBorder="1" applyAlignment="1">
      <alignment horizontal="center" vertical="center"/>
    </xf>
    <xf numFmtId="0" fontId="28" fillId="20" borderId="5" xfId="0" applyFont="1" applyFill="1" applyBorder="1" applyAlignment="1">
      <alignment horizontal="center" vertical="center"/>
    </xf>
    <xf numFmtId="0" fontId="28" fillId="20" borderId="24" xfId="0" applyFont="1" applyFill="1" applyBorder="1" applyAlignment="1">
      <alignment horizontal="center" vertical="center"/>
    </xf>
    <xf numFmtId="0" fontId="9" fillId="40" borderId="56" xfId="3" applyFont="1" applyFill="1" applyBorder="1" applyAlignment="1">
      <alignment horizontal="center" vertical="center"/>
    </xf>
    <xf numFmtId="0" fontId="9" fillId="40" borderId="57" xfId="3" applyFont="1" applyFill="1" applyBorder="1" applyAlignment="1">
      <alignment horizontal="center" vertical="center"/>
    </xf>
    <xf numFmtId="0" fontId="9" fillId="40" borderId="58" xfId="3" applyFont="1" applyFill="1" applyBorder="1" applyAlignment="1">
      <alignment horizontal="center" vertical="center"/>
    </xf>
    <xf numFmtId="0" fontId="9" fillId="40" borderId="59" xfId="3" applyFont="1" applyFill="1" applyBorder="1" applyAlignment="1">
      <alignment horizontal="center" vertical="center"/>
    </xf>
    <xf numFmtId="0" fontId="9" fillId="40" borderId="60" xfId="3" applyFont="1" applyFill="1" applyBorder="1" applyAlignment="1">
      <alignment horizontal="center" vertical="center"/>
    </xf>
    <xf numFmtId="0" fontId="9" fillId="40" borderId="61" xfId="3" applyFont="1" applyFill="1" applyBorder="1" applyAlignment="1">
      <alignment horizontal="center" vertical="center"/>
    </xf>
    <xf numFmtId="0" fontId="32" fillId="20" borderId="4" xfId="0" applyFont="1" applyFill="1" applyBorder="1" applyAlignment="1">
      <alignment horizontal="center" vertical="center" wrapText="1"/>
    </xf>
    <xf numFmtId="0" fontId="32" fillId="20" borderId="5" xfId="0" applyFont="1" applyFill="1" applyBorder="1" applyAlignment="1">
      <alignment horizontal="center" vertical="center" wrapText="1"/>
    </xf>
    <xf numFmtId="0" fontId="32" fillId="20" borderId="24" xfId="0" applyFont="1" applyFill="1" applyBorder="1" applyAlignment="1">
      <alignment horizontal="center" vertical="center" wrapText="1"/>
    </xf>
    <xf numFmtId="0" fontId="33" fillId="31" borderId="4" xfId="0" applyFont="1" applyFill="1" applyBorder="1" applyAlignment="1">
      <alignment horizontal="center" vertical="center" wrapText="1"/>
    </xf>
    <xf numFmtId="0" fontId="33" fillId="31" borderId="5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34" fillId="31" borderId="4" xfId="0" applyFont="1" applyFill="1" applyBorder="1" applyAlignment="1">
      <alignment horizontal="center" vertical="center"/>
    </xf>
    <xf numFmtId="0" fontId="34" fillId="31" borderId="5" xfId="0" applyFont="1" applyFill="1" applyBorder="1" applyAlignment="1">
      <alignment horizontal="center" vertical="center"/>
    </xf>
    <xf numFmtId="0" fontId="34" fillId="31" borderId="2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29" fillId="20" borderId="62" xfId="0" applyFont="1" applyFill="1" applyBorder="1" applyAlignment="1">
      <alignment horizontal="center" vertical="center"/>
    </xf>
    <xf numFmtId="0" fontId="29" fillId="20" borderId="63" xfId="0" applyFont="1" applyFill="1" applyBorder="1" applyAlignment="1">
      <alignment horizontal="center" vertical="center"/>
    </xf>
    <xf numFmtId="0" fontId="29" fillId="20" borderId="64" xfId="0" applyFont="1" applyFill="1" applyBorder="1" applyAlignment="1">
      <alignment horizontal="center" vertical="center"/>
    </xf>
    <xf numFmtId="0" fontId="29" fillId="20" borderId="62" xfId="0" applyFont="1" applyFill="1" applyBorder="1" applyAlignment="1">
      <alignment horizontal="center" vertical="center" wrapText="1"/>
    </xf>
    <xf numFmtId="0" fontId="29" fillId="20" borderId="63" xfId="0" applyFont="1" applyFill="1" applyBorder="1" applyAlignment="1">
      <alignment horizontal="center" vertical="center" wrapText="1"/>
    </xf>
    <xf numFmtId="0" fontId="29" fillId="20" borderId="6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5" borderId="4" xfId="4" applyFont="1" applyFill="1" applyBorder="1" applyAlignment="1">
      <alignment horizontal="center" vertical="center"/>
    </xf>
    <xf numFmtId="0" fontId="18" fillId="5" borderId="5" xfId="4" applyFont="1" applyFill="1" applyBorder="1" applyAlignment="1">
      <alignment horizontal="center" vertical="center"/>
    </xf>
    <xf numFmtId="0" fontId="18" fillId="5" borderId="24" xfId="4" applyFont="1" applyFill="1" applyBorder="1" applyAlignment="1">
      <alignment horizontal="center" vertical="center"/>
    </xf>
    <xf numFmtId="0" fontId="22" fillId="23" borderId="4" xfId="0" applyFont="1" applyFill="1" applyBorder="1" applyAlignment="1">
      <alignment horizontal="center" vertical="center"/>
    </xf>
    <xf numFmtId="0" fontId="22" fillId="23" borderId="5" xfId="0" applyFont="1" applyFill="1" applyBorder="1" applyAlignment="1">
      <alignment horizontal="center" vertical="center"/>
    </xf>
    <xf numFmtId="0" fontId="22" fillId="23" borderId="2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/>
    </xf>
    <xf numFmtId="0" fontId="18" fillId="5" borderId="3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1" fillId="13" borderId="7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 wrapText="1" readingOrder="1"/>
    </xf>
    <xf numFmtId="0" fontId="6" fillId="9" borderId="8" xfId="0" applyFont="1" applyFill="1" applyBorder="1" applyAlignment="1">
      <alignment horizontal="center" vertical="center" wrapText="1" readingOrder="1"/>
    </xf>
    <xf numFmtId="0" fontId="6" fillId="9" borderId="16" xfId="0" applyFont="1" applyFill="1" applyBorder="1" applyAlignment="1">
      <alignment horizontal="center" vertical="center" wrapText="1" readingOrder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 readingOrder="1"/>
    </xf>
    <xf numFmtId="0" fontId="6" fillId="9" borderId="13" xfId="0" applyFont="1" applyFill="1" applyBorder="1" applyAlignment="1">
      <alignment horizontal="center" vertical="center" wrapText="1" readingOrder="1"/>
    </xf>
    <xf numFmtId="0" fontId="6" fillId="9" borderId="17" xfId="0" applyFont="1" applyFill="1" applyBorder="1" applyAlignment="1">
      <alignment horizontal="center" vertical="center" wrapText="1" readingOrder="1"/>
    </xf>
    <xf numFmtId="0" fontId="6" fillId="11" borderId="13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</cellXfs>
  <cellStyles count="5">
    <cellStyle name="Currency" xfId="1" builtinId="4"/>
    <cellStyle name="Normal" xfId="0" builtinId="0"/>
    <cellStyle name="Normal 2" xfId="3" xr:uid="{00000000-0005-0000-0000-000031000000}"/>
    <cellStyle name="Normal_Domestic level 3  w_wholesale price sheet 2001" xfId="4" xr:uid="{00000000-0005-0000-0000-00003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63500</xdr:colOff>
      <xdr:row>1</xdr:row>
      <xdr:rowOff>66676</xdr:rowOff>
    </xdr:from>
    <xdr:ext cx="3751119" cy="6223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358775"/>
          <a:ext cx="3750945" cy="622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101601</xdr:colOff>
      <xdr:row>1</xdr:row>
      <xdr:rowOff>35985</xdr:rowOff>
    </xdr:from>
    <xdr:to>
      <xdr:col>4</xdr:col>
      <xdr:colOff>256641</xdr:colOff>
      <xdr:row>1</xdr:row>
      <xdr:rowOff>800100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0" y="365760"/>
          <a:ext cx="4155440" cy="764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63500</xdr:rowOff>
    </xdr:from>
    <xdr:to>
      <xdr:col>4</xdr:col>
      <xdr:colOff>165100</xdr:colOff>
      <xdr:row>1</xdr:row>
      <xdr:rowOff>890369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0" y="273050"/>
          <a:ext cx="4241800" cy="826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zoomScale="85" zoomScaleNormal="85" workbookViewId="0">
      <selection activeCell="C27" sqref="C27"/>
    </sheetView>
  </sheetViews>
  <sheetFormatPr baseColWidth="10" defaultColWidth="11" defaultRowHeight="16" outlineLevelRow="1" x14ac:dyDescent="0.2"/>
  <cols>
    <col min="1" max="1" width="3.33203125" customWidth="1"/>
    <col min="2" max="5" width="35.83203125" customWidth="1"/>
    <col min="6" max="6" width="2.83203125" customWidth="1"/>
  </cols>
  <sheetData>
    <row r="1" spans="1:6" ht="23" customHeight="1" x14ac:dyDescent="0.3">
      <c r="A1" s="215"/>
      <c r="B1" s="215"/>
      <c r="C1" s="215"/>
      <c r="D1" s="215"/>
      <c r="E1" s="215"/>
      <c r="F1" s="215"/>
    </row>
    <row r="2" spans="1:6" ht="61" customHeight="1" x14ac:dyDescent="0.2">
      <c r="A2" s="216"/>
      <c r="B2" s="240"/>
      <c r="C2" s="241"/>
      <c r="D2" s="241"/>
      <c r="E2" s="242"/>
      <c r="F2" s="216"/>
    </row>
    <row r="3" spans="1:6" ht="26" x14ac:dyDescent="0.2">
      <c r="A3" s="216"/>
      <c r="B3" s="243" t="s">
        <v>0</v>
      </c>
      <c r="C3" s="244"/>
      <c r="D3" s="244"/>
      <c r="E3" s="245"/>
      <c r="F3" s="216"/>
    </row>
    <row r="4" spans="1:6" ht="30" customHeight="1" x14ac:dyDescent="0.2">
      <c r="A4" s="216"/>
      <c r="B4" s="217"/>
      <c r="C4" s="218" t="s">
        <v>1</v>
      </c>
      <c r="D4" s="219" t="s">
        <v>2</v>
      </c>
      <c r="E4" s="220" t="s">
        <v>3</v>
      </c>
      <c r="F4" s="221"/>
    </row>
    <row r="5" spans="1:6" ht="30" customHeight="1" x14ac:dyDescent="0.2">
      <c r="A5" s="216"/>
      <c r="B5" s="222" t="s">
        <v>4</v>
      </c>
      <c r="C5" s="223" t="s">
        <v>5</v>
      </c>
      <c r="D5" s="224" t="s">
        <v>6</v>
      </c>
      <c r="E5" s="225" t="s">
        <v>7</v>
      </c>
      <c r="F5" s="226"/>
    </row>
    <row r="6" spans="1:6" ht="30" customHeight="1" x14ac:dyDescent="0.2">
      <c r="A6" s="216"/>
      <c r="B6" s="222" t="s">
        <v>8</v>
      </c>
      <c r="C6" s="227">
        <v>0.35</v>
      </c>
      <c r="D6" s="228">
        <v>0.32</v>
      </c>
      <c r="E6" s="228">
        <v>0.3</v>
      </c>
      <c r="F6" s="226"/>
    </row>
    <row r="7" spans="1:6" ht="30" customHeight="1" x14ac:dyDescent="0.2">
      <c r="A7" s="216"/>
      <c r="B7" s="222" t="s">
        <v>9</v>
      </c>
      <c r="C7" s="229" t="s">
        <v>10</v>
      </c>
      <c r="D7" s="229" t="s">
        <v>11</v>
      </c>
      <c r="E7" s="229" t="s">
        <v>11</v>
      </c>
      <c r="F7" s="226"/>
    </row>
    <row r="8" spans="1:6" ht="30" customHeight="1" x14ac:dyDescent="0.2">
      <c r="A8" s="216"/>
      <c r="B8" s="222" t="s">
        <v>12</v>
      </c>
      <c r="C8" s="246" t="s">
        <v>13</v>
      </c>
      <c r="D8" s="247"/>
      <c r="E8" s="248"/>
      <c r="F8" s="226"/>
    </row>
    <row r="9" spans="1:6" ht="30" customHeight="1" x14ac:dyDescent="0.2">
      <c r="A9" s="216"/>
      <c r="B9" s="230" t="s">
        <v>14</v>
      </c>
      <c r="C9" s="249" t="s">
        <v>15</v>
      </c>
      <c r="D9" s="250"/>
      <c r="E9" s="251"/>
      <c r="F9" s="226"/>
    </row>
    <row r="10" spans="1:6" ht="30" customHeight="1" x14ac:dyDescent="0.2">
      <c r="A10" s="216"/>
      <c r="B10" s="252" t="s">
        <v>16</v>
      </c>
      <c r="C10" s="253"/>
      <c r="D10" s="253"/>
      <c r="E10" s="254"/>
      <c r="F10" s="226"/>
    </row>
    <row r="11" spans="1:6" ht="30" customHeight="1" x14ac:dyDescent="0.2">
      <c r="A11" s="216"/>
      <c r="B11" s="231" t="s">
        <v>17</v>
      </c>
      <c r="C11" s="232" t="s">
        <v>18</v>
      </c>
      <c r="D11" s="233" t="s">
        <v>18</v>
      </c>
      <c r="E11" s="234" t="s">
        <v>19</v>
      </c>
      <c r="F11" s="226"/>
    </row>
    <row r="12" spans="1:6" ht="30" customHeight="1" x14ac:dyDescent="0.2">
      <c r="A12" s="216"/>
      <c r="B12" s="222" t="s">
        <v>20</v>
      </c>
      <c r="C12" s="235" t="s">
        <v>21</v>
      </c>
      <c r="D12" s="235" t="s">
        <v>22</v>
      </c>
      <c r="E12" s="236" t="s">
        <v>19</v>
      </c>
      <c r="F12" s="226"/>
    </row>
    <row r="13" spans="1:6" ht="30" customHeight="1" x14ac:dyDescent="0.2">
      <c r="A13" s="216"/>
      <c r="B13" s="222" t="s">
        <v>23</v>
      </c>
      <c r="C13" s="235" t="s">
        <v>24</v>
      </c>
      <c r="D13" s="235" t="s">
        <v>24</v>
      </c>
      <c r="E13" s="236" t="s">
        <v>19</v>
      </c>
      <c r="F13" s="226"/>
    </row>
    <row r="14" spans="1:6" ht="30" customHeight="1" x14ac:dyDescent="0.2">
      <c r="A14" s="216"/>
      <c r="B14" s="222" t="s">
        <v>25</v>
      </c>
      <c r="C14" s="235" t="s">
        <v>26</v>
      </c>
      <c r="D14" s="235" t="s">
        <v>27</v>
      </c>
      <c r="E14" s="236" t="s">
        <v>19</v>
      </c>
      <c r="F14" s="226"/>
    </row>
    <row r="15" spans="1:6" ht="7" customHeight="1" x14ac:dyDescent="0.2">
      <c r="A15" s="216"/>
      <c r="B15" s="255"/>
      <c r="C15" s="256"/>
      <c r="D15" s="256"/>
      <c r="E15" s="257"/>
      <c r="F15" s="226"/>
    </row>
    <row r="16" spans="1:6" ht="30" hidden="1" customHeight="1" outlineLevel="1" x14ac:dyDescent="0.2">
      <c r="A16" s="216"/>
      <c r="B16" s="273" t="s">
        <v>28</v>
      </c>
      <c r="C16" s="258" t="s">
        <v>29</v>
      </c>
      <c r="D16" s="259"/>
      <c r="E16" s="260"/>
      <c r="F16" s="237"/>
    </row>
    <row r="17" spans="1:6" ht="30" hidden="1" customHeight="1" outlineLevel="1" x14ac:dyDescent="0.2">
      <c r="A17" s="216"/>
      <c r="B17" s="274"/>
      <c r="C17" s="261" t="s">
        <v>30</v>
      </c>
      <c r="D17" s="262"/>
      <c r="E17" s="263"/>
      <c r="F17" s="237"/>
    </row>
    <row r="18" spans="1:6" ht="30" hidden="1" customHeight="1" outlineLevel="1" x14ac:dyDescent="0.2">
      <c r="A18" s="216"/>
      <c r="B18" s="275"/>
      <c r="C18" s="264" t="s">
        <v>31</v>
      </c>
      <c r="D18" s="265"/>
      <c r="E18" s="266"/>
      <c r="F18" s="237"/>
    </row>
    <row r="19" spans="1:6" ht="5" hidden="1" customHeight="1" outlineLevel="1" x14ac:dyDescent="0.2">
      <c r="A19" s="216"/>
      <c r="B19" s="267"/>
      <c r="C19" s="268"/>
      <c r="D19" s="268"/>
      <c r="E19" s="269"/>
      <c r="F19" s="226"/>
    </row>
    <row r="20" spans="1:6" ht="30" hidden="1" customHeight="1" outlineLevel="1" collapsed="1" x14ac:dyDescent="0.2">
      <c r="A20" s="216"/>
      <c r="B20" s="276" t="s">
        <v>32</v>
      </c>
      <c r="C20" s="270" t="s">
        <v>33</v>
      </c>
      <c r="D20" s="271"/>
      <c r="E20" s="272"/>
      <c r="F20" s="226"/>
    </row>
    <row r="21" spans="1:6" ht="30" hidden="1" customHeight="1" outlineLevel="1" x14ac:dyDescent="0.2">
      <c r="A21" s="216"/>
      <c r="B21" s="277"/>
      <c r="C21" s="264" t="s">
        <v>34</v>
      </c>
      <c r="D21" s="265"/>
      <c r="E21" s="266"/>
      <c r="F21" s="226"/>
    </row>
    <row r="22" spans="1:6" ht="30" hidden="1" customHeight="1" outlineLevel="1" x14ac:dyDescent="0.2">
      <c r="A22" s="216"/>
      <c r="B22" s="278"/>
      <c r="C22" s="264" t="s">
        <v>35</v>
      </c>
      <c r="D22" s="265"/>
      <c r="E22" s="266"/>
      <c r="F22" s="226"/>
    </row>
    <row r="23" spans="1:6" collapsed="1" x14ac:dyDescent="0.2">
      <c r="A23" s="216"/>
      <c r="B23" s="238"/>
      <c r="C23" s="216"/>
      <c r="D23" s="216"/>
      <c r="E23" s="216"/>
      <c r="F23" s="216"/>
    </row>
  </sheetData>
  <mergeCells count="15">
    <mergeCell ref="C20:E20"/>
    <mergeCell ref="C21:E21"/>
    <mergeCell ref="C22:E22"/>
    <mergeCell ref="B16:B18"/>
    <mergeCell ref="B20:B22"/>
    <mergeCell ref="B15:E15"/>
    <mergeCell ref="C16:E16"/>
    <mergeCell ref="C17:E17"/>
    <mergeCell ref="C18:E18"/>
    <mergeCell ref="B19:E19"/>
    <mergeCell ref="B2:E2"/>
    <mergeCell ref="B3:E3"/>
    <mergeCell ref="C8:E8"/>
    <mergeCell ref="C9:E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6"/>
  <sheetViews>
    <sheetView topLeftCell="A58" workbookViewId="0">
      <selection activeCell="D82" sqref="D82"/>
    </sheetView>
  </sheetViews>
  <sheetFormatPr baseColWidth="10" defaultColWidth="11" defaultRowHeight="16" x14ac:dyDescent="0.2"/>
  <cols>
    <col min="2" max="2" width="20.6640625" customWidth="1"/>
    <col min="3" max="3" width="13.6640625" customWidth="1"/>
    <col min="4" max="4" width="18.1640625" customWidth="1"/>
    <col min="5" max="5" width="12" customWidth="1"/>
    <col min="6" max="6" width="7" customWidth="1"/>
    <col min="7" max="7" width="10.5" customWidth="1"/>
    <col min="8" max="12" width="7.33203125" customWidth="1"/>
    <col min="14" max="14" width="12.83203125"/>
  </cols>
  <sheetData>
    <row r="1" spans="1:14" ht="26" customHeight="1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ht="66" customHeight="1" x14ac:dyDescent="0.2">
      <c r="A2" s="141"/>
      <c r="B2" s="279"/>
      <c r="C2" s="280"/>
      <c r="D2" s="280"/>
      <c r="E2" s="280"/>
      <c r="F2" s="280"/>
      <c r="G2" s="280"/>
      <c r="H2" s="280"/>
      <c r="I2" s="280"/>
      <c r="J2" s="280"/>
      <c r="K2" s="280"/>
      <c r="L2" s="281"/>
      <c r="M2" s="141"/>
    </row>
    <row r="3" spans="1:14" ht="21" x14ac:dyDescent="0.2">
      <c r="A3" s="141"/>
      <c r="B3" s="282" t="s">
        <v>36</v>
      </c>
      <c r="C3" s="283"/>
      <c r="D3" s="283"/>
      <c r="E3" s="283"/>
      <c r="F3" s="283"/>
      <c r="G3" s="283"/>
      <c r="H3" s="283"/>
      <c r="I3" s="283"/>
      <c r="J3" s="283"/>
      <c r="K3" s="283"/>
      <c r="L3" s="284"/>
      <c r="M3" s="141"/>
    </row>
    <row r="4" spans="1:14" ht="17" x14ac:dyDescent="0.2">
      <c r="A4" s="141"/>
      <c r="B4" s="142" t="s">
        <v>37</v>
      </c>
      <c r="C4" s="143" t="s">
        <v>38</v>
      </c>
      <c r="D4" s="143" t="s">
        <v>39</v>
      </c>
      <c r="E4" s="143" t="s">
        <v>40</v>
      </c>
      <c r="F4" s="143" t="s">
        <v>41</v>
      </c>
      <c r="G4" s="143" t="s">
        <v>42</v>
      </c>
      <c r="H4" s="144" t="s">
        <v>43</v>
      </c>
      <c r="I4" s="144" t="s">
        <v>44</v>
      </c>
      <c r="J4" s="194" t="s">
        <v>1</v>
      </c>
      <c r="K4" s="195" t="s">
        <v>2</v>
      </c>
      <c r="L4" s="196" t="s">
        <v>3</v>
      </c>
      <c r="M4" s="141"/>
    </row>
    <row r="5" spans="1:14" x14ac:dyDescent="0.2">
      <c r="A5" s="141"/>
      <c r="B5" s="145" t="s">
        <v>45</v>
      </c>
      <c r="C5" s="146" t="s">
        <v>46</v>
      </c>
      <c r="D5" s="146" t="s">
        <v>47</v>
      </c>
      <c r="E5" s="147" t="s">
        <v>48</v>
      </c>
      <c r="F5" s="148" t="s">
        <v>49</v>
      </c>
      <c r="G5" s="149" t="s">
        <v>50</v>
      </c>
      <c r="H5" s="150">
        <v>999</v>
      </c>
      <c r="I5" s="197">
        <v>999</v>
      </c>
      <c r="J5" s="150">
        <v>700</v>
      </c>
      <c r="K5" s="150">
        <v>700</v>
      </c>
      <c r="L5" s="150">
        <v>700</v>
      </c>
      <c r="M5" s="141"/>
    </row>
    <row r="6" spans="1:14" x14ac:dyDescent="0.2">
      <c r="A6" s="141"/>
      <c r="B6" s="145" t="s">
        <v>45</v>
      </c>
      <c r="C6" s="146" t="s">
        <v>51</v>
      </c>
      <c r="D6" s="146" t="s">
        <v>52</v>
      </c>
      <c r="E6" s="147" t="s">
        <v>53</v>
      </c>
      <c r="F6" s="148" t="s">
        <v>49</v>
      </c>
      <c r="G6" s="149" t="s">
        <v>50</v>
      </c>
      <c r="H6" s="150">
        <v>999</v>
      </c>
      <c r="I6" s="197">
        <v>999</v>
      </c>
      <c r="J6" s="150">
        <v>700</v>
      </c>
      <c r="K6" s="150">
        <v>700</v>
      </c>
      <c r="L6" s="150">
        <v>700</v>
      </c>
      <c r="M6" s="141"/>
    </row>
    <row r="7" spans="1:14" x14ac:dyDescent="0.2">
      <c r="A7" s="141"/>
      <c r="B7" s="145" t="s">
        <v>45</v>
      </c>
      <c r="C7" s="146" t="s">
        <v>54</v>
      </c>
      <c r="D7" s="146" t="s">
        <v>55</v>
      </c>
      <c r="E7" s="151">
        <v>810066086937</v>
      </c>
      <c r="F7" s="148" t="s">
        <v>49</v>
      </c>
      <c r="G7" s="149" t="s">
        <v>50</v>
      </c>
      <c r="H7" s="150">
        <v>999</v>
      </c>
      <c r="I7" s="197">
        <v>999</v>
      </c>
      <c r="J7" s="150">
        <v>700</v>
      </c>
      <c r="K7" s="150">
        <v>700</v>
      </c>
      <c r="L7" s="150">
        <v>700</v>
      </c>
      <c r="M7" s="141"/>
    </row>
    <row r="8" spans="1:14" x14ac:dyDescent="0.2">
      <c r="A8" s="141"/>
      <c r="B8" s="152" t="s">
        <v>56</v>
      </c>
      <c r="C8" s="153" t="s">
        <v>46</v>
      </c>
      <c r="D8" s="153" t="s">
        <v>57</v>
      </c>
      <c r="E8" s="154" t="s">
        <v>58</v>
      </c>
      <c r="F8" s="155" t="s">
        <v>49</v>
      </c>
      <c r="G8" s="149" t="s">
        <v>59</v>
      </c>
      <c r="H8" s="150">
        <v>1199</v>
      </c>
      <c r="I8" s="150">
        <f>H8</f>
        <v>1199</v>
      </c>
      <c r="J8" s="150">
        <f t="shared" ref="J8" si="0">ROUNDUP($I8*65%,0)</f>
        <v>780</v>
      </c>
      <c r="K8" s="150">
        <f>ROUNDUP($I8*68%,0)</f>
        <v>816</v>
      </c>
      <c r="L8" s="150">
        <f>ROUNDUP($I8*70%,0)</f>
        <v>840</v>
      </c>
      <c r="M8" s="141"/>
    </row>
    <row r="9" spans="1:14" x14ac:dyDescent="0.2">
      <c r="A9" s="141"/>
      <c r="B9" s="152" t="s">
        <v>56</v>
      </c>
      <c r="C9" s="156" t="s">
        <v>60</v>
      </c>
      <c r="D9" s="156" t="s">
        <v>61</v>
      </c>
      <c r="E9" s="157">
        <v>810066086951</v>
      </c>
      <c r="F9" s="158" t="s">
        <v>49</v>
      </c>
      <c r="G9" s="149" t="s">
        <v>59</v>
      </c>
      <c r="H9" s="150">
        <v>1199</v>
      </c>
      <c r="I9" s="150">
        <f t="shared" ref="I9:I17" si="1">H9</f>
        <v>1199</v>
      </c>
      <c r="J9" s="150">
        <f t="shared" ref="J9:J17" si="2">ROUNDUP($I9*65%,0)</f>
        <v>780</v>
      </c>
      <c r="K9" s="150">
        <f t="shared" ref="K9:K17" si="3">ROUNDUP($I9*68%,0)</f>
        <v>816</v>
      </c>
      <c r="L9" s="150">
        <f t="shared" ref="L9:L17" si="4">ROUNDUP($I9*70%,0)</f>
        <v>840</v>
      </c>
      <c r="M9" s="141"/>
    </row>
    <row r="10" spans="1:14" ht="21" x14ac:dyDescent="0.2">
      <c r="A10" s="141"/>
      <c r="B10" s="282" t="s">
        <v>62</v>
      </c>
      <c r="C10" s="283"/>
      <c r="D10" s="283"/>
      <c r="E10" s="283"/>
      <c r="F10" s="283"/>
      <c r="G10" s="283"/>
      <c r="H10" s="283"/>
      <c r="I10" s="283"/>
      <c r="J10" s="283"/>
      <c r="K10" s="283"/>
      <c r="L10" s="284"/>
      <c r="M10" s="141"/>
    </row>
    <row r="11" spans="1:14" ht="17" x14ac:dyDescent="0.2">
      <c r="A11" s="141"/>
      <c r="B11" s="142" t="s">
        <v>37</v>
      </c>
      <c r="C11" s="143" t="s">
        <v>38</v>
      </c>
      <c r="D11" s="143" t="s">
        <v>39</v>
      </c>
      <c r="E11" s="143" t="s">
        <v>40</v>
      </c>
      <c r="F11" s="143" t="s">
        <v>41</v>
      </c>
      <c r="G11" s="143" t="s">
        <v>42</v>
      </c>
      <c r="H11" s="144" t="s">
        <v>43</v>
      </c>
      <c r="I11" s="144" t="s">
        <v>44</v>
      </c>
      <c r="J11" s="194" t="s">
        <v>1</v>
      </c>
      <c r="K11" s="195" t="s">
        <v>2</v>
      </c>
      <c r="L11" s="196" t="s">
        <v>3</v>
      </c>
      <c r="M11" s="141"/>
    </row>
    <row r="12" spans="1:14" x14ac:dyDescent="0.2">
      <c r="A12" s="141"/>
      <c r="B12" s="152" t="s">
        <v>63</v>
      </c>
      <c r="C12" s="153" t="s">
        <v>64</v>
      </c>
      <c r="D12" s="153" t="s">
        <v>65</v>
      </c>
      <c r="E12" s="159">
        <v>810066086616</v>
      </c>
      <c r="F12" s="155" t="s">
        <v>66</v>
      </c>
      <c r="G12" s="160" t="s">
        <v>67</v>
      </c>
      <c r="H12" s="161">
        <v>1599</v>
      </c>
      <c r="I12" s="150">
        <f t="shared" si="1"/>
        <v>1599</v>
      </c>
      <c r="J12" s="150">
        <f t="shared" si="2"/>
        <v>1040</v>
      </c>
      <c r="K12" s="150">
        <f t="shared" si="3"/>
        <v>1088</v>
      </c>
      <c r="L12" s="150">
        <f t="shared" si="4"/>
        <v>1120</v>
      </c>
      <c r="M12" s="141"/>
    </row>
    <row r="13" spans="1:14" x14ac:dyDescent="0.2">
      <c r="A13" s="141"/>
      <c r="B13" s="152" t="s">
        <v>63</v>
      </c>
      <c r="C13" s="153" t="s">
        <v>64</v>
      </c>
      <c r="D13" s="153" t="s">
        <v>68</v>
      </c>
      <c r="E13" s="159">
        <v>810066086623</v>
      </c>
      <c r="F13" s="155" t="s">
        <v>69</v>
      </c>
      <c r="G13" s="160" t="s">
        <v>67</v>
      </c>
      <c r="H13" s="161">
        <v>1599</v>
      </c>
      <c r="I13" s="150">
        <f t="shared" si="1"/>
        <v>1599</v>
      </c>
      <c r="J13" s="150">
        <f t="shared" si="2"/>
        <v>1040</v>
      </c>
      <c r="K13" s="150">
        <f t="shared" si="3"/>
        <v>1088</v>
      </c>
      <c r="L13" s="150">
        <f t="shared" si="4"/>
        <v>1120</v>
      </c>
      <c r="M13" s="141"/>
      <c r="N13" s="198"/>
    </row>
    <row r="14" spans="1:14" x14ac:dyDescent="0.2">
      <c r="A14" s="141"/>
      <c r="B14" s="152" t="s">
        <v>70</v>
      </c>
      <c r="C14" s="153" t="s">
        <v>71</v>
      </c>
      <c r="D14" s="153" t="s">
        <v>72</v>
      </c>
      <c r="E14" s="159">
        <v>810066086593</v>
      </c>
      <c r="F14" s="155" t="s">
        <v>66</v>
      </c>
      <c r="G14" s="160" t="s">
        <v>67</v>
      </c>
      <c r="H14" s="161">
        <v>1599</v>
      </c>
      <c r="I14" s="150">
        <f t="shared" si="1"/>
        <v>1599</v>
      </c>
      <c r="J14" s="150">
        <f t="shared" si="2"/>
        <v>1040</v>
      </c>
      <c r="K14" s="150">
        <f t="shared" si="3"/>
        <v>1088</v>
      </c>
      <c r="L14" s="150">
        <f t="shared" si="4"/>
        <v>1120</v>
      </c>
      <c r="M14" s="141"/>
    </row>
    <row r="15" spans="1:14" x14ac:dyDescent="0.2">
      <c r="A15" s="141"/>
      <c r="B15" s="152" t="s">
        <v>70</v>
      </c>
      <c r="C15" s="153" t="s">
        <v>71</v>
      </c>
      <c r="D15" s="153" t="s">
        <v>73</v>
      </c>
      <c r="E15" s="159">
        <v>810066086609</v>
      </c>
      <c r="F15" s="155" t="s">
        <v>69</v>
      </c>
      <c r="G15" s="160" t="s">
        <v>67</v>
      </c>
      <c r="H15" s="161">
        <v>1599</v>
      </c>
      <c r="I15" s="150">
        <f t="shared" si="1"/>
        <v>1599</v>
      </c>
      <c r="J15" s="150">
        <f t="shared" si="2"/>
        <v>1040</v>
      </c>
      <c r="K15" s="150">
        <f t="shared" si="3"/>
        <v>1088</v>
      </c>
      <c r="L15" s="150">
        <f t="shared" si="4"/>
        <v>1120</v>
      </c>
      <c r="M15" s="141"/>
    </row>
    <row r="16" spans="1:14" x14ac:dyDescent="0.2">
      <c r="A16" s="141"/>
      <c r="B16" s="152" t="s">
        <v>70</v>
      </c>
      <c r="C16" s="153" t="s">
        <v>74</v>
      </c>
      <c r="D16" s="153" t="s">
        <v>75</v>
      </c>
      <c r="E16" s="159">
        <v>810066086579</v>
      </c>
      <c r="F16" s="155" t="s">
        <v>66</v>
      </c>
      <c r="G16" s="160" t="s">
        <v>67</v>
      </c>
      <c r="H16" s="161">
        <v>1599</v>
      </c>
      <c r="I16" s="150">
        <f t="shared" si="1"/>
        <v>1599</v>
      </c>
      <c r="J16" s="150">
        <f t="shared" si="2"/>
        <v>1040</v>
      </c>
      <c r="K16" s="150">
        <f t="shared" si="3"/>
        <v>1088</v>
      </c>
      <c r="L16" s="150">
        <f t="shared" si="4"/>
        <v>1120</v>
      </c>
      <c r="M16" s="141"/>
    </row>
    <row r="17" spans="1:13" x14ac:dyDescent="0.2">
      <c r="A17" s="141"/>
      <c r="B17" s="162" t="s">
        <v>70</v>
      </c>
      <c r="C17" s="156" t="s">
        <v>74</v>
      </c>
      <c r="D17" s="156" t="s">
        <v>76</v>
      </c>
      <c r="E17" s="163">
        <v>810066086586</v>
      </c>
      <c r="F17" s="158" t="s">
        <v>69</v>
      </c>
      <c r="G17" s="164" t="s">
        <v>67</v>
      </c>
      <c r="H17" s="161">
        <v>1599</v>
      </c>
      <c r="I17" s="150">
        <f t="shared" si="1"/>
        <v>1599</v>
      </c>
      <c r="J17" s="150">
        <f t="shared" si="2"/>
        <v>1040</v>
      </c>
      <c r="K17" s="150">
        <f t="shared" si="3"/>
        <v>1088</v>
      </c>
      <c r="L17" s="150">
        <f t="shared" si="4"/>
        <v>1120</v>
      </c>
      <c r="M17" s="141"/>
    </row>
    <row r="18" spans="1:13" ht="21" x14ac:dyDescent="0.2">
      <c r="A18" s="141"/>
      <c r="B18" s="282" t="s">
        <v>77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4"/>
      <c r="M18" s="141"/>
    </row>
    <row r="19" spans="1:13" ht="17" x14ac:dyDescent="0.2">
      <c r="A19" s="141"/>
      <c r="B19" s="142" t="s">
        <v>37</v>
      </c>
      <c r="C19" s="143" t="s">
        <v>38</v>
      </c>
      <c r="D19" s="143" t="s">
        <v>39</v>
      </c>
      <c r="E19" s="143" t="s">
        <v>40</v>
      </c>
      <c r="F19" s="143" t="s">
        <v>41</v>
      </c>
      <c r="G19" s="143" t="s">
        <v>42</v>
      </c>
      <c r="H19" s="144" t="s">
        <v>43</v>
      </c>
      <c r="I19" s="144" t="s">
        <v>44</v>
      </c>
      <c r="J19" s="194" t="s">
        <v>1</v>
      </c>
      <c r="K19" s="195" t="s">
        <v>2</v>
      </c>
      <c r="L19" s="196" t="s">
        <v>3</v>
      </c>
      <c r="M19" s="141"/>
    </row>
    <row r="20" spans="1:13" x14ac:dyDescent="0.2">
      <c r="A20" s="141"/>
      <c r="B20" s="165" t="s">
        <v>78</v>
      </c>
      <c r="C20" s="153" t="s">
        <v>64</v>
      </c>
      <c r="D20" s="154" t="s">
        <v>79</v>
      </c>
      <c r="E20" s="166" t="s">
        <v>80</v>
      </c>
      <c r="F20" s="155" t="s">
        <v>66</v>
      </c>
      <c r="G20" s="160" t="s">
        <v>67</v>
      </c>
      <c r="H20" s="161">
        <v>1799</v>
      </c>
      <c r="I20" s="150">
        <f t="shared" ref="I20:I23" si="5">H20</f>
        <v>1799</v>
      </c>
      <c r="J20" s="150">
        <f t="shared" ref="J20:J23" si="6">ROUNDUP($I20*65%,0)</f>
        <v>1170</v>
      </c>
      <c r="K20" s="150">
        <f t="shared" ref="K20:K23" si="7">ROUNDUP($I20*68%,0)</f>
        <v>1224</v>
      </c>
      <c r="L20" s="150">
        <f t="shared" ref="L20:L23" si="8">ROUNDUP($I20*70%,0)</f>
        <v>1260</v>
      </c>
      <c r="M20" s="141"/>
    </row>
    <row r="21" spans="1:13" x14ac:dyDescent="0.2">
      <c r="A21" s="141"/>
      <c r="B21" s="165" t="s">
        <v>78</v>
      </c>
      <c r="C21" s="153" t="s">
        <v>64</v>
      </c>
      <c r="D21" s="154" t="s">
        <v>81</v>
      </c>
      <c r="E21" s="166" t="s">
        <v>82</v>
      </c>
      <c r="F21" s="155" t="s">
        <v>69</v>
      </c>
      <c r="G21" s="160" t="s">
        <v>67</v>
      </c>
      <c r="H21" s="161">
        <v>1799</v>
      </c>
      <c r="I21" s="150">
        <f t="shared" si="5"/>
        <v>1799</v>
      </c>
      <c r="J21" s="150">
        <f t="shared" si="6"/>
        <v>1170</v>
      </c>
      <c r="K21" s="150">
        <f t="shared" si="7"/>
        <v>1224</v>
      </c>
      <c r="L21" s="150">
        <f t="shared" si="8"/>
        <v>1260</v>
      </c>
      <c r="M21" s="141"/>
    </row>
    <row r="22" spans="1:13" x14ac:dyDescent="0.2">
      <c r="A22" s="141"/>
      <c r="B22" s="165" t="s">
        <v>78</v>
      </c>
      <c r="C22" s="153" t="s">
        <v>83</v>
      </c>
      <c r="D22" s="154" t="s">
        <v>84</v>
      </c>
      <c r="E22" s="166" t="s">
        <v>85</v>
      </c>
      <c r="F22" s="155" t="s">
        <v>66</v>
      </c>
      <c r="G22" s="160" t="s">
        <v>67</v>
      </c>
      <c r="H22" s="161">
        <v>1799</v>
      </c>
      <c r="I22" s="150">
        <f t="shared" si="5"/>
        <v>1799</v>
      </c>
      <c r="J22" s="150">
        <f t="shared" si="6"/>
        <v>1170</v>
      </c>
      <c r="K22" s="150">
        <f t="shared" si="7"/>
        <v>1224</v>
      </c>
      <c r="L22" s="150">
        <f t="shared" si="8"/>
        <v>1260</v>
      </c>
      <c r="M22" s="141"/>
    </row>
    <row r="23" spans="1:13" x14ac:dyDescent="0.2">
      <c r="A23" s="141"/>
      <c r="B23" s="165" t="s">
        <v>78</v>
      </c>
      <c r="C23" s="156" t="s">
        <v>83</v>
      </c>
      <c r="D23" s="167" t="s">
        <v>86</v>
      </c>
      <c r="E23" s="168" t="s">
        <v>87</v>
      </c>
      <c r="F23" s="158" t="s">
        <v>69</v>
      </c>
      <c r="G23" s="160" t="s">
        <v>67</v>
      </c>
      <c r="H23" s="161">
        <v>1799</v>
      </c>
      <c r="I23" s="150">
        <f t="shared" si="5"/>
        <v>1799</v>
      </c>
      <c r="J23" s="150">
        <f t="shared" si="6"/>
        <v>1170</v>
      </c>
      <c r="K23" s="150">
        <f t="shared" si="7"/>
        <v>1224</v>
      </c>
      <c r="L23" s="150">
        <f t="shared" si="8"/>
        <v>1260</v>
      </c>
      <c r="M23" s="141"/>
    </row>
    <row r="24" spans="1:13" ht="21" x14ac:dyDescent="0.2">
      <c r="A24" s="141"/>
      <c r="B24" s="285" t="s">
        <v>88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7"/>
      <c r="M24" s="141"/>
    </row>
    <row r="25" spans="1:13" ht="17" x14ac:dyDescent="0.2">
      <c r="A25" s="141"/>
      <c r="B25" s="169" t="s">
        <v>37</v>
      </c>
      <c r="C25" s="170" t="s">
        <v>38</v>
      </c>
      <c r="D25" s="170" t="s">
        <v>39</v>
      </c>
      <c r="E25" s="170" t="s">
        <v>40</v>
      </c>
      <c r="F25" s="170" t="s">
        <v>41</v>
      </c>
      <c r="G25" s="170" t="s">
        <v>42</v>
      </c>
      <c r="H25" s="171" t="s">
        <v>43</v>
      </c>
      <c r="I25" s="171" t="s">
        <v>44</v>
      </c>
      <c r="J25" s="199" t="s">
        <v>1</v>
      </c>
      <c r="K25" s="200" t="s">
        <v>2</v>
      </c>
      <c r="L25" s="201" t="s">
        <v>3</v>
      </c>
      <c r="M25" s="141"/>
    </row>
    <row r="26" spans="1:13" x14ac:dyDescent="0.2">
      <c r="A26" s="141"/>
      <c r="B26" s="145" t="s">
        <v>89</v>
      </c>
      <c r="C26" s="146" t="s">
        <v>90</v>
      </c>
      <c r="D26" s="146" t="s">
        <v>91</v>
      </c>
      <c r="E26" s="147" t="s">
        <v>92</v>
      </c>
      <c r="F26" s="148" t="s">
        <v>66</v>
      </c>
      <c r="G26" s="149" t="s">
        <v>50</v>
      </c>
      <c r="H26" s="161">
        <v>1799</v>
      </c>
      <c r="I26" s="150">
        <v>1599</v>
      </c>
      <c r="J26" s="150">
        <f t="shared" ref="J26:J31" si="9">ROUNDUP($I26*65%,0)</f>
        <v>1040</v>
      </c>
      <c r="K26" s="150">
        <f t="shared" ref="K26:K31" si="10">ROUNDUP($I26*68%,0)</f>
        <v>1088</v>
      </c>
      <c r="L26" s="150">
        <f t="shared" ref="L26:L31" si="11">ROUNDUP($I26*70%,0)</f>
        <v>1120</v>
      </c>
      <c r="M26" s="141"/>
    </row>
    <row r="27" spans="1:13" x14ac:dyDescent="0.2">
      <c r="A27" s="141"/>
      <c r="B27" s="145" t="s">
        <v>89</v>
      </c>
      <c r="C27" s="146" t="s">
        <v>90</v>
      </c>
      <c r="D27" s="146" t="s">
        <v>93</v>
      </c>
      <c r="E27" s="147" t="s">
        <v>94</v>
      </c>
      <c r="F27" s="148" t="s">
        <v>69</v>
      </c>
      <c r="G27" s="149" t="s">
        <v>50</v>
      </c>
      <c r="H27" s="161">
        <v>1799</v>
      </c>
      <c r="I27" s="150">
        <v>1599</v>
      </c>
      <c r="J27" s="150">
        <f t="shared" si="9"/>
        <v>1040</v>
      </c>
      <c r="K27" s="150">
        <f t="shared" si="10"/>
        <v>1088</v>
      </c>
      <c r="L27" s="150">
        <f t="shared" si="11"/>
        <v>1120</v>
      </c>
      <c r="M27" s="141"/>
    </row>
    <row r="28" spans="1:13" x14ac:dyDescent="0.2">
      <c r="A28" s="141"/>
      <c r="B28" s="152" t="s">
        <v>95</v>
      </c>
      <c r="C28" s="153" t="s">
        <v>96</v>
      </c>
      <c r="D28" s="153" t="s">
        <v>97</v>
      </c>
      <c r="E28" s="154" t="s">
        <v>98</v>
      </c>
      <c r="F28" s="155" t="s">
        <v>66</v>
      </c>
      <c r="G28" s="160" t="s">
        <v>67</v>
      </c>
      <c r="H28" s="161">
        <v>1799</v>
      </c>
      <c r="I28" s="150">
        <f t="shared" ref="I28:I31" si="12">H28</f>
        <v>1799</v>
      </c>
      <c r="J28" s="150">
        <f t="shared" si="9"/>
        <v>1170</v>
      </c>
      <c r="K28" s="150">
        <f t="shared" si="10"/>
        <v>1224</v>
      </c>
      <c r="L28" s="150">
        <f t="shared" si="11"/>
        <v>1260</v>
      </c>
      <c r="M28" s="141"/>
    </row>
    <row r="29" spans="1:13" x14ac:dyDescent="0.2">
      <c r="A29" s="141"/>
      <c r="B29" s="152" t="s">
        <v>95</v>
      </c>
      <c r="C29" s="153" t="s">
        <v>96</v>
      </c>
      <c r="D29" s="153" t="s">
        <v>99</v>
      </c>
      <c r="E29" s="154" t="s">
        <v>100</v>
      </c>
      <c r="F29" s="155" t="s">
        <v>69</v>
      </c>
      <c r="G29" s="160" t="s">
        <v>67</v>
      </c>
      <c r="H29" s="161">
        <v>1799</v>
      </c>
      <c r="I29" s="150">
        <f t="shared" si="12"/>
        <v>1799</v>
      </c>
      <c r="J29" s="150">
        <f t="shared" si="9"/>
        <v>1170</v>
      </c>
      <c r="K29" s="150">
        <f t="shared" si="10"/>
        <v>1224</v>
      </c>
      <c r="L29" s="150">
        <f t="shared" si="11"/>
        <v>1260</v>
      </c>
      <c r="M29" s="141"/>
    </row>
    <row r="30" spans="1:13" x14ac:dyDescent="0.2">
      <c r="A30" s="141"/>
      <c r="B30" s="152" t="s">
        <v>95</v>
      </c>
      <c r="C30" s="153" t="s">
        <v>101</v>
      </c>
      <c r="D30" s="153" t="s">
        <v>102</v>
      </c>
      <c r="E30" s="172">
        <v>810066086630</v>
      </c>
      <c r="F30" s="155" t="s">
        <v>66</v>
      </c>
      <c r="G30" s="160" t="s">
        <v>67</v>
      </c>
      <c r="H30" s="161">
        <v>1799</v>
      </c>
      <c r="I30" s="150">
        <f t="shared" si="12"/>
        <v>1799</v>
      </c>
      <c r="J30" s="150">
        <f t="shared" si="9"/>
        <v>1170</v>
      </c>
      <c r="K30" s="150">
        <f t="shared" si="10"/>
        <v>1224</v>
      </c>
      <c r="L30" s="150">
        <f t="shared" si="11"/>
        <v>1260</v>
      </c>
      <c r="M30" s="141"/>
    </row>
    <row r="31" spans="1:13" x14ac:dyDescent="0.2">
      <c r="A31" s="141"/>
      <c r="B31" s="162" t="s">
        <v>95</v>
      </c>
      <c r="C31" s="156" t="s">
        <v>101</v>
      </c>
      <c r="D31" s="156" t="s">
        <v>103</v>
      </c>
      <c r="E31" s="173">
        <v>810066086647</v>
      </c>
      <c r="F31" s="174" t="s">
        <v>69</v>
      </c>
      <c r="G31" s="164" t="s">
        <v>67</v>
      </c>
      <c r="H31" s="161">
        <v>1799</v>
      </c>
      <c r="I31" s="150">
        <f t="shared" si="12"/>
        <v>1799</v>
      </c>
      <c r="J31" s="150">
        <f t="shared" si="9"/>
        <v>1170</v>
      </c>
      <c r="K31" s="150">
        <f t="shared" si="10"/>
        <v>1224</v>
      </c>
      <c r="L31" s="150">
        <f t="shared" si="11"/>
        <v>1260</v>
      </c>
      <c r="M31" s="141"/>
    </row>
    <row r="32" spans="1:13" ht="21" x14ac:dyDescent="0.2">
      <c r="A32" s="141"/>
      <c r="B32" s="288" t="s">
        <v>104</v>
      </c>
      <c r="C32" s="289"/>
      <c r="D32" s="289"/>
      <c r="E32" s="289"/>
      <c r="F32" s="289"/>
      <c r="G32" s="289"/>
      <c r="H32" s="289"/>
      <c r="I32" s="289"/>
      <c r="J32" s="289"/>
      <c r="K32" s="289"/>
      <c r="L32" s="290"/>
      <c r="M32" s="141"/>
    </row>
    <row r="33" spans="1:14" ht="17" x14ac:dyDescent="0.2">
      <c r="A33" s="141"/>
      <c r="B33" s="142" t="s">
        <v>37</v>
      </c>
      <c r="C33" s="143" t="s">
        <v>38</v>
      </c>
      <c r="D33" s="143" t="s">
        <v>39</v>
      </c>
      <c r="E33" s="143" t="s">
        <v>40</v>
      </c>
      <c r="F33" s="143" t="s">
        <v>41</v>
      </c>
      <c r="G33" s="143" t="s">
        <v>42</v>
      </c>
      <c r="H33" s="144" t="s">
        <v>43</v>
      </c>
      <c r="I33" s="144" t="s">
        <v>44</v>
      </c>
      <c r="J33" s="194" t="s">
        <v>1</v>
      </c>
      <c r="K33" s="195" t="s">
        <v>2</v>
      </c>
      <c r="L33" s="196" t="s">
        <v>3</v>
      </c>
      <c r="M33" s="141"/>
    </row>
    <row r="34" spans="1:14" x14ac:dyDescent="0.2">
      <c r="A34" s="141"/>
      <c r="B34" s="165" t="s">
        <v>105</v>
      </c>
      <c r="C34" s="153" t="s">
        <v>51</v>
      </c>
      <c r="D34" s="175" t="s">
        <v>106</v>
      </c>
      <c r="E34" s="159" t="s">
        <v>107</v>
      </c>
      <c r="F34" s="153" t="s">
        <v>66</v>
      </c>
      <c r="G34" s="160" t="s">
        <v>67</v>
      </c>
      <c r="H34" s="161">
        <v>1899</v>
      </c>
      <c r="I34" s="150">
        <f t="shared" ref="I34:I37" si="13">H34</f>
        <v>1899</v>
      </c>
      <c r="J34" s="150">
        <f t="shared" ref="J34:J37" si="14">ROUNDUP($I34*65%,0)</f>
        <v>1235</v>
      </c>
      <c r="K34" s="150">
        <f t="shared" ref="K34:K37" si="15">ROUNDUP($I34*68%,0)</f>
        <v>1292</v>
      </c>
      <c r="L34" s="150">
        <f t="shared" ref="L34:L37" si="16">ROUNDUP($I34*70%,0)</f>
        <v>1330</v>
      </c>
      <c r="M34" s="141"/>
      <c r="N34" s="198"/>
    </row>
    <row r="35" spans="1:14" x14ac:dyDescent="0.2">
      <c r="A35" s="141"/>
      <c r="B35" s="165" t="s">
        <v>105</v>
      </c>
      <c r="C35" s="153" t="s">
        <v>51</v>
      </c>
      <c r="D35" s="175" t="s">
        <v>108</v>
      </c>
      <c r="E35" s="159" t="s">
        <v>109</v>
      </c>
      <c r="F35" s="153" t="s">
        <v>69</v>
      </c>
      <c r="G35" s="160" t="s">
        <v>67</v>
      </c>
      <c r="H35" s="161">
        <v>1899</v>
      </c>
      <c r="I35" s="150">
        <f t="shared" si="13"/>
        <v>1899</v>
      </c>
      <c r="J35" s="150">
        <f t="shared" si="14"/>
        <v>1235</v>
      </c>
      <c r="K35" s="150">
        <f t="shared" si="15"/>
        <v>1292</v>
      </c>
      <c r="L35" s="150">
        <f t="shared" si="16"/>
        <v>1330</v>
      </c>
      <c r="M35" s="141"/>
    </row>
    <row r="36" spans="1:14" x14ac:dyDescent="0.2">
      <c r="A36" s="141"/>
      <c r="B36" s="165" t="s">
        <v>105</v>
      </c>
      <c r="C36" s="153" t="s">
        <v>110</v>
      </c>
      <c r="D36" s="175" t="s">
        <v>111</v>
      </c>
      <c r="E36" s="159" t="s">
        <v>112</v>
      </c>
      <c r="F36" s="153" t="s">
        <v>66</v>
      </c>
      <c r="G36" s="160" t="s">
        <v>67</v>
      </c>
      <c r="H36" s="161">
        <v>1899</v>
      </c>
      <c r="I36" s="150">
        <f t="shared" si="13"/>
        <v>1899</v>
      </c>
      <c r="J36" s="150">
        <f t="shared" si="14"/>
        <v>1235</v>
      </c>
      <c r="K36" s="150">
        <f t="shared" si="15"/>
        <v>1292</v>
      </c>
      <c r="L36" s="150">
        <f t="shared" si="16"/>
        <v>1330</v>
      </c>
      <c r="M36" s="141"/>
    </row>
    <row r="37" spans="1:14" x14ac:dyDescent="0.2">
      <c r="A37" s="141"/>
      <c r="B37" s="176" t="s">
        <v>105</v>
      </c>
      <c r="C37" s="156" t="s">
        <v>110</v>
      </c>
      <c r="D37" s="177" t="s">
        <v>113</v>
      </c>
      <c r="E37" s="163" t="s">
        <v>114</v>
      </c>
      <c r="F37" s="156" t="s">
        <v>69</v>
      </c>
      <c r="G37" s="160" t="s">
        <v>67</v>
      </c>
      <c r="H37" s="161">
        <v>1899</v>
      </c>
      <c r="I37" s="150">
        <f t="shared" si="13"/>
        <v>1899</v>
      </c>
      <c r="J37" s="150">
        <f t="shared" si="14"/>
        <v>1235</v>
      </c>
      <c r="K37" s="150">
        <f t="shared" si="15"/>
        <v>1292</v>
      </c>
      <c r="L37" s="150">
        <f t="shared" si="16"/>
        <v>1330</v>
      </c>
      <c r="M37" s="141"/>
    </row>
    <row r="38" spans="1:14" ht="21" x14ac:dyDescent="0.2">
      <c r="A38" s="141"/>
      <c r="B38" s="288" t="s">
        <v>115</v>
      </c>
      <c r="C38" s="289"/>
      <c r="D38" s="289"/>
      <c r="E38" s="289"/>
      <c r="F38" s="289"/>
      <c r="G38" s="289"/>
      <c r="H38" s="289"/>
      <c r="I38" s="289"/>
      <c r="J38" s="289"/>
      <c r="K38" s="289"/>
      <c r="L38" s="290"/>
      <c r="M38" s="141"/>
    </row>
    <row r="39" spans="1:14" ht="17" x14ac:dyDescent="0.2">
      <c r="A39" s="141"/>
      <c r="B39" s="142" t="s">
        <v>37</v>
      </c>
      <c r="C39" s="143" t="s">
        <v>38</v>
      </c>
      <c r="D39" s="143" t="s">
        <v>39</v>
      </c>
      <c r="E39" s="143" t="s">
        <v>40</v>
      </c>
      <c r="F39" s="143" t="s">
        <v>41</v>
      </c>
      <c r="G39" s="143" t="s">
        <v>42</v>
      </c>
      <c r="H39" s="144" t="s">
        <v>43</v>
      </c>
      <c r="I39" s="144" t="s">
        <v>44</v>
      </c>
      <c r="J39" s="194" t="s">
        <v>1</v>
      </c>
      <c r="K39" s="195" t="s">
        <v>2</v>
      </c>
      <c r="L39" s="196" t="s">
        <v>3</v>
      </c>
      <c r="M39" s="141"/>
    </row>
    <row r="40" spans="1:14" x14ac:dyDescent="0.2">
      <c r="A40" s="141"/>
      <c r="B40" s="152" t="s">
        <v>116</v>
      </c>
      <c r="C40" s="175" t="s">
        <v>117</v>
      </c>
      <c r="D40" s="153" t="s">
        <v>118</v>
      </c>
      <c r="E40" s="154" t="s">
        <v>119</v>
      </c>
      <c r="F40" s="155" t="s">
        <v>49</v>
      </c>
      <c r="G40" s="160" t="s">
        <v>67</v>
      </c>
      <c r="H40" s="161">
        <v>1999</v>
      </c>
      <c r="I40" s="150">
        <v>1899</v>
      </c>
      <c r="J40" s="150">
        <f t="shared" ref="J40:J42" si="17">ROUNDUP($I40*65%,0)</f>
        <v>1235</v>
      </c>
      <c r="K40" s="150">
        <f t="shared" ref="K40:K42" si="18">ROUNDUP($I40*68%,0)</f>
        <v>1292</v>
      </c>
      <c r="L40" s="150">
        <f t="shared" ref="L40:L42" si="19">ROUNDUP($I40*70%,0)</f>
        <v>1330</v>
      </c>
      <c r="M40" s="141"/>
    </row>
    <row r="41" spans="1:14" x14ac:dyDescent="0.2">
      <c r="A41" s="141"/>
      <c r="B41" s="152" t="s">
        <v>120</v>
      </c>
      <c r="C41" s="153" t="s">
        <v>121</v>
      </c>
      <c r="D41" s="153" t="s">
        <v>122</v>
      </c>
      <c r="E41" s="154" t="s">
        <v>123</v>
      </c>
      <c r="F41" s="155" t="s">
        <v>66</v>
      </c>
      <c r="G41" s="160" t="s">
        <v>67</v>
      </c>
      <c r="H41" s="161">
        <v>1999</v>
      </c>
      <c r="I41" s="150">
        <v>1899</v>
      </c>
      <c r="J41" s="150">
        <f t="shared" si="17"/>
        <v>1235</v>
      </c>
      <c r="K41" s="150">
        <f t="shared" si="18"/>
        <v>1292</v>
      </c>
      <c r="L41" s="150">
        <f t="shared" si="19"/>
        <v>1330</v>
      </c>
      <c r="M41" s="141"/>
    </row>
    <row r="42" spans="1:14" x14ac:dyDescent="0.2">
      <c r="A42" s="141"/>
      <c r="B42" s="162" t="s">
        <v>120</v>
      </c>
      <c r="C42" s="156" t="s">
        <v>121</v>
      </c>
      <c r="D42" s="156" t="s">
        <v>124</v>
      </c>
      <c r="E42" s="167" t="s">
        <v>125</v>
      </c>
      <c r="F42" s="158" t="s">
        <v>69</v>
      </c>
      <c r="G42" s="164" t="s">
        <v>67</v>
      </c>
      <c r="H42" s="161">
        <v>1999</v>
      </c>
      <c r="I42" s="150">
        <v>1899</v>
      </c>
      <c r="J42" s="150">
        <f t="shared" si="17"/>
        <v>1235</v>
      </c>
      <c r="K42" s="150">
        <f t="shared" si="18"/>
        <v>1292</v>
      </c>
      <c r="L42" s="150">
        <f t="shared" si="19"/>
        <v>1330</v>
      </c>
      <c r="M42" s="141"/>
    </row>
    <row r="43" spans="1:14" ht="21" x14ac:dyDescent="0.2">
      <c r="A43" s="141"/>
      <c r="B43" s="288" t="s">
        <v>126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90"/>
      <c r="M43" s="141"/>
    </row>
    <row r="44" spans="1:14" ht="17" x14ac:dyDescent="0.2">
      <c r="A44" s="141"/>
      <c r="B44" s="178" t="s">
        <v>37</v>
      </c>
      <c r="C44" s="179" t="s">
        <v>38</v>
      </c>
      <c r="D44" s="179" t="s">
        <v>39</v>
      </c>
      <c r="E44" s="179" t="s">
        <v>40</v>
      </c>
      <c r="F44" s="179" t="s">
        <v>41</v>
      </c>
      <c r="G44" s="179" t="s">
        <v>42</v>
      </c>
      <c r="H44" s="180" t="s">
        <v>43</v>
      </c>
      <c r="I44" s="180" t="s">
        <v>44</v>
      </c>
      <c r="J44" s="202" t="s">
        <v>1</v>
      </c>
      <c r="K44" s="203" t="s">
        <v>2</v>
      </c>
      <c r="L44" s="204" t="s">
        <v>3</v>
      </c>
      <c r="M44" s="141"/>
    </row>
    <row r="45" spans="1:14" x14ac:dyDescent="0.2">
      <c r="A45" s="141"/>
      <c r="B45" s="181" t="s">
        <v>127</v>
      </c>
      <c r="C45" s="182" t="s">
        <v>128</v>
      </c>
      <c r="D45" s="183" t="s">
        <v>129</v>
      </c>
      <c r="E45" s="184">
        <v>810132395673</v>
      </c>
      <c r="F45" s="185" t="s">
        <v>49</v>
      </c>
      <c r="G45" s="164" t="s">
        <v>67</v>
      </c>
      <c r="H45" s="161">
        <v>1999</v>
      </c>
      <c r="I45" s="150">
        <f t="shared" ref="I45:I50" si="20">H45</f>
        <v>1999</v>
      </c>
      <c r="J45" s="150">
        <f t="shared" ref="J45:J50" si="21">ROUNDUP($I45*65%,0)</f>
        <v>1300</v>
      </c>
      <c r="K45" s="150">
        <f t="shared" ref="K45:K50" si="22">ROUNDUP($I45*68%,0)</f>
        <v>1360</v>
      </c>
      <c r="L45" s="150">
        <f t="shared" ref="L45:L50" si="23">ROUNDUP($I45*70%,0)</f>
        <v>1400</v>
      </c>
      <c r="M45" s="141"/>
    </row>
    <row r="46" spans="1:14" x14ac:dyDescent="0.2">
      <c r="A46" s="141"/>
      <c r="B46" s="186" t="s">
        <v>127</v>
      </c>
      <c r="C46" s="187" t="s">
        <v>130</v>
      </c>
      <c r="D46" s="188" t="s">
        <v>131</v>
      </c>
      <c r="E46" s="189">
        <v>810132397813</v>
      </c>
      <c r="F46" s="190" t="s">
        <v>49</v>
      </c>
      <c r="G46" s="164" t="s">
        <v>67</v>
      </c>
      <c r="H46" s="161">
        <v>1999</v>
      </c>
      <c r="I46" s="150">
        <f t="shared" si="20"/>
        <v>1999</v>
      </c>
      <c r="J46" s="150">
        <f t="shared" si="21"/>
        <v>1300</v>
      </c>
      <c r="K46" s="150">
        <f t="shared" si="22"/>
        <v>1360</v>
      </c>
      <c r="L46" s="150">
        <f t="shared" si="23"/>
        <v>1400</v>
      </c>
      <c r="M46" s="141"/>
    </row>
    <row r="47" spans="1:14" ht="21" x14ac:dyDescent="0.2">
      <c r="A47" s="141"/>
      <c r="B47" s="291" t="s">
        <v>132</v>
      </c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141"/>
    </row>
    <row r="48" spans="1:14" ht="17" x14ac:dyDescent="0.2">
      <c r="A48" s="141"/>
      <c r="B48" s="142" t="s">
        <v>37</v>
      </c>
      <c r="C48" s="143" t="s">
        <v>38</v>
      </c>
      <c r="D48" s="143" t="s">
        <v>39</v>
      </c>
      <c r="E48" s="143" t="s">
        <v>40</v>
      </c>
      <c r="F48" s="143" t="s">
        <v>41</v>
      </c>
      <c r="G48" s="143" t="s">
        <v>42</v>
      </c>
      <c r="H48" s="144" t="s">
        <v>43</v>
      </c>
      <c r="I48" s="144" t="s">
        <v>44</v>
      </c>
      <c r="J48" s="194" t="s">
        <v>1</v>
      </c>
      <c r="K48" s="195" t="s">
        <v>2</v>
      </c>
      <c r="L48" s="196" t="s">
        <v>3</v>
      </c>
      <c r="M48" s="141"/>
    </row>
    <row r="49" spans="1:13" x14ac:dyDescent="0.2">
      <c r="A49" s="141"/>
      <c r="B49" s="152" t="s">
        <v>132</v>
      </c>
      <c r="C49" s="153" t="s">
        <v>117</v>
      </c>
      <c r="D49" s="153" t="s">
        <v>133</v>
      </c>
      <c r="E49" s="159">
        <v>810066086524</v>
      </c>
      <c r="F49" s="155" t="s">
        <v>49</v>
      </c>
      <c r="G49" s="153" t="s">
        <v>67</v>
      </c>
      <c r="H49" s="161">
        <v>1799</v>
      </c>
      <c r="I49" s="150">
        <f t="shared" si="20"/>
        <v>1799</v>
      </c>
      <c r="J49" s="150">
        <f t="shared" si="21"/>
        <v>1170</v>
      </c>
      <c r="K49" s="150">
        <f t="shared" si="22"/>
        <v>1224</v>
      </c>
      <c r="L49" s="150">
        <f t="shared" si="23"/>
        <v>1260</v>
      </c>
      <c r="M49" s="141"/>
    </row>
    <row r="50" spans="1:13" x14ac:dyDescent="0.2">
      <c r="A50" s="141"/>
      <c r="B50" s="186" t="s">
        <v>132</v>
      </c>
      <c r="C50" s="153" t="s">
        <v>51</v>
      </c>
      <c r="D50" s="167" t="s">
        <v>134</v>
      </c>
      <c r="E50" s="163" t="s">
        <v>135</v>
      </c>
      <c r="F50" s="158" t="s">
        <v>49</v>
      </c>
      <c r="G50" s="153" t="s">
        <v>67</v>
      </c>
      <c r="H50" s="161">
        <v>1799</v>
      </c>
      <c r="I50" s="150">
        <f t="shared" si="20"/>
        <v>1799</v>
      </c>
      <c r="J50" s="150">
        <f t="shared" si="21"/>
        <v>1170</v>
      </c>
      <c r="K50" s="150">
        <f t="shared" si="22"/>
        <v>1224</v>
      </c>
      <c r="L50" s="150">
        <f t="shared" si="23"/>
        <v>1260</v>
      </c>
      <c r="M50" s="141"/>
    </row>
    <row r="51" spans="1:13" ht="21" x14ac:dyDescent="0.2">
      <c r="A51" s="141"/>
      <c r="B51" s="288" t="s">
        <v>136</v>
      </c>
      <c r="C51" s="289"/>
      <c r="D51" s="289"/>
      <c r="E51" s="289"/>
      <c r="F51" s="289"/>
      <c r="G51" s="289"/>
      <c r="H51" s="289"/>
      <c r="I51" s="289"/>
      <c r="J51" s="289"/>
      <c r="K51" s="289"/>
      <c r="L51" s="290"/>
      <c r="M51" s="141"/>
    </row>
    <row r="52" spans="1:13" ht="17" x14ac:dyDescent="0.2">
      <c r="A52" s="141"/>
      <c r="B52" s="142" t="s">
        <v>37</v>
      </c>
      <c r="C52" s="143" t="s">
        <v>38</v>
      </c>
      <c r="D52" s="143" t="s">
        <v>39</v>
      </c>
      <c r="E52" s="143" t="s">
        <v>40</v>
      </c>
      <c r="F52" s="143" t="s">
        <v>41</v>
      </c>
      <c r="G52" s="143" t="s">
        <v>42</v>
      </c>
      <c r="H52" s="144" t="s">
        <v>43</v>
      </c>
      <c r="I52" s="144" t="s">
        <v>44</v>
      </c>
      <c r="J52" s="194" t="s">
        <v>1</v>
      </c>
      <c r="K52" s="195" t="s">
        <v>2</v>
      </c>
      <c r="L52" s="196" t="s">
        <v>3</v>
      </c>
      <c r="M52" s="141"/>
    </row>
    <row r="53" spans="1:13" x14ac:dyDescent="0.2">
      <c r="A53" s="141"/>
      <c r="B53" s="152" t="s">
        <v>137</v>
      </c>
      <c r="C53" s="153" t="s">
        <v>74</v>
      </c>
      <c r="D53" s="153" t="s">
        <v>138</v>
      </c>
      <c r="E53" s="159">
        <v>810066086531</v>
      </c>
      <c r="F53" s="155" t="s">
        <v>49</v>
      </c>
      <c r="G53" s="153" t="s">
        <v>67</v>
      </c>
      <c r="H53" s="150">
        <v>1199</v>
      </c>
      <c r="I53" s="150">
        <f t="shared" ref="I53:I56" si="24">H53</f>
        <v>1199</v>
      </c>
      <c r="J53" s="150">
        <f t="shared" ref="J53:J56" si="25">ROUNDUP($I53*65%,0)</f>
        <v>780</v>
      </c>
      <c r="K53" s="150">
        <f t="shared" ref="K53:K56" si="26">ROUNDUP($I53*68%,0)</f>
        <v>816</v>
      </c>
      <c r="L53" s="150">
        <f t="shared" ref="L53:L56" si="27">ROUNDUP($I53*70%,0)</f>
        <v>840</v>
      </c>
      <c r="M53" s="141"/>
    </row>
    <row r="54" spans="1:13" x14ac:dyDescent="0.2">
      <c r="A54" s="141"/>
      <c r="B54" s="152" t="s">
        <v>139</v>
      </c>
      <c r="C54" s="153" t="s">
        <v>140</v>
      </c>
      <c r="D54" s="153" t="s">
        <v>141</v>
      </c>
      <c r="E54" s="159">
        <v>810066086548</v>
      </c>
      <c r="F54" s="155" t="s">
        <v>49</v>
      </c>
      <c r="G54" s="153" t="s">
        <v>67</v>
      </c>
      <c r="H54" s="150">
        <v>1199</v>
      </c>
      <c r="I54" s="150">
        <f t="shared" si="24"/>
        <v>1199</v>
      </c>
      <c r="J54" s="150">
        <f t="shared" si="25"/>
        <v>780</v>
      </c>
      <c r="K54" s="150">
        <f t="shared" si="26"/>
        <v>816</v>
      </c>
      <c r="L54" s="150">
        <f t="shared" si="27"/>
        <v>840</v>
      </c>
      <c r="M54" s="141"/>
    </row>
    <row r="55" spans="1:13" x14ac:dyDescent="0.2">
      <c r="A55" s="141"/>
      <c r="B55" s="152" t="s">
        <v>139</v>
      </c>
      <c r="C55" s="153" t="s">
        <v>1</v>
      </c>
      <c r="D55" s="153" t="s">
        <v>142</v>
      </c>
      <c r="E55" s="159">
        <v>810066086555</v>
      </c>
      <c r="F55" s="155" t="s">
        <v>49</v>
      </c>
      <c r="G55" s="153" t="s">
        <v>67</v>
      </c>
      <c r="H55" s="150">
        <v>1199</v>
      </c>
      <c r="I55" s="150">
        <f t="shared" si="24"/>
        <v>1199</v>
      </c>
      <c r="J55" s="150">
        <f t="shared" si="25"/>
        <v>780</v>
      </c>
      <c r="K55" s="150">
        <f t="shared" si="26"/>
        <v>816</v>
      </c>
      <c r="L55" s="150">
        <f t="shared" si="27"/>
        <v>840</v>
      </c>
      <c r="M55" s="141"/>
    </row>
    <row r="56" spans="1:13" x14ac:dyDescent="0.2">
      <c r="A56" s="141"/>
      <c r="B56" s="162" t="s">
        <v>139</v>
      </c>
      <c r="C56" s="156" t="s">
        <v>143</v>
      </c>
      <c r="D56" s="156" t="s">
        <v>144</v>
      </c>
      <c r="E56" s="163">
        <v>810066086562</v>
      </c>
      <c r="F56" s="158" t="s">
        <v>49</v>
      </c>
      <c r="G56" s="156" t="s">
        <v>67</v>
      </c>
      <c r="H56" s="150">
        <v>1199</v>
      </c>
      <c r="I56" s="150">
        <f t="shared" si="24"/>
        <v>1199</v>
      </c>
      <c r="J56" s="150">
        <f t="shared" si="25"/>
        <v>780</v>
      </c>
      <c r="K56" s="150">
        <f t="shared" si="26"/>
        <v>816</v>
      </c>
      <c r="L56" s="150">
        <f t="shared" si="27"/>
        <v>840</v>
      </c>
      <c r="M56" s="141"/>
    </row>
    <row r="57" spans="1:13" ht="21" x14ac:dyDescent="0.2">
      <c r="A57" s="141"/>
      <c r="B57" s="288" t="s">
        <v>145</v>
      </c>
      <c r="C57" s="289"/>
      <c r="D57" s="289"/>
      <c r="E57" s="289"/>
      <c r="F57" s="289"/>
      <c r="G57" s="289"/>
      <c r="H57" s="289"/>
      <c r="I57" s="289"/>
      <c r="J57" s="289"/>
      <c r="K57" s="289"/>
      <c r="L57" s="290"/>
      <c r="M57" s="141"/>
    </row>
    <row r="58" spans="1:13" ht="17" x14ac:dyDescent="0.2">
      <c r="A58" s="141"/>
      <c r="B58" s="142" t="s">
        <v>37</v>
      </c>
      <c r="C58" s="143" t="s">
        <v>38</v>
      </c>
      <c r="D58" s="143" t="s">
        <v>39</v>
      </c>
      <c r="E58" s="143" t="s">
        <v>40</v>
      </c>
      <c r="F58" s="143" t="s">
        <v>41</v>
      </c>
      <c r="G58" s="143" t="s">
        <v>42</v>
      </c>
      <c r="H58" s="144" t="s">
        <v>43</v>
      </c>
      <c r="I58" s="144" t="s">
        <v>44</v>
      </c>
      <c r="J58" s="194" t="s">
        <v>1</v>
      </c>
      <c r="K58" s="195" t="s">
        <v>2</v>
      </c>
      <c r="L58" s="196" t="s">
        <v>3</v>
      </c>
      <c r="M58" s="141"/>
    </row>
    <row r="59" spans="1:13" x14ac:dyDescent="0.2">
      <c r="A59" s="141"/>
      <c r="B59" s="152" t="s">
        <v>146</v>
      </c>
      <c r="C59" s="153" t="s">
        <v>147</v>
      </c>
      <c r="D59" s="153" t="s">
        <v>148</v>
      </c>
      <c r="E59" s="191">
        <v>810066087200</v>
      </c>
      <c r="F59" s="155" t="s">
        <v>149</v>
      </c>
      <c r="G59" s="153" t="s">
        <v>67</v>
      </c>
      <c r="H59" s="192">
        <v>2399</v>
      </c>
      <c r="I59" s="192">
        <v>2399</v>
      </c>
      <c r="J59" s="192">
        <f t="shared" ref="J59:J64" si="28">ROUND(H59*(1-35%),2)</f>
        <v>1559.35</v>
      </c>
      <c r="K59" s="192">
        <f t="shared" ref="K59:K64" si="29">ROUND(H59*(1-32%),2)</f>
        <v>1631.32</v>
      </c>
      <c r="L59" s="205">
        <f t="shared" ref="L59:L64" si="30">ROUND(H59*(1-30%),2)</f>
        <v>1679.3</v>
      </c>
      <c r="M59" s="141"/>
    </row>
    <row r="60" spans="1:13" x14ac:dyDescent="0.2">
      <c r="A60" s="141"/>
      <c r="B60" s="152" t="s">
        <v>146</v>
      </c>
      <c r="C60" s="153" t="s">
        <v>147</v>
      </c>
      <c r="D60" s="153" t="s">
        <v>150</v>
      </c>
      <c r="E60" s="191">
        <v>810066087217</v>
      </c>
      <c r="F60" s="155" t="s">
        <v>151</v>
      </c>
      <c r="G60" s="153" t="s">
        <v>67</v>
      </c>
      <c r="H60" s="192">
        <v>2399</v>
      </c>
      <c r="I60" s="192">
        <v>2399</v>
      </c>
      <c r="J60" s="192">
        <f t="shared" si="28"/>
        <v>1559.35</v>
      </c>
      <c r="K60" s="192">
        <f t="shared" si="29"/>
        <v>1631.32</v>
      </c>
      <c r="L60" s="205">
        <f t="shared" si="30"/>
        <v>1679.3</v>
      </c>
      <c r="M60" s="141"/>
    </row>
    <row r="61" spans="1:13" x14ac:dyDescent="0.2">
      <c r="A61" s="141"/>
      <c r="B61" s="152" t="s">
        <v>146</v>
      </c>
      <c r="C61" s="153" t="s">
        <v>147</v>
      </c>
      <c r="D61" s="153" t="s">
        <v>152</v>
      </c>
      <c r="E61" s="191">
        <v>810066087224</v>
      </c>
      <c r="F61" s="155" t="s">
        <v>153</v>
      </c>
      <c r="G61" s="153" t="s">
        <v>67</v>
      </c>
      <c r="H61" s="192">
        <v>2399</v>
      </c>
      <c r="I61" s="192">
        <v>2399</v>
      </c>
      <c r="J61" s="192">
        <f t="shared" si="28"/>
        <v>1559.35</v>
      </c>
      <c r="K61" s="192">
        <f t="shared" si="29"/>
        <v>1631.32</v>
      </c>
      <c r="L61" s="205">
        <f t="shared" si="30"/>
        <v>1679.3</v>
      </c>
      <c r="M61" s="141"/>
    </row>
    <row r="62" spans="1:13" x14ac:dyDescent="0.2">
      <c r="A62" s="141"/>
      <c r="B62" s="152" t="s">
        <v>154</v>
      </c>
      <c r="C62" s="153" t="s">
        <v>155</v>
      </c>
      <c r="D62" s="153" t="s">
        <v>156</v>
      </c>
      <c r="E62" s="191">
        <v>810066087231</v>
      </c>
      <c r="F62" s="155" t="s">
        <v>149</v>
      </c>
      <c r="G62" s="153" t="s">
        <v>67</v>
      </c>
      <c r="H62" s="192">
        <v>2699</v>
      </c>
      <c r="I62" s="192">
        <v>2699</v>
      </c>
      <c r="J62" s="192">
        <f t="shared" si="28"/>
        <v>1754.35</v>
      </c>
      <c r="K62" s="192">
        <f t="shared" si="29"/>
        <v>1835.32</v>
      </c>
      <c r="L62" s="205">
        <f t="shared" si="30"/>
        <v>1889.3</v>
      </c>
      <c r="M62" s="141"/>
    </row>
    <row r="63" spans="1:13" x14ac:dyDescent="0.2">
      <c r="A63" s="141"/>
      <c r="B63" s="152" t="s">
        <v>154</v>
      </c>
      <c r="C63" s="153" t="s">
        <v>155</v>
      </c>
      <c r="D63" s="153" t="s">
        <v>157</v>
      </c>
      <c r="E63" s="191">
        <v>810066087248</v>
      </c>
      <c r="F63" s="155" t="s">
        <v>151</v>
      </c>
      <c r="G63" s="153" t="s">
        <v>67</v>
      </c>
      <c r="H63" s="192">
        <v>2699</v>
      </c>
      <c r="I63" s="192">
        <v>2699</v>
      </c>
      <c r="J63" s="192">
        <f t="shared" si="28"/>
        <v>1754.35</v>
      </c>
      <c r="K63" s="192">
        <f t="shared" si="29"/>
        <v>1835.32</v>
      </c>
      <c r="L63" s="205">
        <f t="shared" si="30"/>
        <v>1889.3</v>
      </c>
      <c r="M63" s="141"/>
    </row>
    <row r="64" spans="1:13" x14ac:dyDescent="0.2">
      <c r="A64" s="141"/>
      <c r="B64" s="162" t="s">
        <v>154</v>
      </c>
      <c r="C64" s="156" t="s">
        <v>155</v>
      </c>
      <c r="D64" s="156" t="s">
        <v>158</v>
      </c>
      <c r="E64" s="193">
        <v>810066087255</v>
      </c>
      <c r="F64" s="158" t="s">
        <v>153</v>
      </c>
      <c r="G64" s="156" t="s">
        <v>67</v>
      </c>
      <c r="H64" s="192">
        <v>2699</v>
      </c>
      <c r="I64" s="192">
        <v>2699</v>
      </c>
      <c r="J64" s="192">
        <f t="shared" si="28"/>
        <v>1754.35</v>
      </c>
      <c r="K64" s="192">
        <f t="shared" si="29"/>
        <v>1835.32</v>
      </c>
      <c r="L64" s="205">
        <f t="shared" si="30"/>
        <v>1889.3</v>
      </c>
      <c r="M64" s="141"/>
    </row>
    <row r="65" spans="1:13" ht="21" x14ac:dyDescent="0.2">
      <c r="A65" s="141"/>
      <c r="B65" s="288" t="s">
        <v>159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90"/>
      <c r="M65" s="141"/>
    </row>
    <row r="66" spans="1:13" ht="17" x14ac:dyDescent="0.2">
      <c r="A66" s="141"/>
      <c r="B66" s="142" t="s">
        <v>37</v>
      </c>
      <c r="C66" s="143" t="s">
        <v>38</v>
      </c>
      <c r="D66" s="143" t="s">
        <v>39</v>
      </c>
      <c r="E66" s="143" t="s">
        <v>40</v>
      </c>
      <c r="F66" s="143" t="s">
        <v>41</v>
      </c>
      <c r="G66" s="143" t="s">
        <v>42</v>
      </c>
      <c r="H66" s="144" t="s">
        <v>43</v>
      </c>
      <c r="I66" s="144" t="s">
        <v>44</v>
      </c>
      <c r="J66" s="194" t="s">
        <v>1</v>
      </c>
      <c r="K66" s="195" t="s">
        <v>2</v>
      </c>
      <c r="L66" s="196" t="s">
        <v>3</v>
      </c>
      <c r="M66" s="141"/>
    </row>
    <row r="67" spans="1:13" x14ac:dyDescent="0.2">
      <c r="A67" s="141"/>
      <c r="B67" s="176" t="s">
        <v>160</v>
      </c>
      <c r="C67" s="156" t="s">
        <v>161</v>
      </c>
      <c r="D67" s="156" t="s">
        <v>162</v>
      </c>
      <c r="E67" s="193">
        <v>810066087170</v>
      </c>
      <c r="F67" s="158" t="s">
        <v>49</v>
      </c>
      <c r="G67" s="153" t="s">
        <v>67</v>
      </c>
      <c r="H67" s="150">
        <v>1999</v>
      </c>
      <c r="I67" s="150">
        <f>H67</f>
        <v>1999</v>
      </c>
      <c r="J67" s="150">
        <f>ROUNDUP($I67*65%,0)</f>
        <v>1300</v>
      </c>
      <c r="K67" s="150">
        <f>ROUNDUP($I67*68%,0)</f>
        <v>1360</v>
      </c>
      <c r="L67" s="150">
        <f>ROUNDUP($I67*70%,0)</f>
        <v>1400</v>
      </c>
      <c r="M67" s="141"/>
    </row>
    <row r="68" spans="1:13" ht="21" x14ac:dyDescent="0.2">
      <c r="A68" s="141"/>
      <c r="B68" s="288" t="s">
        <v>163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90"/>
      <c r="M68" s="141"/>
    </row>
    <row r="69" spans="1:13" ht="17" x14ac:dyDescent="0.2">
      <c r="A69" s="141"/>
      <c r="B69" s="206" t="s">
        <v>37</v>
      </c>
      <c r="C69" s="207" t="s">
        <v>38</v>
      </c>
      <c r="D69" s="207" t="s">
        <v>39</v>
      </c>
      <c r="E69" s="207" t="s">
        <v>40</v>
      </c>
      <c r="F69" s="207" t="s">
        <v>41</v>
      </c>
      <c r="G69" s="207" t="s">
        <v>42</v>
      </c>
      <c r="H69" s="208" t="s">
        <v>43</v>
      </c>
      <c r="I69" s="208" t="s">
        <v>44</v>
      </c>
      <c r="J69" s="212" t="s">
        <v>1</v>
      </c>
      <c r="K69" s="213" t="s">
        <v>2</v>
      </c>
      <c r="L69" s="214" t="s">
        <v>3</v>
      </c>
      <c r="M69" s="141"/>
    </row>
    <row r="70" spans="1:13" x14ac:dyDescent="0.2">
      <c r="A70" s="141"/>
      <c r="B70" s="186" t="s">
        <v>164</v>
      </c>
      <c r="C70" s="209" t="s">
        <v>165</v>
      </c>
      <c r="D70" s="209" t="s">
        <v>166</v>
      </c>
      <c r="E70" s="189">
        <v>810132397820</v>
      </c>
      <c r="F70" s="190" t="s">
        <v>49</v>
      </c>
      <c r="G70" s="160" t="s">
        <v>67</v>
      </c>
      <c r="H70" s="150">
        <v>2099</v>
      </c>
      <c r="I70" s="150">
        <f>H70</f>
        <v>2099</v>
      </c>
      <c r="J70" s="150">
        <f>ROUNDUP($I70*65%,0)</f>
        <v>1365</v>
      </c>
      <c r="K70" s="150">
        <f>ROUNDUP($I70*68%,0)</f>
        <v>1428</v>
      </c>
      <c r="L70" s="150">
        <f>ROUNDUP($I70*70%,0)</f>
        <v>1470</v>
      </c>
      <c r="M70" s="141"/>
    </row>
    <row r="71" spans="1:13" ht="21" x14ac:dyDescent="0.2">
      <c r="A71" s="141"/>
      <c r="B71" s="288" t="s">
        <v>167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90"/>
      <c r="M71" s="141"/>
    </row>
    <row r="72" spans="1:13" ht="17" x14ac:dyDescent="0.2">
      <c r="A72" s="141"/>
      <c r="B72" s="142" t="s">
        <v>37</v>
      </c>
      <c r="C72" s="143" t="s">
        <v>38</v>
      </c>
      <c r="D72" s="143" t="s">
        <v>39</v>
      </c>
      <c r="E72" s="143" t="s">
        <v>40</v>
      </c>
      <c r="F72" s="143" t="s">
        <v>41</v>
      </c>
      <c r="G72" s="143" t="s">
        <v>42</v>
      </c>
      <c r="H72" s="144" t="s">
        <v>43</v>
      </c>
      <c r="I72" s="144" t="s">
        <v>44</v>
      </c>
      <c r="J72" s="194" t="s">
        <v>1</v>
      </c>
      <c r="K72" s="195" t="s">
        <v>2</v>
      </c>
      <c r="L72" s="196" t="s">
        <v>3</v>
      </c>
      <c r="M72" s="141"/>
    </row>
    <row r="73" spans="1:13" x14ac:dyDescent="0.2">
      <c r="A73" s="141"/>
      <c r="B73" s="176" t="s">
        <v>168</v>
      </c>
      <c r="C73" s="156" t="s">
        <v>60</v>
      </c>
      <c r="D73" s="156" t="s">
        <v>169</v>
      </c>
      <c r="E73" s="193">
        <v>810066087194</v>
      </c>
      <c r="F73" s="158" t="s">
        <v>69</v>
      </c>
      <c r="G73" s="160" t="s">
        <v>67</v>
      </c>
      <c r="H73" s="150">
        <v>3399</v>
      </c>
      <c r="I73" s="150">
        <f>H73</f>
        <v>3399</v>
      </c>
      <c r="J73" s="150">
        <f>ROUNDUP($I73*65%,0)</f>
        <v>2210</v>
      </c>
      <c r="K73" s="150">
        <f>ROUNDUP($I73*68%,0)</f>
        <v>2312</v>
      </c>
      <c r="L73" s="150">
        <f>ROUNDUP($I73*70%,0)</f>
        <v>2380</v>
      </c>
      <c r="M73" s="141"/>
    </row>
    <row r="74" spans="1:13" ht="21" x14ac:dyDescent="0.2">
      <c r="A74" s="141"/>
      <c r="B74" s="288" t="s">
        <v>170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90"/>
      <c r="M74" s="141"/>
    </row>
    <row r="75" spans="1:13" ht="17" x14ac:dyDescent="0.2">
      <c r="A75" s="141"/>
      <c r="B75" s="206" t="s">
        <v>37</v>
      </c>
      <c r="C75" s="207" t="s">
        <v>38</v>
      </c>
      <c r="D75" s="207" t="s">
        <v>39</v>
      </c>
      <c r="E75" s="207" t="s">
        <v>40</v>
      </c>
      <c r="F75" s="207" t="s">
        <v>41</v>
      </c>
      <c r="G75" s="207" t="s">
        <v>42</v>
      </c>
      <c r="H75" s="208" t="s">
        <v>43</v>
      </c>
      <c r="I75" s="208" t="s">
        <v>44</v>
      </c>
      <c r="J75" s="212" t="s">
        <v>1</v>
      </c>
      <c r="K75" s="213" t="s">
        <v>2</v>
      </c>
      <c r="L75" s="214" t="s">
        <v>3</v>
      </c>
      <c r="M75" s="141"/>
    </row>
    <row r="76" spans="1:13" x14ac:dyDescent="0.2">
      <c r="A76" s="141"/>
      <c r="B76" s="186" t="s">
        <v>171</v>
      </c>
      <c r="C76" s="187" t="s">
        <v>101</v>
      </c>
      <c r="D76" s="210" t="s">
        <v>172</v>
      </c>
      <c r="E76" s="210" t="s">
        <v>173</v>
      </c>
      <c r="F76" s="190" t="s">
        <v>49</v>
      </c>
      <c r="G76" s="160" t="s">
        <v>67</v>
      </c>
      <c r="H76" s="150">
        <v>2899</v>
      </c>
      <c r="I76" s="150">
        <f>H76</f>
        <v>2899</v>
      </c>
      <c r="J76" s="150">
        <f>ROUNDUP($I76*65%,0)</f>
        <v>1885</v>
      </c>
      <c r="K76" s="150">
        <f>ROUNDUP($I76*68%,0)</f>
        <v>1972</v>
      </c>
      <c r="L76" s="150">
        <f>ROUNDUP($I76*70%,0)</f>
        <v>2030</v>
      </c>
      <c r="M76" s="141"/>
    </row>
    <row r="77" spans="1:13" ht="21" x14ac:dyDescent="0.2">
      <c r="A77" s="141"/>
      <c r="B77" s="288" t="s">
        <v>174</v>
      </c>
      <c r="C77" s="289"/>
      <c r="D77" s="289"/>
      <c r="E77" s="289"/>
      <c r="F77" s="289"/>
      <c r="G77" s="289"/>
      <c r="H77" s="289"/>
      <c r="I77" s="289"/>
      <c r="J77" s="289"/>
      <c r="K77" s="289"/>
      <c r="L77" s="290"/>
      <c r="M77" s="141"/>
    </row>
    <row r="78" spans="1:13" ht="17" x14ac:dyDescent="0.2">
      <c r="A78" s="141"/>
      <c r="B78" s="206" t="s">
        <v>37</v>
      </c>
      <c r="C78" s="207" t="s">
        <v>38</v>
      </c>
      <c r="D78" s="207" t="s">
        <v>39</v>
      </c>
      <c r="E78" s="207" t="s">
        <v>40</v>
      </c>
      <c r="F78" s="207" t="s">
        <v>41</v>
      </c>
      <c r="G78" s="207" t="s">
        <v>42</v>
      </c>
      <c r="H78" s="208" t="s">
        <v>43</v>
      </c>
      <c r="I78" s="208" t="s">
        <v>44</v>
      </c>
      <c r="J78" s="212" t="s">
        <v>1</v>
      </c>
      <c r="K78" s="213" t="s">
        <v>2</v>
      </c>
      <c r="L78" s="214" t="s">
        <v>3</v>
      </c>
      <c r="M78" s="141"/>
    </row>
    <row r="79" spans="1:13" x14ac:dyDescent="0.2">
      <c r="A79" s="141"/>
      <c r="B79" s="186" t="s">
        <v>174</v>
      </c>
      <c r="C79" s="187" t="s">
        <v>175</v>
      </c>
      <c r="D79" s="210" t="s">
        <v>176</v>
      </c>
      <c r="E79" s="239" t="s">
        <v>177</v>
      </c>
      <c r="F79" s="190" t="s">
        <v>49</v>
      </c>
      <c r="G79" s="160" t="s">
        <v>178</v>
      </c>
      <c r="H79" s="150">
        <v>1999</v>
      </c>
      <c r="I79" s="150">
        <f>H79</f>
        <v>1999</v>
      </c>
      <c r="J79" s="150">
        <f>ROUNDUP($I79*65%,0)</f>
        <v>1300</v>
      </c>
      <c r="K79" s="150">
        <f>ROUNDUP($I79*68%,0)</f>
        <v>1360</v>
      </c>
      <c r="L79" s="150">
        <f>ROUNDUP($I79*70%,0)</f>
        <v>1400</v>
      </c>
      <c r="M79" s="141"/>
    </row>
    <row r="80" spans="1:13" ht="21" x14ac:dyDescent="0.2">
      <c r="A80" s="141"/>
      <c r="B80" s="288" t="s">
        <v>179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90"/>
      <c r="M80" s="141"/>
    </row>
    <row r="81" spans="1:13" ht="17" x14ac:dyDescent="0.2">
      <c r="A81" s="141"/>
      <c r="B81" s="206" t="s">
        <v>37</v>
      </c>
      <c r="C81" s="207" t="s">
        <v>38</v>
      </c>
      <c r="D81" s="207" t="s">
        <v>39</v>
      </c>
      <c r="E81" s="207" t="s">
        <v>40</v>
      </c>
      <c r="F81" s="207" t="s">
        <v>41</v>
      </c>
      <c r="G81" s="207" t="s">
        <v>42</v>
      </c>
      <c r="H81" s="208" t="s">
        <v>43</v>
      </c>
      <c r="I81" s="208" t="s">
        <v>44</v>
      </c>
      <c r="J81" s="212" t="s">
        <v>1</v>
      </c>
      <c r="K81" s="213" t="s">
        <v>2</v>
      </c>
      <c r="L81" s="214" t="s">
        <v>3</v>
      </c>
      <c r="M81" s="141"/>
    </row>
    <row r="82" spans="1:13" x14ac:dyDescent="0.2">
      <c r="A82" s="141"/>
      <c r="B82" s="186" t="s">
        <v>179</v>
      </c>
      <c r="C82" s="187" t="s">
        <v>180</v>
      </c>
      <c r="D82" s="210" t="s">
        <v>181</v>
      </c>
      <c r="E82" s="239" t="s">
        <v>182</v>
      </c>
      <c r="F82" s="190" t="s">
        <v>49</v>
      </c>
      <c r="G82" s="160" t="s">
        <v>67</v>
      </c>
      <c r="H82" s="150">
        <v>1899</v>
      </c>
      <c r="I82" s="150">
        <f>H82</f>
        <v>1899</v>
      </c>
      <c r="J82" s="150">
        <f>ROUNDUP($I82*65%,0)</f>
        <v>1235</v>
      </c>
      <c r="K82" s="150">
        <f>ROUNDUP($I82*68%,0)</f>
        <v>1292</v>
      </c>
      <c r="L82" s="150">
        <f>ROUNDUP($I82*70%,0)</f>
        <v>1330</v>
      </c>
      <c r="M82" s="141"/>
    </row>
    <row r="83" spans="1:13" ht="21" x14ac:dyDescent="0.2">
      <c r="A83" s="141"/>
      <c r="B83" s="288" t="s">
        <v>183</v>
      </c>
      <c r="C83" s="289"/>
      <c r="D83" s="289"/>
      <c r="E83" s="289"/>
      <c r="F83" s="289"/>
      <c r="G83" s="289"/>
      <c r="H83" s="289"/>
      <c r="I83" s="289"/>
      <c r="J83" s="289"/>
      <c r="K83" s="289"/>
      <c r="L83" s="290"/>
      <c r="M83" s="141"/>
    </row>
    <row r="84" spans="1:13" ht="17" x14ac:dyDescent="0.2">
      <c r="A84" s="141"/>
      <c r="B84" s="206" t="s">
        <v>37</v>
      </c>
      <c r="C84" s="207" t="s">
        <v>38</v>
      </c>
      <c r="D84" s="207" t="s">
        <v>39</v>
      </c>
      <c r="E84" s="207" t="s">
        <v>40</v>
      </c>
      <c r="F84" s="207" t="s">
        <v>41</v>
      </c>
      <c r="G84" s="207" t="s">
        <v>42</v>
      </c>
      <c r="H84" s="208" t="s">
        <v>43</v>
      </c>
      <c r="I84" s="208" t="s">
        <v>44</v>
      </c>
      <c r="J84" s="212" t="s">
        <v>1</v>
      </c>
      <c r="K84" s="213" t="s">
        <v>2</v>
      </c>
      <c r="L84" s="214" t="s">
        <v>3</v>
      </c>
      <c r="M84" s="141"/>
    </row>
    <row r="85" spans="1:13" x14ac:dyDescent="0.2">
      <c r="A85" s="141"/>
      <c r="B85" s="186" t="s">
        <v>183</v>
      </c>
      <c r="C85" s="187" t="s">
        <v>184</v>
      </c>
      <c r="D85" s="211" t="s">
        <v>185</v>
      </c>
      <c r="E85" s="239" t="s">
        <v>186</v>
      </c>
      <c r="F85" s="190" t="s">
        <v>49</v>
      </c>
      <c r="G85" s="160" t="s">
        <v>187</v>
      </c>
      <c r="H85" s="150">
        <v>2999</v>
      </c>
      <c r="I85" s="150">
        <f>H85</f>
        <v>2999</v>
      </c>
      <c r="J85" s="150">
        <f>ROUNDUP($I85*65%,0)</f>
        <v>1950</v>
      </c>
      <c r="K85" s="150">
        <f>ROUNDUP($I85*68%,0)</f>
        <v>2040</v>
      </c>
      <c r="L85" s="150">
        <f>ROUNDUP($I85*70%,0)</f>
        <v>2100</v>
      </c>
      <c r="M85" s="141"/>
    </row>
    <row r="86" spans="1:13" x14ac:dyDescent="0.2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</row>
  </sheetData>
  <mergeCells count="18">
    <mergeCell ref="B77:L77"/>
    <mergeCell ref="B80:L80"/>
    <mergeCell ref="B83:L83"/>
    <mergeCell ref="B57:L57"/>
    <mergeCell ref="B65:L65"/>
    <mergeCell ref="B68:L68"/>
    <mergeCell ref="B71:L71"/>
    <mergeCell ref="B74:L74"/>
    <mergeCell ref="B32:L32"/>
    <mergeCell ref="B38:L38"/>
    <mergeCell ref="B43:L43"/>
    <mergeCell ref="B47:L47"/>
    <mergeCell ref="B51:L51"/>
    <mergeCell ref="B2:L2"/>
    <mergeCell ref="B3:L3"/>
    <mergeCell ref="B10:L10"/>
    <mergeCell ref="B18:L18"/>
    <mergeCell ref="B24:L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58"/>
  <sheetViews>
    <sheetView tabSelected="1" zoomScale="70" zoomScaleNormal="70" workbookViewId="0">
      <pane xSplit="5" ySplit="8" topLeftCell="F29" activePane="bottomRight" state="frozen"/>
      <selection pane="topRight"/>
      <selection pane="bottomLeft"/>
      <selection pane="bottomRight" activeCell="B4" sqref="B4"/>
    </sheetView>
  </sheetViews>
  <sheetFormatPr baseColWidth="10" defaultColWidth="11" defaultRowHeight="16" outlineLevelRow="1" x14ac:dyDescent="0.2"/>
  <cols>
    <col min="2" max="2" width="22.83203125" customWidth="1"/>
    <col min="3" max="3" width="12.33203125" customWidth="1"/>
    <col min="4" max="4" width="19" customWidth="1"/>
    <col min="5" max="5" width="9.33203125" customWidth="1"/>
    <col min="6" max="6" width="33" customWidth="1"/>
    <col min="7" max="10" width="11.6640625" customWidth="1"/>
    <col min="11" max="13" width="12.83203125" customWidth="1"/>
    <col min="14" max="17" width="13.1640625" customWidth="1"/>
    <col min="18" max="18" width="11.5" customWidth="1"/>
    <col min="19" max="19" width="8.33203125" customWidth="1"/>
    <col min="20" max="23" width="11.83203125" customWidth="1"/>
  </cols>
  <sheetData>
    <row r="1" spans="2:23" x14ac:dyDescent="0.2">
      <c r="G1" s="1"/>
      <c r="H1" s="1"/>
    </row>
    <row r="2" spans="2:23" ht="75" customHeight="1" x14ac:dyDescent="0.2">
      <c r="B2" s="294"/>
      <c r="C2" s="295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7"/>
    </row>
    <row r="3" spans="2:23" ht="37" x14ac:dyDescent="0.2">
      <c r="B3" s="298" t="s">
        <v>188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300"/>
    </row>
    <row r="4" spans="2:23" ht="30" customHeight="1" x14ac:dyDescent="0.2">
      <c r="B4" s="2" t="s">
        <v>189</v>
      </c>
      <c r="C4" s="301"/>
      <c r="D4" s="302"/>
      <c r="E4" s="302"/>
      <c r="F4" s="302"/>
      <c r="G4" s="302"/>
      <c r="H4" s="302"/>
      <c r="I4" s="302"/>
      <c r="J4" s="303"/>
      <c r="K4" s="304" t="s">
        <v>190</v>
      </c>
      <c r="L4" s="305"/>
      <c r="M4" s="306"/>
      <c r="N4" s="307"/>
      <c r="O4" s="307"/>
      <c r="P4" s="307"/>
      <c r="Q4" s="308"/>
      <c r="R4" s="379" t="s">
        <v>191</v>
      </c>
      <c r="S4" s="381"/>
      <c r="T4" s="382"/>
      <c r="U4" s="382"/>
      <c r="V4" s="382"/>
      <c r="W4" s="383"/>
    </row>
    <row r="5" spans="2:23" ht="30" customHeight="1" x14ac:dyDescent="0.2">
      <c r="B5" s="3" t="s">
        <v>192</v>
      </c>
      <c r="C5" s="309"/>
      <c r="D5" s="310"/>
      <c r="E5" s="310"/>
      <c r="F5" s="310"/>
      <c r="G5" s="310"/>
      <c r="H5" s="310"/>
      <c r="I5" s="310"/>
      <c r="J5" s="310"/>
      <c r="K5" s="311" t="s">
        <v>193</v>
      </c>
      <c r="L5" s="312"/>
      <c r="M5" s="313"/>
      <c r="N5" s="313"/>
      <c r="O5" s="313"/>
      <c r="P5" s="313"/>
      <c r="Q5" s="314"/>
      <c r="R5" s="380"/>
      <c r="S5" s="384"/>
      <c r="T5" s="385"/>
      <c r="U5" s="385"/>
      <c r="V5" s="385"/>
      <c r="W5" s="386"/>
    </row>
    <row r="6" spans="2:23" ht="30" customHeight="1" x14ac:dyDescent="0.25">
      <c r="B6" s="315"/>
      <c r="C6" s="316"/>
      <c r="D6" s="316"/>
      <c r="E6" s="316"/>
      <c r="F6" s="316"/>
      <c r="G6" s="316"/>
      <c r="H6" s="316"/>
      <c r="I6" s="316"/>
      <c r="J6" s="317"/>
      <c r="K6" s="318" t="s">
        <v>194</v>
      </c>
      <c r="L6" s="319"/>
      <c r="M6" s="319"/>
      <c r="N6" s="319"/>
      <c r="O6" s="319"/>
      <c r="P6" s="319"/>
      <c r="Q6" s="320"/>
      <c r="R6" s="321"/>
      <c r="S6" s="322"/>
      <c r="T6" s="322"/>
      <c r="U6" s="322"/>
      <c r="V6" s="322"/>
      <c r="W6" s="323"/>
    </row>
    <row r="7" spans="2:23" ht="60" x14ac:dyDescent="0.2">
      <c r="B7" s="4" t="s">
        <v>37</v>
      </c>
      <c r="C7" s="5" t="s">
        <v>195</v>
      </c>
      <c r="D7" s="6" t="s">
        <v>38</v>
      </c>
      <c r="E7" s="6" t="s">
        <v>196</v>
      </c>
      <c r="F7" s="6" t="s">
        <v>39</v>
      </c>
      <c r="G7" s="6" t="s">
        <v>44</v>
      </c>
      <c r="H7" s="7" t="s">
        <v>197</v>
      </c>
      <c r="I7" s="73" t="s">
        <v>198</v>
      </c>
      <c r="J7" s="74" t="s">
        <v>199</v>
      </c>
      <c r="K7" s="75" t="s">
        <v>200</v>
      </c>
      <c r="L7" s="6" t="s">
        <v>201</v>
      </c>
      <c r="M7" s="75" t="s">
        <v>202</v>
      </c>
      <c r="N7" s="6" t="s">
        <v>203</v>
      </c>
      <c r="O7" s="75" t="s">
        <v>204</v>
      </c>
      <c r="P7" s="6" t="s">
        <v>205</v>
      </c>
      <c r="Q7" s="75" t="s">
        <v>206</v>
      </c>
      <c r="R7" s="6" t="s">
        <v>207</v>
      </c>
      <c r="S7" s="6" t="s">
        <v>208</v>
      </c>
      <c r="T7" s="6" t="s">
        <v>209</v>
      </c>
      <c r="U7" s="7" t="s">
        <v>210</v>
      </c>
      <c r="V7" s="73" t="s">
        <v>211</v>
      </c>
      <c r="W7" s="112" t="s">
        <v>212</v>
      </c>
    </row>
    <row r="8" spans="2:23" ht="21" customHeight="1" x14ac:dyDescent="0.2">
      <c r="B8" s="324" t="s">
        <v>213</v>
      </c>
      <c r="C8" s="325"/>
      <c r="D8" s="326"/>
      <c r="E8" s="326"/>
      <c r="F8" s="326"/>
      <c r="G8" s="326"/>
      <c r="H8" s="326"/>
      <c r="I8" s="326"/>
      <c r="J8" s="326"/>
      <c r="K8" s="76">
        <f>SUBTOTAL(9,K9:K57)</f>
        <v>0</v>
      </c>
      <c r="L8" s="8"/>
      <c r="M8" s="77">
        <f t="shared" ref="M8:W8" si="0">SUBTOTAL(9,M9:M57)</f>
        <v>0</v>
      </c>
      <c r="N8" s="78">
        <f t="shared" si="0"/>
        <v>0</v>
      </c>
      <c r="O8" s="77">
        <f t="shared" si="0"/>
        <v>0</v>
      </c>
      <c r="P8" s="78">
        <f t="shared" si="0"/>
        <v>0</v>
      </c>
      <c r="Q8" s="77">
        <f t="shared" si="0"/>
        <v>0</v>
      </c>
      <c r="R8" s="78">
        <f t="shared" si="0"/>
        <v>0</v>
      </c>
      <c r="S8" s="113">
        <f t="shared" si="0"/>
        <v>0</v>
      </c>
      <c r="T8" s="78">
        <f t="shared" si="0"/>
        <v>0</v>
      </c>
      <c r="U8" s="78">
        <f t="shared" si="0"/>
        <v>0</v>
      </c>
      <c r="V8" s="78">
        <f t="shared" si="0"/>
        <v>0</v>
      </c>
      <c r="W8" s="114">
        <f t="shared" si="0"/>
        <v>0</v>
      </c>
    </row>
    <row r="9" spans="2:23" ht="21" customHeight="1" x14ac:dyDescent="0.2">
      <c r="B9" s="327" t="s">
        <v>214</v>
      </c>
      <c r="C9" s="350" t="s">
        <v>215</v>
      </c>
      <c r="D9" s="9" t="s">
        <v>46</v>
      </c>
      <c r="E9" s="10" t="s">
        <v>49</v>
      </c>
      <c r="F9" s="10" t="s">
        <v>47</v>
      </c>
      <c r="G9" s="11">
        <f>VLOOKUP($F9,'Price List'!$D$4:$L$87,6,0)</f>
        <v>999</v>
      </c>
      <c r="H9" s="12">
        <v>700</v>
      </c>
      <c r="I9" s="12">
        <v>700</v>
      </c>
      <c r="J9" s="12">
        <v>700</v>
      </c>
      <c r="K9" s="79"/>
      <c r="L9" s="29">
        <f>K9*J9</f>
        <v>0</v>
      </c>
      <c r="M9" s="80"/>
      <c r="N9" s="81">
        <f>M9*J9</f>
        <v>0</v>
      </c>
      <c r="O9" s="82"/>
      <c r="P9" s="83">
        <f>O9*J9</f>
        <v>0</v>
      </c>
      <c r="Q9" s="80"/>
      <c r="R9" s="115">
        <f>Q9*J9</f>
        <v>0</v>
      </c>
      <c r="S9" s="116">
        <f>(Q9+O9+M9+K9)</f>
        <v>0</v>
      </c>
      <c r="T9" s="117">
        <f>S9*G9</f>
        <v>0</v>
      </c>
      <c r="U9" s="118">
        <f>S9*H9</f>
        <v>0</v>
      </c>
      <c r="V9" s="118">
        <f>S9*I9</f>
        <v>0</v>
      </c>
      <c r="W9" s="119">
        <f>S9*J9</f>
        <v>0</v>
      </c>
    </row>
    <row r="10" spans="2:23" ht="21" customHeight="1" x14ac:dyDescent="0.2">
      <c r="B10" s="328"/>
      <c r="C10" s="351"/>
      <c r="D10" s="13" t="s">
        <v>51</v>
      </c>
      <c r="E10" s="14" t="s">
        <v>49</v>
      </c>
      <c r="F10" s="15" t="s">
        <v>52</v>
      </c>
      <c r="G10" s="16">
        <f>VLOOKUP($F10,'Price List'!$D$4:$L$87,6,0)</f>
        <v>999</v>
      </c>
      <c r="H10" s="17">
        <v>700</v>
      </c>
      <c r="I10" s="17">
        <v>700</v>
      </c>
      <c r="J10" s="17">
        <v>700</v>
      </c>
      <c r="K10" s="84"/>
      <c r="L10" s="36">
        <f>K10*J10</f>
        <v>0</v>
      </c>
      <c r="M10" s="85"/>
      <c r="N10" s="86">
        <f>M10*J10</f>
        <v>0</v>
      </c>
      <c r="O10" s="87"/>
      <c r="P10" s="88">
        <f>O10*J10</f>
        <v>0</v>
      </c>
      <c r="Q10" s="85"/>
      <c r="R10" s="120">
        <f>Q10*J10</f>
        <v>0</v>
      </c>
      <c r="S10" s="121">
        <f>(Q10+O10+M10+K10)</f>
        <v>0</v>
      </c>
      <c r="T10" s="122">
        <f>S10*G10</f>
        <v>0</v>
      </c>
      <c r="U10" s="123">
        <f>S10*H10</f>
        <v>0</v>
      </c>
      <c r="V10" s="123">
        <f>S10*I10</f>
        <v>0</v>
      </c>
      <c r="W10" s="124">
        <f>S10*J10</f>
        <v>0</v>
      </c>
    </row>
    <row r="11" spans="2:23" ht="21" customHeight="1" x14ac:dyDescent="0.2">
      <c r="B11" s="329"/>
      <c r="C11" s="352"/>
      <c r="D11" s="18" t="s">
        <v>54</v>
      </c>
      <c r="E11" s="19" t="s">
        <v>49</v>
      </c>
      <c r="F11" s="20" t="s">
        <v>55</v>
      </c>
      <c r="G11" s="21">
        <f>VLOOKUP($F11,'Price List'!$D$4:$L$87,6,0)</f>
        <v>999</v>
      </c>
      <c r="H11" s="22">
        <v>700</v>
      </c>
      <c r="I11" s="22">
        <v>700</v>
      </c>
      <c r="J11" s="22">
        <v>700</v>
      </c>
      <c r="K11" s="89"/>
      <c r="L11" s="32">
        <f>K11*J11</f>
        <v>0</v>
      </c>
      <c r="M11" s="90"/>
      <c r="N11" s="91">
        <f>M11*J11</f>
        <v>0</v>
      </c>
      <c r="O11" s="92"/>
      <c r="P11" s="93">
        <f>O11*J11</f>
        <v>0</v>
      </c>
      <c r="Q11" s="90"/>
      <c r="R11" s="125">
        <f>Q11*J11</f>
        <v>0</v>
      </c>
      <c r="S11" s="121">
        <f>(Q11+O11+M11+K11)</f>
        <v>0</v>
      </c>
      <c r="T11" s="122">
        <f>S11*G11</f>
        <v>0</v>
      </c>
      <c r="U11" s="123">
        <f>S11*H11</f>
        <v>0</v>
      </c>
      <c r="V11" s="123">
        <f>S11*I11</f>
        <v>0</v>
      </c>
      <c r="W11" s="124">
        <f>S11*J11</f>
        <v>0</v>
      </c>
    </row>
    <row r="12" spans="2:23" ht="21" customHeight="1" outlineLevel="1" x14ac:dyDescent="0.2">
      <c r="B12" s="330"/>
      <c r="C12" s="353"/>
      <c r="D12" s="13" t="s">
        <v>46</v>
      </c>
      <c r="E12" s="14" t="s">
        <v>49</v>
      </c>
      <c r="F12" s="14" t="s">
        <v>57</v>
      </c>
      <c r="G12" s="23">
        <f>VLOOKUP($F12,'Price List'!$D$4:$L$87,6,0)</f>
        <v>1199</v>
      </c>
      <c r="H12" s="24">
        <f t="shared" ref="H12:H57" si="1">ROUNDUP($G12*65%,0)</f>
        <v>780</v>
      </c>
      <c r="I12" s="24">
        <f t="shared" ref="I12:I57" si="2">ROUNDUP($G12*68%,0)</f>
        <v>816</v>
      </c>
      <c r="J12" s="24">
        <f t="shared" ref="J12:J57" si="3">ROUNDUP($G12*70%,0)</f>
        <v>840</v>
      </c>
      <c r="K12" s="94"/>
      <c r="L12" s="36">
        <f>K12*J12</f>
        <v>0</v>
      </c>
      <c r="M12" s="85"/>
      <c r="N12" s="86">
        <f>M12*J12</f>
        <v>0</v>
      </c>
      <c r="O12" s="87"/>
      <c r="P12" s="88">
        <f>O12*J12</f>
        <v>0</v>
      </c>
      <c r="Q12" s="85"/>
      <c r="R12" s="120">
        <f>Q12*J12</f>
        <v>0</v>
      </c>
      <c r="S12" s="121">
        <f>(Q12+O12+M12+K12)</f>
        <v>0</v>
      </c>
      <c r="T12" s="122">
        <f>S12*G12</f>
        <v>0</v>
      </c>
      <c r="U12" s="123">
        <f>S12*H12</f>
        <v>0</v>
      </c>
      <c r="V12" s="123">
        <f>S12*I12</f>
        <v>0</v>
      </c>
      <c r="W12" s="124">
        <f>S12*J12</f>
        <v>0</v>
      </c>
    </row>
    <row r="13" spans="2:23" ht="21" customHeight="1" outlineLevel="1" x14ac:dyDescent="0.2">
      <c r="B13" s="331"/>
      <c r="C13" s="354"/>
      <c r="D13" s="18" t="s">
        <v>60</v>
      </c>
      <c r="E13" s="19" t="s">
        <v>49</v>
      </c>
      <c r="F13" s="19" t="s">
        <v>61</v>
      </c>
      <c r="G13" s="25">
        <f>VLOOKUP($F13,'Price List'!$D$4:$L$87,6,0)</f>
        <v>1199</v>
      </c>
      <c r="H13" s="26">
        <f t="shared" si="1"/>
        <v>780</v>
      </c>
      <c r="I13" s="26">
        <f t="shared" si="2"/>
        <v>816</v>
      </c>
      <c r="J13" s="26">
        <f t="shared" si="3"/>
        <v>840</v>
      </c>
      <c r="K13" s="95"/>
      <c r="L13" s="32">
        <f t="shared" ref="L13:L57" si="4">K13*J13</f>
        <v>0</v>
      </c>
      <c r="M13" s="90"/>
      <c r="N13" s="91">
        <f t="shared" ref="N13:N57" si="5">M13*J13</f>
        <v>0</v>
      </c>
      <c r="O13" s="92"/>
      <c r="P13" s="93">
        <f t="shared" ref="P13:P57" si="6">O13*J13</f>
        <v>0</v>
      </c>
      <c r="Q13" s="90"/>
      <c r="R13" s="125">
        <f t="shared" ref="R13:R57" si="7">Q13*J13</f>
        <v>0</v>
      </c>
      <c r="S13" s="121">
        <f t="shared" ref="S13:S57" si="8">(Q13+O13+M13+K13)</f>
        <v>0</v>
      </c>
      <c r="T13" s="122">
        <f t="shared" ref="T13:T57" si="9">S13*G13</f>
        <v>0</v>
      </c>
      <c r="U13" s="123">
        <f t="shared" ref="U13:U57" si="10">S13*H13</f>
        <v>0</v>
      </c>
      <c r="V13" s="123">
        <f t="shared" ref="V13:V57" si="11">S13*I13</f>
        <v>0</v>
      </c>
      <c r="W13" s="124">
        <f t="shared" ref="W13:W57" si="12">S13*J13</f>
        <v>0</v>
      </c>
    </row>
    <row r="14" spans="2:23" ht="21" customHeight="1" x14ac:dyDescent="0.2">
      <c r="B14" s="332" t="s">
        <v>63</v>
      </c>
      <c r="C14" s="355" t="s">
        <v>67</v>
      </c>
      <c r="D14" s="368" t="s">
        <v>64</v>
      </c>
      <c r="E14" s="27" t="s">
        <v>66</v>
      </c>
      <c r="F14" s="27" t="s">
        <v>65</v>
      </c>
      <c r="G14" s="28">
        <f>VLOOKUP($F14,'Price List'!$D$4:$L$87,6,0)</f>
        <v>1599</v>
      </c>
      <c r="H14" s="29">
        <f t="shared" si="1"/>
        <v>1040</v>
      </c>
      <c r="I14" s="29">
        <f t="shared" si="2"/>
        <v>1088</v>
      </c>
      <c r="J14" s="29">
        <f t="shared" si="3"/>
        <v>1120</v>
      </c>
      <c r="K14" s="79"/>
      <c r="L14" s="29">
        <f t="shared" si="4"/>
        <v>0</v>
      </c>
      <c r="M14" s="80"/>
      <c r="N14" s="81">
        <f t="shared" si="5"/>
        <v>0</v>
      </c>
      <c r="O14" s="82"/>
      <c r="P14" s="83">
        <f t="shared" si="6"/>
        <v>0</v>
      </c>
      <c r="Q14" s="80"/>
      <c r="R14" s="115">
        <f t="shared" si="7"/>
        <v>0</v>
      </c>
      <c r="S14" s="121">
        <f t="shared" si="8"/>
        <v>0</v>
      </c>
      <c r="T14" s="122">
        <f t="shared" si="9"/>
        <v>0</v>
      </c>
      <c r="U14" s="123">
        <f t="shared" si="10"/>
        <v>0</v>
      </c>
      <c r="V14" s="123">
        <f t="shared" si="11"/>
        <v>0</v>
      </c>
      <c r="W14" s="124">
        <f t="shared" si="12"/>
        <v>0</v>
      </c>
    </row>
    <row r="15" spans="2:23" ht="21" customHeight="1" x14ac:dyDescent="0.2">
      <c r="B15" s="333"/>
      <c r="C15" s="356"/>
      <c r="D15" s="369"/>
      <c r="E15" s="30" t="s">
        <v>69</v>
      </c>
      <c r="F15" s="30" t="s">
        <v>68</v>
      </c>
      <c r="G15" s="31">
        <f>VLOOKUP($F15,'Price List'!$D$4:$L$87,6,0)</f>
        <v>1599</v>
      </c>
      <c r="H15" s="32">
        <f t="shared" si="1"/>
        <v>1040</v>
      </c>
      <c r="I15" s="32">
        <f t="shared" si="2"/>
        <v>1088</v>
      </c>
      <c r="J15" s="32">
        <f t="shared" si="3"/>
        <v>1120</v>
      </c>
      <c r="K15" s="95"/>
      <c r="L15" s="32">
        <f t="shared" si="4"/>
        <v>0</v>
      </c>
      <c r="M15" s="90"/>
      <c r="N15" s="91">
        <f t="shared" si="5"/>
        <v>0</v>
      </c>
      <c r="O15" s="92"/>
      <c r="P15" s="93">
        <f t="shared" si="6"/>
        <v>0</v>
      </c>
      <c r="Q15" s="90"/>
      <c r="R15" s="125">
        <f t="shared" si="7"/>
        <v>0</v>
      </c>
      <c r="S15" s="121">
        <f t="shared" si="8"/>
        <v>0</v>
      </c>
      <c r="T15" s="122">
        <f t="shared" si="9"/>
        <v>0</v>
      </c>
      <c r="U15" s="123">
        <f t="shared" si="10"/>
        <v>0</v>
      </c>
      <c r="V15" s="123">
        <f t="shared" si="11"/>
        <v>0</v>
      </c>
      <c r="W15" s="124">
        <f t="shared" si="12"/>
        <v>0</v>
      </c>
    </row>
    <row r="16" spans="2:23" ht="21" customHeight="1" x14ac:dyDescent="0.2">
      <c r="B16" s="332" t="s">
        <v>70</v>
      </c>
      <c r="C16" s="355" t="s">
        <v>67</v>
      </c>
      <c r="D16" s="368" t="s">
        <v>71</v>
      </c>
      <c r="E16" s="27" t="s">
        <v>66</v>
      </c>
      <c r="F16" s="27" t="s">
        <v>72</v>
      </c>
      <c r="G16" s="28">
        <f>VLOOKUP($F16,'Price List'!$D$4:$L$87,6,0)</f>
        <v>1599</v>
      </c>
      <c r="H16" s="29">
        <f t="shared" si="1"/>
        <v>1040</v>
      </c>
      <c r="I16" s="29">
        <f t="shared" si="2"/>
        <v>1088</v>
      </c>
      <c r="J16" s="29">
        <f t="shared" si="3"/>
        <v>1120</v>
      </c>
      <c r="K16" s="79"/>
      <c r="L16" s="29">
        <f t="shared" si="4"/>
        <v>0</v>
      </c>
      <c r="M16" s="80"/>
      <c r="N16" s="81">
        <f t="shared" si="5"/>
        <v>0</v>
      </c>
      <c r="O16" s="82"/>
      <c r="P16" s="83">
        <f t="shared" si="6"/>
        <v>0</v>
      </c>
      <c r="Q16" s="80"/>
      <c r="R16" s="115">
        <f t="shared" si="7"/>
        <v>0</v>
      </c>
      <c r="S16" s="121">
        <f t="shared" si="8"/>
        <v>0</v>
      </c>
      <c r="T16" s="122">
        <f t="shared" si="9"/>
        <v>0</v>
      </c>
      <c r="U16" s="123">
        <f t="shared" si="10"/>
        <v>0</v>
      </c>
      <c r="V16" s="123">
        <f t="shared" si="11"/>
        <v>0</v>
      </c>
      <c r="W16" s="124">
        <f t="shared" si="12"/>
        <v>0</v>
      </c>
    </row>
    <row r="17" spans="2:23" ht="21" customHeight="1" x14ac:dyDescent="0.2">
      <c r="B17" s="334"/>
      <c r="C17" s="357"/>
      <c r="D17" s="370"/>
      <c r="E17" s="34" t="s">
        <v>69</v>
      </c>
      <c r="F17" s="34" t="s">
        <v>73</v>
      </c>
      <c r="G17" s="35">
        <f>VLOOKUP($F17,'Price List'!$D$4:$L$87,6,0)</f>
        <v>1599</v>
      </c>
      <c r="H17" s="36">
        <f t="shared" si="1"/>
        <v>1040</v>
      </c>
      <c r="I17" s="36">
        <f t="shared" si="2"/>
        <v>1088</v>
      </c>
      <c r="J17" s="36">
        <f t="shared" si="3"/>
        <v>1120</v>
      </c>
      <c r="K17" s="94"/>
      <c r="L17" s="36">
        <f t="shared" si="4"/>
        <v>0</v>
      </c>
      <c r="M17" s="85"/>
      <c r="N17" s="86">
        <f t="shared" si="5"/>
        <v>0</v>
      </c>
      <c r="O17" s="87"/>
      <c r="P17" s="88">
        <f t="shared" si="6"/>
        <v>0</v>
      </c>
      <c r="Q17" s="85"/>
      <c r="R17" s="120">
        <f t="shared" si="7"/>
        <v>0</v>
      </c>
      <c r="S17" s="121">
        <f t="shared" si="8"/>
        <v>0</v>
      </c>
      <c r="T17" s="122">
        <f t="shared" si="9"/>
        <v>0</v>
      </c>
      <c r="U17" s="123">
        <f t="shared" si="10"/>
        <v>0</v>
      </c>
      <c r="V17" s="123">
        <f t="shared" si="11"/>
        <v>0</v>
      </c>
      <c r="W17" s="124">
        <f t="shared" si="12"/>
        <v>0</v>
      </c>
    </row>
    <row r="18" spans="2:23" ht="21" customHeight="1" x14ac:dyDescent="0.2">
      <c r="B18" s="334"/>
      <c r="C18" s="357"/>
      <c r="D18" s="371" t="s">
        <v>74</v>
      </c>
      <c r="E18" s="34" t="s">
        <v>66</v>
      </c>
      <c r="F18" s="34" t="s">
        <v>75</v>
      </c>
      <c r="G18" s="35">
        <f>VLOOKUP($F18,'Price List'!$D$4:$L$87,6,0)</f>
        <v>1599</v>
      </c>
      <c r="H18" s="36">
        <f t="shared" si="1"/>
        <v>1040</v>
      </c>
      <c r="I18" s="36">
        <f t="shared" si="2"/>
        <v>1088</v>
      </c>
      <c r="J18" s="36">
        <f t="shared" si="3"/>
        <v>1120</v>
      </c>
      <c r="K18" s="94"/>
      <c r="L18" s="36">
        <f t="shared" si="4"/>
        <v>0</v>
      </c>
      <c r="M18" s="85"/>
      <c r="N18" s="86">
        <f t="shared" si="5"/>
        <v>0</v>
      </c>
      <c r="O18" s="87"/>
      <c r="P18" s="88">
        <f t="shared" si="6"/>
        <v>0</v>
      </c>
      <c r="Q18" s="85"/>
      <c r="R18" s="120">
        <f t="shared" si="7"/>
        <v>0</v>
      </c>
      <c r="S18" s="121">
        <f t="shared" si="8"/>
        <v>0</v>
      </c>
      <c r="T18" s="122">
        <f t="shared" si="9"/>
        <v>0</v>
      </c>
      <c r="U18" s="123">
        <f t="shared" si="10"/>
        <v>0</v>
      </c>
      <c r="V18" s="123">
        <f t="shared" si="11"/>
        <v>0</v>
      </c>
      <c r="W18" s="124">
        <f t="shared" si="12"/>
        <v>0</v>
      </c>
    </row>
    <row r="19" spans="2:23" ht="21" customHeight="1" x14ac:dyDescent="0.2">
      <c r="B19" s="333"/>
      <c r="C19" s="356"/>
      <c r="D19" s="369"/>
      <c r="E19" s="30" t="s">
        <v>69</v>
      </c>
      <c r="F19" s="30" t="s">
        <v>76</v>
      </c>
      <c r="G19" s="31">
        <f>VLOOKUP($F19,'Price List'!$D$4:$L$87,6,0)</f>
        <v>1599</v>
      </c>
      <c r="H19" s="32">
        <f t="shared" si="1"/>
        <v>1040</v>
      </c>
      <c r="I19" s="32">
        <f t="shared" si="2"/>
        <v>1088</v>
      </c>
      <c r="J19" s="32">
        <f t="shared" si="3"/>
        <v>1120</v>
      </c>
      <c r="K19" s="95"/>
      <c r="L19" s="32">
        <f t="shared" si="4"/>
        <v>0</v>
      </c>
      <c r="M19" s="90"/>
      <c r="N19" s="91">
        <f t="shared" si="5"/>
        <v>0</v>
      </c>
      <c r="O19" s="92"/>
      <c r="P19" s="93">
        <f t="shared" si="6"/>
        <v>0</v>
      </c>
      <c r="Q19" s="90"/>
      <c r="R19" s="125">
        <f t="shared" si="7"/>
        <v>0</v>
      </c>
      <c r="S19" s="121">
        <f t="shared" si="8"/>
        <v>0</v>
      </c>
      <c r="T19" s="122">
        <f t="shared" si="9"/>
        <v>0</v>
      </c>
      <c r="U19" s="123">
        <f t="shared" si="10"/>
        <v>0</v>
      </c>
      <c r="V19" s="123">
        <f t="shared" si="11"/>
        <v>0</v>
      </c>
      <c r="W19" s="124">
        <f t="shared" si="12"/>
        <v>0</v>
      </c>
    </row>
    <row r="20" spans="2:23" ht="21" customHeight="1" x14ac:dyDescent="0.2">
      <c r="B20" s="335" t="s">
        <v>216</v>
      </c>
      <c r="C20" s="358" t="s">
        <v>67</v>
      </c>
      <c r="D20" s="368" t="s">
        <v>64</v>
      </c>
      <c r="E20" s="27" t="s">
        <v>66</v>
      </c>
      <c r="F20" s="27" t="s">
        <v>79</v>
      </c>
      <c r="G20" s="28">
        <f>VLOOKUP($F20,'Price List'!$D$4:$L$87,6,0)</f>
        <v>1799</v>
      </c>
      <c r="H20" s="29">
        <f t="shared" si="1"/>
        <v>1170</v>
      </c>
      <c r="I20" s="29">
        <f t="shared" si="2"/>
        <v>1224</v>
      </c>
      <c r="J20" s="29">
        <f t="shared" si="3"/>
        <v>1260</v>
      </c>
      <c r="K20" s="79"/>
      <c r="L20" s="29">
        <f t="shared" si="4"/>
        <v>0</v>
      </c>
      <c r="M20" s="80"/>
      <c r="N20" s="81">
        <f t="shared" si="5"/>
        <v>0</v>
      </c>
      <c r="O20" s="82"/>
      <c r="P20" s="83">
        <f t="shared" si="6"/>
        <v>0</v>
      </c>
      <c r="Q20" s="80"/>
      <c r="R20" s="115">
        <f t="shared" si="7"/>
        <v>0</v>
      </c>
      <c r="S20" s="121">
        <f t="shared" si="8"/>
        <v>0</v>
      </c>
      <c r="T20" s="122">
        <f t="shared" si="9"/>
        <v>0</v>
      </c>
      <c r="U20" s="123">
        <f t="shared" si="10"/>
        <v>0</v>
      </c>
      <c r="V20" s="123">
        <f t="shared" si="11"/>
        <v>0</v>
      </c>
      <c r="W20" s="124">
        <f t="shared" si="12"/>
        <v>0</v>
      </c>
    </row>
    <row r="21" spans="2:23" ht="21" customHeight="1" x14ac:dyDescent="0.2">
      <c r="B21" s="336"/>
      <c r="C21" s="359"/>
      <c r="D21" s="370"/>
      <c r="E21" s="34" t="s">
        <v>69</v>
      </c>
      <c r="F21" s="34" t="s">
        <v>81</v>
      </c>
      <c r="G21" s="35">
        <f>VLOOKUP($F21,'Price List'!$D$4:$L$87,6,0)</f>
        <v>1799</v>
      </c>
      <c r="H21" s="36">
        <f t="shared" si="1"/>
        <v>1170</v>
      </c>
      <c r="I21" s="36">
        <f t="shared" si="2"/>
        <v>1224</v>
      </c>
      <c r="J21" s="36">
        <f t="shared" si="3"/>
        <v>1260</v>
      </c>
      <c r="K21" s="94"/>
      <c r="L21" s="36">
        <f t="shared" si="4"/>
        <v>0</v>
      </c>
      <c r="M21" s="85"/>
      <c r="N21" s="86">
        <f t="shared" si="5"/>
        <v>0</v>
      </c>
      <c r="O21" s="87"/>
      <c r="P21" s="88">
        <f t="shared" si="6"/>
        <v>0</v>
      </c>
      <c r="Q21" s="85"/>
      <c r="R21" s="120">
        <f t="shared" si="7"/>
        <v>0</v>
      </c>
      <c r="S21" s="121">
        <f t="shared" si="8"/>
        <v>0</v>
      </c>
      <c r="T21" s="122">
        <f t="shared" si="9"/>
        <v>0</v>
      </c>
      <c r="U21" s="123">
        <f t="shared" si="10"/>
        <v>0</v>
      </c>
      <c r="V21" s="123">
        <f t="shared" si="11"/>
        <v>0</v>
      </c>
      <c r="W21" s="124">
        <f t="shared" si="12"/>
        <v>0</v>
      </c>
    </row>
    <row r="22" spans="2:23" ht="21" customHeight="1" x14ac:dyDescent="0.2">
      <c r="B22" s="336"/>
      <c r="C22" s="359"/>
      <c r="D22" s="371" t="s">
        <v>83</v>
      </c>
      <c r="E22" s="34" t="s">
        <v>66</v>
      </c>
      <c r="F22" s="34" t="s">
        <v>84</v>
      </c>
      <c r="G22" s="35">
        <f>VLOOKUP($F22,'Price List'!$D$4:$L$87,6,0)</f>
        <v>1799</v>
      </c>
      <c r="H22" s="36">
        <f t="shared" si="1"/>
        <v>1170</v>
      </c>
      <c r="I22" s="36">
        <f t="shared" si="2"/>
        <v>1224</v>
      </c>
      <c r="J22" s="36">
        <f t="shared" si="3"/>
        <v>1260</v>
      </c>
      <c r="K22" s="94"/>
      <c r="L22" s="36">
        <f t="shared" si="4"/>
        <v>0</v>
      </c>
      <c r="M22" s="85"/>
      <c r="N22" s="86">
        <f t="shared" si="5"/>
        <v>0</v>
      </c>
      <c r="O22" s="87"/>
      <c r="P22" s="88">
        <f t="shared" si="6"/>
        <v>0</v>
      </c>
      <c r="Q22" s="85"/>
      <c r="R22" s="120">
        <f t="shared" si="7"/>
        <v>0</v>
      </c>
      <c r="S22" s="121">
        <f t="shared" si="8"/>
        <v>0</v>
      </c>
      <c r="T22" s="122">
        <f t="shared" si="9"/>
        <v>0</v>
      </c>
      <c r="U22" s="123">
        <f t="shared" si="10"/>
        <v>0</v>
      </c>
      <c r="V22" s="123">
        <f t="shared" si="11"/>
        <v>0</v>
      </c>
      <c r="W22" s="124">
        <f t="shared" si="12"/>
        <v>0</v>
      </c>
    </row>
    <row r="23" spans="2:23" ht="21" customHeight="1" x14ac:dyDescent="0.2">
      <c r="B23" s="337"/>
      <c r="C23" s="360"/>
      <c r="D23" s="369"/>
      <c r="E23" s="30" t="s">
        <v>69</v>
      </c>
      <c r="F23" s="30" t="s">
        <v>86</v>
      </c>
      <c r="G23" s="31">
        <f>VLOOKUP($F23,'Price List'!$D$4:$L$87,6,0)</f>
        <v>1799</v>
      </c>
      <c r="H23" s="32">
        <f t="shared" si="1"/>
        <v>1170</v>
      </c>
      <c r="I23" s="32">
        <f t="shared" si="2"/>
        <v>1224</v>
      </c>
      <c r="J23" s="32">
        <f t="shared" si="3"/>
        <v>1260</v>
      </c>
      <c r="K23" s="95"/>
      <c r="L23" s="32">
        <f t="shared" si="4"/>
        <v>0</v>
      </c>
      <c r="M23" s="90"/>
      <c r="N23" s="91">
        <f t="shared" si="5"/>
        <v>0</v>
      </c>
      <c r="O23" s="92"/>
      <c r="P23" s="93">
        <f t="shared" si="6"/>
        <v>0</v>
      </c>
      <c r="Q23" s="90"/>
      <c r="R23" s="125">
        <f t="shared" si="7"/>
        <v>0</v>
      </c>
      <c r="S23" s="121">
        <f t="shared" si="8"/>
        <v>0</v>
      </c>
      <c r="T23" s="122">
        <f t="shared" si="9"/>
        <v>0</v>
      </c>
      <c r="U23" s="123">
        <f t="shared" si="10"/>
        <v>0</v>
      </c>
      <c r="V23" s="123">
        <f t="shared" si="11"/>
        <v>0</v>
      </c>
      <c r="W23" s="124">
        <f t="shared" si="12"/>
        <v>0</v>
      </c>
    </row>
    <row r="24" spans="2:23" ht="21" customHeight="1" x14ac:dyDescent="0.2">
      <c r="B24" s="338" t="s">
        <v>89</v>
      </c>
      <c r="C24" s="361" t="s">
        <v>67</v>
      </c>
      <c r="D24" s="372" t="s">
        <v>90</v>
      </c>
      <c r="E24" s="37" t="s">
        <v>66</v>
      </c>
      <c r="F24" s="37" t="s">
        <v>91</v>
      </c>
      <c r="G24" s="38">
        <f>VLOOKUP($F24,'Price List'!$D$4:$L$87,6,0)</f>
        <v>1599</v>
      </c>
      <c r="H24" s="29">
        <f t="shared" si="1"/>
        <v>1040</v>
      </c>
      <c r="I24" s="29">
        <f t="shared" si="2"/>
        <v>1088</v>
      </c>
      <c r="J24" s="29">
        <f t="shared" si="3"/>
        <v>1120</v>
      </c>
      <c r="K24" s="79"/>
      <c r="L24" s="29">
        <f t="shared" si="4"/>
        <v>0</v>
      </c>
      <c r="M24" s="80"/>
      <c r="N24" s="81">
        <f t="shared" si="5"/>
        <v>0</v>
      </c>
      <c r="O24" s="82"/>
      <c r="P24" s="83">
        <f t="shared" si="6"/>
        <v>0</v>
      </c>
      <c r="Q24" s="80"/>
      <c r="R24" s="115">
        <f t="shared" si="7"/>
        <v>0</v>
      </c>
      <c r="S24" s="121">
        <f t="shared" si="8"/>
        <v>0</v>
      </c>
      <c r="T24" s="122">
        <f t="shared" si="9"/>
        <v>0</v>
      </c>
      <c r="U24" s="123">
        <f t="shared" si="10"/>
        <v>0</v>
      </c>
      <c r="V24" s="123">
        <f t="shared" si="11"/>
        <v>0</v>
      </c>
      <c r="W24" s="124">
        <f t="shared" si="12"/>
        <v>0</v>
      </c>
    </row>
    <row r="25" spans="2:23" ht="21" customHeight="1" x14ac:dyDescent="0.2">
      <c r="B25" s="339"/>
      <c r="C25" s="362"/>
      <c r="D25" s="373"/>
      <c r="E25" s="39" t="s">
        <v>69</v>
      </c>
      <c r="F25" s="40" t="s">
        <v>93</v>
      </c>
      <c r="G25" s="41">
        <f>VLOOKUP($F25,'Price List'!$D$4:$L$87,6,0)</f>
        <v>1599</v>
      </c>
      <c r="H25" s="42">
        <f t="shared" si="1"/>
        <v>1040</v>
      </c>
      <c r="I25" s="42">
        <f t="shared" si="2"/>
        <v>1088</v>
      </c>
      <c r="J25" s="42">
        <f t="shared" si="3"/>
        <v>1120</v>
      </c>
      <c r="K25" s="89"/>
      <c r="L25" s="32">
        <f t="shared" si="4"/>
        <v>0</v>
      </c>
      <c r="M25" s="90"/>
      <c r="N25" s="91">
        <f t="shared" si="5"/>
        <v>0</v>
      </c>
      <c r="O25" s="92"/>
      <c r="P25" s="93">
        <f t="shared" si="6"/>
        <v>0</v>
      </c>
      <c r="Q25" s="90"/>
      <c r="R25" s="125">
        <f t="shared" si="7"/>
        <v>0</v>
      </c>
      <c r="S25" s="121">
        <f t="shared" si="8"/>
        <v>0</v>
      </c>
      <c r="T25" s="122">
        <f t="shared" si="9"/>
        <v>0</v>
      </c>
      <c r="U25" s="123">
        <f t="shared" si="10"/>
        <v>0</v>
      </c>
      <c r="V25" s="123">
        <f t="shared" si="11"/>
        <v>0</v>
      </c>
      <c r="W25" s="124">
        <f t="shared" si="12"/>
        <v>0</v>
      </c>
    </row>
    <row r="26" spans="2:23" ht="21" customHeight="1" x14ac:dyDescent="0.2">
      <c r="B26" s="340" t="s">
        <v>95</v>
      </c>
      <c r="C26" s="361" t="s">
        <v>67</v>
      </c>
      <c r="D26" s="368" t="s">
        <v>96</v>
      </c>
      <c r="E26" s="27" t="s">
        <v>66</v>
      </c>
      <c r="F26" s="27" t="s">
        <v>97</v>
      </c>
      <c r="G26" s="43">
        <f>VLOOKUP($F26,'Price List'!$D$4:$L$87,6,0)</f>
        <v>1799</v>
      </c>
      <c r="H26" s="29">
        <f t="shared" si="1"/>
        <v>1170</v>
      </c>
      <c r="I26" s="29">
        <f t="shared" si="2"/>
        <v>1224</v>
      </c>
      <c r="J26" s="29">
        <f t="shared" si="3"/>
        <v>1260</v>
      </c>
      <c r="K26" s="79"/>
      <c r="L26" s="29">
        <f t="shared" si="4"/>
        <v>0</v>
      </c>
      <c r="M26" s="80"/>
      <c r="N26" s="81">
        <f t="shared" si="5"/>
        <v>0</v>
      </c>
      <c r="O26" s="82"/>
      <c r="P26" s="83">
        <f t="shared" si="6"/>
        <v>0</v>
      </c>
      <c r="Q26" s="80"/>
      <c r="R26" s="115">
        <f t="shared" si="7"/>
        <v>0</v>
      </c>
      <c r="S26" s="121">
        <f t="shared" si="8"/>
        <v>0</v>
      </c>
      <c r="T26" s="122">
        <f t="shared" si="9"/>
        <v>0</v>
      </c>
      <c r="U26" s="123">
        <f t="shared" si="10"/>
        <v>0</v>
      </c>
      <c r="V26" s="123">
        <f t="shared" si="11"/>
        <v>0</v>
      </c>
      <c r="W26" s="124">
        <f t="shared" si="12"/>
        <v>0</v>
      </c>
    </row>
    <row r="27" spans="2:23" ht="21" customHeight="1" x14ac:dyDescent="0.2">
      <c r="B27" s="341"/>
      <c r="C27" s="363"/>
      <c r="D27" s="370"/>
      <c r="E27" s="34" t="s">
        <v>69</v>
      </c>
      <c r="F27" s="34" t="s">
        <v>99</v>
      </c>
      <c r="G27" s="44">
        <f>VLOOKUP($F27,'Price List'!$D$4:$L$87,6,0)</f>
        <v>1799</v>
      </c>
      <c r="H27" s="36">
        <f t="shared" si="1"/>
        <v>1170</v>
      </c>
      <c r="I27" s="36">
        <f t="shared" si="2"/>
        <v>1224</v>
      </c>
      <c r="J27" s="36">
        <f t="shared" si="3"/>
        <v>1260</v>
      </c>
      <c r="K27" s="94"/>
      <c r="L27" s="36">
        <f t="shared" si="4"/>
        <v>0</v>
      </c>
      <c r="M27" s="85"/>
      <c r="N27" s="86">
        <f t="shared" si="5"/>
        <v>0</v>
      </c>
      <c r="O27" s="87"/>
      <c r="P27" s="88">
        <f t="shared" si="6"/>
        <v>0</v>
      </c>
      <c r="Q27" s="85"/>
      <c r="R27" s="120">
        <f t="shared" si="7"/>
        <v>0</v>
      </c>
      <c r="S27" s="121">
        <f t="shared" si="8"/>
        <v>0</v>
      </c>
      <c r="T27" s="122">
        <f t="shared" si="9"/>
        <v>0</v>
      </c>
      <c r="U27" s="123">
        <f t="shared" si="10"/>
        <v>0</v>
      </c>
      <c r="V27" s="123">
        <f t="shared" si="11"/>
        <v>0</v>
      </c>
      <c r="W27" s="124">
        <f t="shared" si="12"/>
        <v>0</v>
      </c>
    </row>
    <row r="28" spans="2:23" ht="21" customHeight="1" x14ac:dyDescent="0.2">
      <c r="B28" s="341"/>
      <c r="C28" s="363"/>
      <c r="D28" s="371" t="s">
        <v>101</v>
      </c>
      <c r="E28" s="34" t="s">
        <v>66</v>
      </c>
      <c r="F28" s="34" t="s">
        <v>102</v>
      </c>
      <c r="G28" s="44">
        <f>VLOOKUP($F28,'Price List'!$D$4:$L$87,6,0)</f>
        <v>1799</v>
      </c>
      <c r="H28" s="36">
        <f t="shared" si="1"/>
        <v>1170</v>
      </c>
      <c r="I28" s="36">
        <f t="shared" si="2"/>
        <v>1224</v>
      </c>
      <c r="J28" s="36">
        <f t="shared" si="3"/>
        <v>1260</v>
      </c>
      <c r="K28" s="94"/>
      <c r="L28" s="36">
        <f t="shared" si="4"/>
        <v>0</v>
      </c>
      <c r="M28" s="85"/>
      <c r="N28" s="86">
        <f t="shared" si="5"/>
        <v>0</v>
      </c>
      <c r="O28" s="87"/>
      <c r="P28" s="88">
        <f t="shared" si="6"/>
        <v>0</v>
      </c>
      <c r="Q28" s="85"/>
      <c r="R28" s="120">
        <f t="shared" si="7"/>
        <v>0</v>
      </c>
      <c r="S28" s="121">
        <f t="shared" si="8"/>
        <v>0</v>
      </c>
      <c r="T28" s="122">
        <f t="shared" si="9"/>
        <v>0</v>
      </c>
      <c r="U28" s="123">
        <f t="shared" si="10"/>
        <v>0</v>
      </c>
      <c r="V28" s="123">
        <f t="shared" si="11"/>
        <v>0</v>
      </c>
      <c r="W28" s="124">
        <f t="shared" si="12"/>
        <v>0</v>
      </c>
    </row>
    <row r="29" spans="2:23" ht="21" customHeight="1" x14ac:dyDescent="0.2">
      <c r="B29" s="342"/>
      <c r="C29" s="362"/>
      <c r="D29" s="369"/>
      <c r="E29" s="30" t="s">
        <v>69</v>
      </c>
      <c r="F29" s="45" t="s">
        <v>103</v>
      </c>
      <c r="G29" s="44">
        <f>VLOOKUP($F29,'Price List'!$D$4:$L$87,6,0)</f>
        <v>1799</v>
      </c>
      <c r="H29" s="36">
        <f t="shared" si="1"/>
        <v>1170</v>
      </c>
      <c r="I29" s="36">
        <f t="shared" si="2"/>
        <v>1224</v>
      </c>
      <c r="J29" s="36">
        <f t="shared" si="3"/>
        <v>1260</v>
      </c>
      <c r="K29" s="95"/>
      <c r="L29" s="32">
        <f t="shared" si="4"/>
        <v>0</v>
      </c>
      <c r="M29" s="90"/>
      <c r="N29" s="91">
        <f t="shared" si="5"/>
        <v>0</v>
      </c>
      <c r="O29" s="92"/>
      <c r="P29" s="93">
        <f t="shared" si="6"/>
        <v>0</v>
      </c>
      <c r="Q29" s="90"/>
      <c r="R29" s="125">
        <f t="shared" si="7"/>
        <v>0</v>
      </c>
      <c r="S29" s="121">
        <f t="shared" si="8"/>
        <v>0</v>
      </c>
      <c r="T29" s="122">
        <f t="shared" si="9"/>
        <v>0</v>
      </c>
      <c r="U29" s="123">
        <f t="shared" si="10"/>
        <v>0</v>
      </c>
      <c r="V29" s="123">
        <f t="shared" si="11"/>
        <v>0</v>
      </c>
      <c r="W29" s="124">
        <f t="shared" si="12"/>
        <v>0</v>
      </c>
    </row>
    <row r="30" spans="2:23" ht="21" customHeight="1" x14ac:dyDescent="0.2">
      <c r="B30" s="343" t="s">
        <v>217</v>
      </c>
      <c r="C30" s="358" t="s">
        <v>67</v>
      </c>
      <c r="D30" s="368" t="s">
        <v>51</v>
      </c>
      <c r="E30" s="27" t="s">
        <v>66</v>
      </c>
      <c r="F30" s="27" t="s">
        <v>106</v>
      </c>
      <c r="G30" s="43">
        <f>VLOOKUP($F30,'Price List'!$D$4:$L$87,6,0)</f>
        <v>1899</v>
      </c>
      <c r="H30" s="29">
        <f t="shared" si="1"/>
        <v>1235</v>
      </c>
      <c r="I30" s="29">
        <f t="shared" si="2"/>
        <v>1292</v>
      </c>
      <c r="J30" s="29">
        <f t="shared" si="3"/>
        <v>1330</v>
      </c>
      <c r="K30" s="79"/>
      <c r="L30" s="29">
        <f t="shared" si="4"/>
        <v>0</v>
      </c>
      <c r="M30" s="80"/>
      <c r="N30" s="81">
        <f t="shared" si="5"/>
        <v>0</v>
      </c>
      <c r="O30" s="82"/>
      <c r="P30" s="83">
        <f t="shared" si="6"/>
        <v>0</v>
      </c>
      <c r="Q30" s="80"/>
      <c r="R30" s="115">
        <f t="shared" si="7"/>
        <v>0</v>
      </c>
      <c r="S30" s="121">
        <f t="shared" si="8"/>
        <v>0</v>
      </c>
      <c r="T30" s="122">
        <f t="shared" si="9"/>
        <v>0</v>
      </c>
      <c r="U30" s="123">
        <f t="shared" si="10"/>
        <v>0</v>
      </c>
      <c r="V30" s="123">
        <f t="shared" si="11"/>
        <v>0</v>
      </c>
      <c r="W30" s="124">
        <f t="shared" si="12"/>
        <v>0</v>
      </c>
    </row>
    <row r="31" spans="2:23" ht="21" customHeight="1" x14ac:dyDescent="0.2">
      <c r="B31" s="344"/>
      <c r="C31" s="359"/>
      <c r="D31" s="370"/>
      <c r="E31" s="34" t="s">
        <v>69</v>
      </c>
      <c r="F31" s="34" t="s">
        <v>108</v>
      </c>
      <c r="G31" s="44">
        <f>VLOOKUP($F31,'Price List'!$D$4:$L$87,6,0)</f>
        <v>1899</v>
      </c>
      <c r="H31" s="36">
        <f t="shared" si="1"/>
        <v>1235</v>
      </c>
      <c r="I31" s="36">
        <f t="shared" si="2"/>
        <v>1292</v>
      </c>
      <c r="J31" s="36">
        <f t="shared" si="3"/>
        <v>1330</v>
      </c>
      <c r="K31" s="94"/>
      <c r="L31" s="36">
        <f t="shared" si="4"/>
        <v>0</v>
      </c>
      <c r="M31" s="85"/>
      <c r="N31" s="86">
        <f t="shared" si="5"/>
        <v>0</v>
      </c>
      <c r="O31" s="87"/>
      <c r="P31" s="88">
        <f t="shared" si="6"/>
        <v>0</v>
      </c>
      <c r="Q31" s="85"/>
      <c r="R31" s="120">
        <f t="shared" si="7"/>
        <v>0</v>
      </c>
      <c r="S31" s="121">
        <f t="shared" si="8"/>
        <v>0</v>
      </c>
      <c r="T31" s="122">
        <f t="shared" si="9"/>
        <v>0</v>
      </c>
      <c r="U31" s="123">
        <f t="shared" si="10"/>
        <v>0</v>
      </c>
      <c r="V31" s="123">
        <f t="shared" si="11"/>
        <v>0</v>
      </c>
      <c r="W31" s="124">
        <f t="shared" si="12"/>
        <v>0</v>
      </c>
    </row>
    <row r="32" spans="2:23" ht="21" customHeight="1" x14ac:dyDescent="0.2">
      <c r="B32" s="344"/>
      <c r="C32" s="359"/>
      <c r="D32" s="371" t="s">
        <v>110</v>
      </c>
      <c r="E32" s="34" t="s">
        <v>66</v>
      </c>
      <c r="F32" s="34" t="s">
        <v>111</v>
      </c>
      <c r="G32" s="44">
        <f>VLOOKUP($F32,'Price List'!$D$4:$L$87,6,0)</f>
        <v>1899</v>
      </c>
      <c r="H32" s="36">
        <f t="shared" si="1"/>
        <v>1235</v>
      </c>
      <c r="I32" s="36">
        <f t="shared" si="2"/>
        <v>1292</v>
      </c>
      <c r="J32" s="36">
        <f t="shared" si="3"/>
        <v>1330</v>
      </c>
      <c r="K32" s="94"/>
      <c r="L32" s="36">
        <f t="shared" si="4"/>
        <v>0</v>
      </c>
      <c r="M32" s="85"/>
      <c r="N32" s="86">
        <f t="shared" si="5"/>
        <v>0</v>
      </c>
      <c r="O32" s="87"/>
      <c r="P32" s="88">
        <f t="shared" si="6"/>
        <v>0</v>
      </c>
      <c r="Q32" s="85"/>
      <c r="R32" s="120">
        <f t="shared" si="7"/>
        <v>0</v>
      </c>
      <c r="S32" s="121">
        <f t="shared" si="8"/>
        <v>0</v>
      </c>
      <c r="T32" s="122">
        <f t="shared" si="9"/>
        <v>0</v>
      </c>
      <c r="U32" s="123">
        <f t="shared" si="10"/>
        <v>0</v>
      </c>
      <c r="V32" s="123">
        <f t="shared" si="11"/>
        <v>0</v>
      </c>
      <c r="W32" s="124">
        <f t="shared" si="12"/>
        <v>0</v>
      </c>
    </row>
    <row r="33" spans="2:23" ht="21" customHeight="1" x14ac:dyDescent="0.2">
      <c r="B33" s="345"/>
      <c r="C33" s="360"/>
      <c r="D33" s="369"/>
      <c r="E33" s="30" t="s">
        <v>69</v>
      </c>
      <c r="F33" s="30" t="s">
        <v>113</v>
      </c>
      <c r="G33" s="46">
        <f>VLOOKUP($F33,'Price List'!$D$4:$L$87,6,0)</f>
        <v>1899</v>
      </c>
      <c r="H33" s="32">
        <f t="shared" si="1"/>
        <v>1235</v>
      </c>
      <c r="I33" s="32">
        <f t="shared" si="2"/>
        <v>1292</v>
      </c>
      <c r="J33" s="32">
        <f t="shared" si="3"/>
        <v>1330</v>
      </c>
      <c r="K33" s="95"/>
      <c r="L33" s="32">
        <f t="shared" si="4"/>
        <v>0</v>
      </c>
      <c r="M33" s="90"/>
      <c r="N33" s="91">
        <f t="shared" si="5"/>
        <v>0</v>
      </c>
      <c r="O33" s="92"/>
      <c r="P33" s="93">
        <f t="shared" si="6"/>
        <v>0</v>
      </c>
      <c r="Q33" s="90"/>
      <c r="R33" s="125">
        <f t="shared" si="7"/>
        <v>0</v>
      </c>
      <c r="S33" s="121">
        <f t="shared" si="8"/>
        <v>0</v>
      </c>
      <c r="T33" s="122">
        <f t="shared" si="9"/>
        <v>0</v>
      </c>
      <c r="U33" s="123">
        <f t="shared" si="10"/>
        <v>0</v>
      </c>
      <c r="V33" s="123">
        <f t="shared" si="11"/>
        <v>0</v>
      </c>
      <c r="W33" s="124">
        <f t="shared" si="12"/>
        <v>0</v>
      </c>
    </row>
    <row r="34" spans="2:23" ht="21" customHeight="1" x14ac:dyDescent="0.2">
      <c r="B34" s="47" t="s">
        <v>116</v>
      </c>
      <c r="C34" s="48" t="s">
        <v>67</v>
      </c>
      <c r="D34" s="49" t="s">
        <v>117</v>
      </c>
      <c r="E34" s="50" t="s">
        <v>49</v>
      </c>
      <c r="F34" s="50" t="s">
        <v>118</v>
      </c>
      <c r="G34" s="51">
        <f>VLOOKUP($F34,'Price List'!$D$4:$L$87,6,0)</f>
        <v>1899</v>
      </c>
      <c r="H34" s="52">
        <f t="shared" si="1"/>
        <v>1235</v>
      </c>
      <c r="I34" s="52">
        <f t="shared" si="2"/>
        <v>1292</v>
      </c>
      <c r="J34" s="52">
        <f t="shared" si="3"/>
        <v>1330</v>
      </c>
      <c r="K34" s="96"/>
      <c r="L34" s="52">
        <f t="shared" si="4"/>
        <v>0</v>
      </c>
      <c r="M34" s="97"/>
      <c r="N34" s="98">
        <f t="shared" si="5"/>
        <v>0</v>
      </c>
      <c r="O34" s="99"/>
      <c r="P34" s="100">
        <f t="shared" si="6"/>
        <v>0</v>
      </c>
      <c r="Q34" s="97"/>
      <c r="R34" s="126">
        <f t="shared" si="7"/>
        <v>0</v>
      </c>
      <c r="S34" s="121">
        <f t="shared" si="8"/>
        <v>0</v>
      </c>
      <c r="T34" s="122">
        <f t="shared" si="9"/>
        <v>0</v>
      </c>
      <c r="U34" s="123">
        <f t="shared" si="10"/>
        <v>0</v>
      </c>
      <c r="V34" s="123">
        <f t="shared" si="11"/>
        <v>0</v>
      </c>
      <c r="W34" s="124">
        <f t="shared" si="12"/>
        <v>0</v>
      </c>
    </row>
    <row r="35" spans="2:23" ht="21" customHeight="1" x14ac:dyDescent="0.2">
      <c r="B35" s="340" t="s">
        <v>120</v>
      </c>
      <c r="C35" s="361" t="s">
        <v>67</v>
      </c>
      <c r="D35" s="368" t="s">
        <v>121</v>
      </c>
      <c r="E35" s="27" t="s">
        <v>66</v>
      </c>
      <c r="F35" s="27" t="s">
        <v>122</v>
      </c>
      <c r="G35" s="43">
        <f>VLOOKUP($F35,'Price List'!$D$4:$L$87,6,0)</f>
        <v>1899</v>
      </c>
      <c r="H35" s="29">
        <f t="shared" si="1"/>
        <v>1235</v>
      </c>
      <c r="I35" s="29">
        <f t="shared" si="2"/>
        <v>1292</v>
      </c>
      <c r="J35" s="29">
        <f t="shared" si="3"/>
        <v>1330</v>
      </c>
      <c r="K35" s="79"/>
      <c r="L35" s="29">
        <f t="shared" si="4"/>
        <v>0</v>
      </c>
      <c r="M35" s="80"/>
      <c r="N35" s="81">
        <f t="shared" si="5"/>
        <v>0</v>
      </c>
      <c r="O35" s="82"/>
      <c r="P35" s="83">
        <f t="shared" si="6"/>
        <v>0</v>
      </c>
      <c r="Q35" s="80"/>
      <c r="R35" s="115">
        <f t="shared" si="7"/>
        <v>0</v>
      </c>
      <c r="S35" s="121">
        <f t="shared" si="8"/>
        <v>0</v>
      </c>
      <c r="T35" s="122">
        <f t="shared" si="9"/>
        <v>0</v>
      </c>
      <c r="U35" s="123">
        <f t="shared" si="10"/>
        <v>0</v>
      </c>
      <c r="V35" s="123">
        <f t="shared" si="11"/>
        <v>0</v>
      </c>
      <c r="W35" s="124">
        <f t="shared" si="12"/>
        <v>0</v>
      </c>
    </row>
    <row r="36" spans="2:23" ht="21" customHeight="1" x14ac:dyDescent="0.2">
      <c r="B36" s="341"/>
      <c r="C36" s="363"/>
      <c r="D36" s="374"/>
      <c r="E36" s="45" t="s">
        <v>69</v>
      </c>
      <c r="F36" s="45" t="s">
        <v>124</v>
      </c>
      <c r="G36" s="53">
        <f>VLOOKUP($F36,'Price List'!$D$4:$L$87,6,0)</f>
        <v>1899</v>
      </c>
      <c r="H36" s="54">
        <f t="shared" si="1"/>
        <v>1235</v>
      </c>
      <c r="I36" s="54">
        <f t="shared" si="2"/>
        <v>1292</v>
      </c>
      <c r="J36" s="54">
        <f t="shared" si="3"/>
        <v>1330</v>
      </c>
      <c r="K36" s="101"/>
      <c r="L36" s="54">
        <f t="shared" si="4"/>
        <v>0</v>
      </c>
      <c r="M36" s="102"/>
      <c r="N36" s="103">
        <f t="shared" si="5"/>
        <v>0</v>
      </c>
      <c r="O36" s="104"/>
      <c r="P36" s="105">
        <f t="shared" si="6"/>
        <v>0</v>
      </c>
      <c r="Q36" s="102"/>
      <c r="R36" s="127">
        <f t="shared" si="7"/>
        <v>0</v>
      </c>
      <c r="S36" s="128">
        <f t="shared" si="8"/>
        <v>0</v>
      </c>
      <c r="T36" s="129">
        <f t="shared" si="9"/>
        <v>0</v>
      </c>
      <c r="U36" s="130">
        <f t="shared" si="10"/>
        <v>0</v>
      </c>
      <c r="V36" s="130">
        <f t="shared" si="11"/>
        <v>0</v>
      </c>
      <c r="W36" s="131">
        <f t="shared" si="12"/>
        <v>0</v>
      </c>
    </row>
    <row r="37" spans="2:23" ht="21" customHeight="1" x14ac:dyDescent="0.2">
      <c r="B37" s="346" t="s">
        <v>127</v>
      </c>
      <c r="C37" s="364" t="str">
        <f>'Price List'!G45</f>
        <v>Now</v>
      </c>
      <c r="D37" s="55" t="s">
        <v>128</v>
      </c>
      <c r="E37" s="375" t="s">
        <v>49</v>
      </c>
      <c r="F37" s="27" t="s">
        <v>129</v>
      </c>
      <c r="G37" s="43">
        <f>VLOOKUP($F37,'Price List'!$D$4:$L$87,6,0)</f>
        <v>1999</v>
      </c>
      <c r="H37" s="29">
        <f t="shared" si="1"/>
        <v>1300</v>
      </c>
      <c r="I37" s="29">
        <f t="shared" si="2"/>
        <v>1360</v>
      </c>
      <c r="J37" s="29">
        <f t="shared" si="3"/>
        <v>1400</v>
      </c>
      <c r="K37" s="79"/>
      <c r="L37" s="29">
        <f t="shared" si="4"/>
        <v>0</v>
      </c>
      <c r="M37" s="80"/>
      <c r="N37" s="81">
        <f t="shared" si="5"/>
        <v>0</v>
      </c>
      <c r="O37" s="82"/>
      <c r="P37" s="83">
        <f t="shared" si="6"/>
        <v>0</v>
      </c>
      <c r="Q37" s="80"/>
      <c r="R37" s="115">
        <f t="shared" si="7"/>
        <v>0</v>
      </c>
      <c r="S37" s="116">
        <f t="shared" si="8"/>
        <v>0</v>
      </c>
      <c r="T37" s="117">
        <f t="shared" si="9"/>
        <v>0</v>
      </c>
      <c r="U37" s="118">
        <f t="shared" si="10"/>
        <v>0</v>
      </c>
      <c r="V37" s="118">
        <f t="shared" si="11"/>
        <v>0</v>
      </c>
      <c r="W37" s="119">
        <f t="shared" si="12"/>
        <v>0</v>
      </c>
    </row>
    <row r="38" spans="2:23" ht="21" customHeight="1" x14ac:dyDescent="0.2">
      <c r="B38" s="347"/>
      <c r="C38" s="365"/>
      <c r="D38" s="56" t="s">
        <v>130</v>
      </c>
      <c r="E38" s="376"/>
      <c r="F38" s="30" t="s">
        <v>131</v>
      </c>
      <c r="G38" s="46">
        <f>VLOOKUP($F38,'Price List'!$D$4:$L$87,6,0)</f>
        <v>1999</v>
      </c>
      <c r="H38" s="32">
        <f t="shared" si="1"/>
        <v>1300</v>
      </c>
      <c r="I38" s="32">
        <f t="shared" si="2"/>
        <v>1360</v>
      </c>
      <c r="J38" s="32">
        <f t="shared" si="3"/>
        <v>1400</v>
      </c>
      <c r="K38" s="95"/>
      <c r="L38" s="32">
        <f t="shared" si="4"/>
        <v>0</v>
      </c>
      <c r="M38" s="90"/>
      <c r="N38" s="91">
        <f t="shared" si="5"/>
        <v>0</v>
      </c>
      <c r="O38" s="92"/>
      <c r="P38" s="93">
        <f t="shared" si="6"/>
        <v>0</v>
      </c>
      <c r="Q38" s="90"/>
      <c r="R38" s="125">
        <f t="shared" si="7"/>
        <v>0</v>
      </c>
      <c r="S38" s="132">
        <f t="shared" si="8"/>
        <v>0</v>
      </c>
      <c r="T38" s="133">
        <f t="shared" si="9"/>
        <v>0</v>
      </c>
      <c r="U38" s="134">
        <f t="shared" si="10"/>
        <v>0</v>
      </c>
      <c r="V38" s="134">
        <f t="shared" si="11"/>
        <v>0</v>
      </c>
      <c r="W38" s="135">
        <f t="shared" si="12"/>
        <v>0</v>
      </c>
    </row>
    <row r="39" spans="2:23" ht="21" customHeight="1" x14ac:dyDescent="0.2">
      <c r="B39" s="344" t="s">
        <v>132</v>
      </c>
      <c r="C39" s="57" t="s">
        <v>67</v>
      </c>
      <c r="D39" s="33" t="s">
        <v>117</v>
      </c>
      <c r="E39" s="377" t="s">
        <v>49</v>
      </c>
      <c r="F39" s="58" t="s">
        <v>133</v>
      </c>
      <c r="G39" s="59">
        <f>VLOOKUP($F39,'Price List'!$D$4:$L$87,6,0)</f>
        <v>1799</v>
      </c>
      <c r="H39" s="60">
        <f t="shared" si="1"/>
        <v>1170</v>
      </c>
      <c r="I39" s="60">
        <f t="shared" si="2"/>
        <v>1224</v>
      </c>
      <c r="J39" s="60">
        <f t="shared" si="3"/>
        <v>1260</v>
      </c>
      <c r="K39" s="84"/>
      <c r="L39" s="60">
        <f t="shared" si="4"/>
        <v>0</v>
      </c>
      <c r="M39" s="106"/>
      <c r="N39" s="107">
        <f t="shared" si="5"/>
        <v>0</v>
      </c>
      <c r="O39" s="108"/>
      <c r="P39" s="109">
        <f t="shared" si="6"/>
        <v>0</v>
      </c>
      <c r="Q39" s="106"/>
      <c r="R39" s="136">
        <f t="shared" si="7"/>
        <v>0</v>
      </c>
      <c r="S39" s="137">
        <f t="shared" si="8"/>
        <v>0</v>
      </c>
      <c r="T39" s="138">
        <f t="shared" si="9"/>
        <v>0</v>
      </c>
      <c r="U39" s="139">
        <f t="shared" si="10"/>
        <v>0</v>
      </c>
      <c r="V39" s="139">
        <f t="shared" si="11"/>
        <v>0</v>
      </c>
      <c r="W39" s="140">
        <f t="shared" si="12"/>
        <v>0</v>
      </c>
    </row>
    <row r="40" spans="2:23" ht="21" customHeight="1" x14ac:dyDescent="0.2">
      <c r="B40" s="345"/>
      <c r="C40" s="57" t="s">
        <v>67</v>
      </c>
      <c r="D40" s="56" t="s">
        <v>51</v>
      </c>
      <c r="E40" s="378"/>
      <c r="F40" s="61" t="s">
        <v>134</v>
      </c>
      <c r="G40" s="62">
        <f>VLOOKUP($F40,'Price List'!$D$4:$L$87,6,0)</f>
        <v>1799</v>
      </c>
      <c r="H40" s="32">
        <f t="shared" si="1"/>
        <v>1170</v>
      </c>
      <c r="I40" s="32">
        <f t="shared" si="2"/>
        <v>1224</v>
      </c>
      <c r="J40" s="32">
        <f t="shared" si="3"/>
        <v>1260</v>
      </c>
      <c r="K40" s="95"/>
      <c r="L40" s="32">
        <f t="shared" si="4"/>
        <v>0</v>
      </c>
      <c r="M40" s="90"/>
      <c r="N40" s="91">
        <f t="shared" si="5"/>
        <v>0</v>
      </c>
      <c r="O40" s="92"/>
      <c r="P40" s="93">
        <f t="shared" si="6"/>
        <v>0</v>
      </c>
      <c r="Q40" s="90"/>
      <c r="R40" s="125">
        <f t="shared" si="7"/>
        <v>0</v>
      </c>
      <c r="S40" s="121">
        <f t="shared" si="8"/>
        <v>0</v>
      </c>
      <c r="T40" s="122">
        <f t="shared" si="9"/>
        <v>0</v>
      </c>
      <c r="U40" s="123">
        <f t="shared" si="10"/>
        <v>0</v>
      </c>
      <c r="V40" s="123">
        <f t="shared" si="11"/>
        <v>0</v>
      </c>
      <c r="W40" s="124">
        <f t="shared" si="12"/>
        <v>0</v>
      </c>
    </row>
    <row r="41" spans="2:23" ht="21" customHeight="1" x14ac:dyDescent="0.2">
      <c r="B41" s="47" t="s">
        <v>137</v>
      </c>
      <c r="C41" s="48" t="s">
        <v>67</v>
      </c>
      <c r="D41" s="49" t="s">
        <v>74</v>
      </c>
      <c r="E41" s="50" t="s">
        <v>49</v>
      </c>
      <c r="F41" s="50" t="s">
        <v>138</v>
      </c>
      <c r="G41" s="63">
        <f>VLOOKUP($F41,'Price List'!$D$4:$L$87,6,0)</f>
        <v>1199</v>
      </c>
      <c r="H41" s="52">
        <f t="shared" si="1"/>
        <v>780</v>
      </c>
      <c r="I41" s="52">
        <f t="shared" si="2"/>
        <v>816</v>
      </c>
      <c r="J41" s="52">
        <f t="shared" si="3"/>
        <v>840</v>
      </c>
      <c r="K41" s="96"/>
      <c r="L41" s="52">
        <f t="shared" si="4"/>
        <v>0</v>
      </c>
      <c r="M41" s="97"/>
      <c r="N41" s="98">
        <f t="shared" si="5"/>
        <v>0</v>
      </c>
      <c r="O41" s="99"/>
      <c r="P41" s="100">
        <f t="shared" si="6"/>
        <v>0</v>
      </c>
      <c r="Q41" s="97"/>
      <c r="R41" s="126">
        <f t="shared" si="7"/>
        <v>0</v>
      </c>
      <c r="S41" s="121">
        <f t="shared" si="8"/>
        <v>0</v>
      </c>
      <c r="T41" s="122">
        <f t="shared" si="9"/>
        <v>0</v>
      </c>
      <c r="U41" s="123">
        <f t="shared" si="10"/>
        <v>0</v>
      </c>
      <c r="V41" s="123">
        <f t="shared" si="11"/>
        <v>0</v>
      </c>
      <c r="W41" s="124">
        <f t="shared" si="12"/>
        <v>0</v>
      </c>
    </row>
    <row r="42" spans="2:23" ht="21" customHeight="1" x14ac:dyDescent="0.2">
      <c r="B42" s="340" t="s">
        <v>139</v>
      </c>
      <c r="C42" s="361" t="s">
        <v>67</v>
      </c>
      <c r="D42" s="55" t="s">
        <v>140</v>
      </c>
      <c r="E42" s="27" t="s">
        <v>49</v>
      </c>
      <c r="F42" s="27" t="s">
        <v>141</v>
      </c>
      <c r="G42" s="64">
        <f>VLOOKUP($F42,'Price List'!$D$4:$L$87,6,0)</f>
        <v>1199</v>
      </c>
      <c r="H42" s="29">
        <f t="shared" si="1"/>
        <v>780</v>
      </c>
      <c r="I42" s="29">
        <f t="shared" si="2"/>
        <v>816</v>
      </c>
      <c r="J42" s="29">
        <f t="shared" si="3"/>
        <v>840</v>
      </c>
      <c r="K42" s="79"/>
      <c r="L42" s="29">
        <f t="shared" si="4"/>
        <v>0</v>
      </c>
      <c r="M42" s="80"/>
      <c r="N42" s="81">
        <f t="shared" si="5"/>
        <v>0</v>
      </c>
      <c r="O42" s="82"/>
      <c r="P42" s="83">
        <f t="shared" si="6"/>
        <v>0</v>
      </c>
      <c r="Q42" s="80"/>
      <c r="R42" s="115">
        <f t="shared" si="7"/>
        <v>0</v>
      </c>
      <c r="S42" s="121">
        <f t="shared" si="8"/>
        <v>0</v>
      </c>
      <c r="T42" s="122">
        <f t="shared" si="9"/>
        <v>0</v>
      </c>
      <c r="U42" s="123">
        <f t="shared" si="10"/>
        <v>0</v>
      </c>
      <c r="V42" s="123">
        <f t="shared" si="11"/>
        <v>0</v>
      </c>
      <c r="W42" s="124">
        <f t="shared" si="12"/>
        <v>0</v>
      </c>
    </row>
    <row r="43" spans="2:23" ht="21" customHeight="1" x14ac:dyDescent="0.2">
      <c r="B43" s="341"/>
      <c r="C43" s="363"/>
      <c r="D43" s="65" t="s">
        <v>1</v>
      </c>
      <c r="E43" s="34" t="s">
        <v>49</v>
      </c>
      <c r="F43" s="34" t="s">
        <v>142</v>
      </c>
      <c r="G43" s="66">
        <f>VLOOKUP($F43,'Price List'!$D$4:$L$87,6,0)</f>
        <v>1199</v>
      </c>
      <c r="H43" s="36">
        <f t="shared" si="1"/>
        <v>780</v>
      </c>
      <c r="I43" s="36">
        <f t="shared" si="2"/>
        <v>816</v>
      </c>
      <c r="J43" s="36">
        <f t="shared" si="3"/>
        <v>840</v>
      </c>
      <c r="K43" s="94"/>
      <c r="L43" s="36">
        <f t="shared" si="4"/>
        <v>0</v>
      </c>
      <c r="M43" s="85"/>
      <c r="N43" s="86">
        <f t="shared" si="5"/>
        <v>0</v>
      </c>
      <c r="O43" s="87"/>
      <c r="P43" s="88">
        <f t="shared" si="6"/>
        <v>0</v>
      </c>
      <c r="Q43" s="85"/>
      <c r="R43" s="120">
        <f t="shared" si="7"/>
        <v>0</v>
      </c>
      <c r="S43" s="121">
        <f t="shared" si="8"/>
        <v>0</v>
      </c>
      <c r="T43" s="122">
        <f t="shared" si="9"/>
        <v>0</v>
      </c>
      <c r="U43" s="123">
        <f t="shared" si="10"/>
        <v>0</v>
      </c>
      <c r="V43" s="123">
        <f t="shared" si="11"/>
        <v>0</v>
      </c>
      <c r="W43" s="124">
        <f t="shared" si="12"/>
        <v>0</v>
      </c>
    </row>
    <row r="44" spans="2:23" ht="21" customHeight="1" x14ac:dyDescent="0.2">
      <c r="B44" s="342"/>
      <c r="C44" s="362"/>
      <c r="D44" s="56" t="s">
        <v>143</v>
      </c>
      <c r="E44" s="30" t="s">
        <v>49</v>
      </c>
      <c r="F44" s="30" t="s">
        <v>144</v>
      </c>
      <c r="G44" s="62">
        <f>VLOOKUP($F44,'Price List'!$D$4:$L$87,6,0)</f>
        <v>1199</v>
      </c>
      <c r="H44" s="32">
        <f t="shared" si="1"/>
        <v>780</v>
      </c>
      <c r="I44" s="32">
        <f t="shared" si="2"/>
        <v>816</v>
      </c>
      <c r="J44" s="32">
        <f t="shared" si="3"/>
        <v>840</v>
      </c>
      <c r="K44" s="95"/>
      <c r="L44" s="32">
        <f t="shared" si="4"/>
        <v>0</v>
      </c>
      <c r="M44" s="90"/>
      <c r="N44" s="91">
        <f t="shared" si="5"/>
        <v>0</v>
      </c>
      <c r="O44" s="92"/>
      <c r="P44" s="93">
        <f t="shared" si="6"/>
        <v>0</v>
      </c>
      <c r="Q44" s="90"/>
      <c r="R44" s="125">
        <f t="shared" si="7"/>
        <v>0</v>
      </c>
      <c r="S44" s="121">
        <f t="shared" si="8"/>
        <v>0</v>
      </c>
      <c r="T44" s="122">
        <f t="shared" si="9"/>
        <v>0</v>
      </c>
      <c r="U44" s="123">
        <f t="shared" si="10"/>
        <v>0</v>
      </c>
      <c r="V44" s="123">
        <f t="shared" si="11"/>
        <v>0</v>
      </c>
      <c r="W44" s="124">
        <f t="shared" si="12"/>
        <v>0</v>
      </c>
    </row>
    <row r="45" spans="2:23" ht="21" customHeight="1" x14ac:dyDescent="0.2">
      <c r="B45" s="47" t="s">
        <v>218</v>
      </c>
      <c r="C45" s="48" t="s">
        <v>67</v>
      </c>
      <c r="D45" s="49" t="s">
        <v>161</v>
      </c>
      <c r="E45" s="50" t="s">
        <v>49</v>
      </c>
      <c r="F45" s="50" t="s">
        <v>162</v>
      </c>
      <c r="G45" s="63">
        <f>VLOOKUP($F45,'Price List'!$D$4:$L$87,6,0)</f>
        <v>1999</v>
      </c>
      <c r="H45" s="52">
        <f t="shared" si="1"/>
        <v>1300</v>
      </c>
      <c r="I45" s="52">
        <f t="shared" si="2"/>
        <v>1360</v>
      </c>
      <c r="J45" s="52">
        <f t="shared" si="3"/>
        <v>1400</v>
      </c>
      <c r="K45" s="96"/>
      <c r="L45" s="52">
        <f t="shared" si="4"/>
        <v>0</v>
      </c>
      <c r="M45" s="97"/>
      <c r="N45" s="98">
        <f t="shared" si="5"/>
        <v>0</v>
      </c>
      <c r="O45" s="99"/>
      <c r="P45" s="100">
        <f t="shared" si="6"/>
        <v>0</v>
      </c>
      <c r="Q45" s="97"/>
      <c r="R45" s="126">
        <f t="shared" si="7"/>
        <v>0</v>
      </c>
      <c r="S45" s="121">
        <f t="shared" si="8"/>
        <v>0</v>
      </c>
      <c r="T45" s="122">
        <f t="shared" si="9"/>
        <v>0</v>
      </c>
      <c r="U45" s="123">
        <f t="shared" si="10"/>
        <v>0</v>
      </c>
      <c r="V45" s="123">
        <f t="shared" si="11"/>
        <v>0</v>
      </c>
      <c r="W45" s="124">
        <f t="shared" si="12"/>
        <v>0</v>
      </c>
    </row>
    <row r="46" spans="2:23" ht="41" customHeight="1" x14ac:dyDescent="0.2">
      <c r="B46" s="67" t="s">
        <v>219</v>
      </c>
      <c r="C46" s="68" t="s">
        <v>67</v>
      </c>
      <c r="D46" s="49" t="s">
        <v>220</v>
      </c>
      <c r="E46" s="50" t="s">
        <v>49</v>
      </c>
      <c r="F46" s="50" t="s">
        <v>166</v>
      </c>
      <c r="G46" s="63">
        <f>VLOOKUP($F46,'Price List'!$D$4:$L$87,6,0)</f>
        <v>2099</v>
      </c>
      <c r="H46" s="52">
        <f t="shared" si="1"/>
        <v>1365</v>
      </c>
      <c r="I46" s="52">
        <f t="shared" si="2"/>
        <v>1428</v>
      </c>
      <c r="J46" s="52">
        <f t="shared" si="3"/>
        <v>1470</v>
      </c>
      <c r="K46" s="96"/>
      <c r="L46" s="52">
        <f t="shared" si="4"/>
        <v>0</v>
      </c>
      <c r="M46" s="97"/>
      <c r="N46" s="98">
        <f t="shared" si="5"/>
        <v>0</v>
      </c>
      <c r="O46" s="99"/>
      <c r="P46" s="100">
        <f t="shared" si="6"/>
        <v>0</v>
      </c>
      <c r="Q46" s="97"/>
      <c r="R46" s="126">
        <f t="shared" si="7"/>
        <v>0</v>
      </c>
      <c r="S46" s="121">
        <f t="shared" si="8"/>
        <v>0</v>
      </c>
      <c r="T46" s="122">
        <f t="shared" si="9"/>
        <v>0</v>
      </c>
      <c r="U46" s="123">
        <f t="shared" si="10"/>
        <v>0</v>
      </c>
      <c r="V46" s="123">
        <f t="shared" si="11"/>
        <v>0</v>
      </c>
      <c r="W46" s="124">
        <f t="shared" si="12"/>
        <v>0</v>
      </c>
    </row>
    <row r="47" spans="2:23" ht="21" customHeight="1" x14ac:dyDescent="0.2">
      <c r="B47" s="47" t="s">
        <v>221</v>
      </c>
      <c r="C47" s="48" t="s">
        <v>67</v>
      </c>
      <c r="D47" s="49" t="s">
        <v>60</v>
      </c>
      <c r="E47" s="50" t="s">
        <v>69</v>
      </c>
      <c r="F47" s="50" t="s">
        <v>169</v>
      </c>
      <c r="G47" s="63">
        <f>VLOOKUP($F47,'Price List'!$D$4:$L$87,6,0)</f>
        <v>3399</v>
      </c>
      <c r="H47" s="69">
        <f t="shared" si="1"/>
        <v>2210</v>
      </c>
      <c r="I47" s="69">
        <f t="shared" si="2"/>
        <v>2312</v>
      </c>
      <c r="J47" s="110">
        <f t="shared" si="3"/>
        <v>2380</v>
      </c>
      <c r="K47" s="96"/>
      <c r="L47" s="52">
        <f t="shared" si="4"/>
        <v>0</v>
      </c>
      <c r="M47" s="97"/>
      <c r="N47" s="98">
        <f t="shared" si="5"/>
        <v>0</v>
      </c>
      <c r="O47" s="99"/>
      <c r="P47" s="100">
        <f t="shared" si="6"/>
        <v>0</v>
      </c>
      <c r="Q47" s="97"/>
      <c r="R47" s="126">
        <f t="shared" si="7"/>
        <v>0</v>
      </c>
      <c r="S47" s="121">
        <f t="shared" si="8"/>
        <v>0</v>
      </c>
      <c r="T47" s="122">
        <f t="shared" si="9"/>
        <v>0</v>
      </c>
      <c r="U47" s="123">
        <f t="shared" si="10"/>
        <v>0</v>
      </c>
      <c r="V47" s="123">
        <f t="shared" si="11"/>
        <v>0</v>
      </c>
      <c r="W47" s="124">
        <f t="shared" si="12"/>
        <v>0</v>
      </c>
    </row>
    <row r="48" spans="2:23" ht="21" customHeight="1" x14ac:dyDescent="0.2">
      <c r="B48" s="340" t="s">
        <v>146</v>
      </c>
      <c r="C48" s="361" t="s">
        <v>67</v>
      </c>
      <c r="D48" s="368" t="s">
        <v>147</v>
      </c>
      <c r="E48" s="27" t="s">
        <v>149</v>
      </c>
      <c r="F48" s="27" t="s">
        <v>148</v>
      </c>
      <c r="G48" s="64">
        <f>VLOOKUP($F48,'Price List'!$D$4:$L$87,6,0)</f>
        <v>2399</v>
      </c>
      <c r="H48" s="29">
        <f t="shared" si="1"/>
        <v>1560</v>
      </c>
      <c r="I48" s="29">
        <f t="shared" si="2"/>
        <v>1632</v>
      </c>
      <c r="J48" s="29">
        <f t="shared" si="3"/>
        <v>1680</v>
      </c>
      <c r="K48" s="79"/>
      <c r="L48" s="29">
        <f t="shared" si="4"/>
        <v>0</v>
      </c>
      <c r="M48" s="80"/>
      <c r="N48" s="81">
        <f t="shared" si="5"/>
        <v>0</v>
      </c>
      <c r="O48" s="82"/>
      <c r="P48" s="83">
        <f t="shared" si="6"/>
        <v>0</v>
      </c>
      <c r="Q48" s="80"/>
      <c r="R48" s="115">
        <f t="shared" si="7"/>
        <v>0</v>
      </c>
      <c r="S48" s="121">
        <f t="shared" si="8"/>
        <v>0</v>
      </c>
      <c r="T48" s="122">
        <f t="shared" si="9"/>
        <v>0</v>
      </c>
      <c r="U48" s="123">
        <f t="shared" si="10"/>
        <v>0</v>
      </c>
      <c r="V48" s="123">
        <f t="shared" si="11"/>
        <v>0</v>
      </c>
      <c r="W48" s="124">
        <f t="shared" si="12"/>
        <v>0</v>
      </c>
    </row>
    <row r="49" spans="2:23" ht="21" customHeight="1" x14ac:dyDescent="0.2">
      <c r="B49" s="341"/>
      <c r="C49" s="363"/>
      <c r="D49" s="374"/>
      <c r="E49" s="34" t="s">
        <v>151</v>
      </c>
      <c r="F49" s="34" t="s">
        <v>150</v>
      </c>
      <c r="G49" s="66">
        <f>VLOOKUP($F49,'Price List'!$D$4:$L$87,6,0)</f>
        <v>2399</v>
      </c>
      <c r="H49" s="36">
        <f t="shared" si="1"/>
        <v>1560</v>
      </c>
      <c r="I49" s="36">
        <f t="shared" si="2"/>
        <v>1632</v>
      </c>
      <c r="J49" s="36">
        <f t="shared" si="3"/>
        <v>1680</v>
      </c>
      <c r="K49" s="94"/>
      <c r="L49" s="36">
        <f t="shared" si="4"/>
        <v>0</v>
      </c>
      <c r="M49" s="85"/>
      <c r="N49" s="86">
        <f t="shared" si="5"/>
        <v>0</v>
      </c>
      <c r="O49" s="87"/>
      <c r="P49" s="88">
        <f t="shared" si="6"/>
        <v>0</v>
      </c>
      <c r="Q49" s="85"/>
      <c r="R49" s="120">
        <f t="shared" si="7"/>
        <v>0</v>
      </c>
      <c r="S49" s="121">
        <f t="shared" si="8"/>
        <v>0</v>
      </c>
      <c r="T49" s="122">
        <f t="shared" si="9"/>
        <v>0</v>
      </c>
      <c r="U49" s="123">
        <f t="shared" si="10"/>
        <v>0</v>
      </c>
      <c r="V49" s="123">
        <f t="shared" si="11"/>
        <v>0</v>
      </c>
      <c r="W49" s="124">
        <f t="shared" si="12"/>
        <v>0</v>
      </c>
    </row>
    <row r="50" spans="2:23" ht="21" customHeight="1" x14ac:dyDescent="0.2">
      <c r="B50" s="348"/>
      <c r="C50" s="366"/>
      <c r="D50" s="370"/>
      <c r="E50" s="34" t="s">
        <v>153</v>
      </c>
      <c r="F50" s="34" t="s">
        <v>152</v>
      </c>
      <c r="G50" s="66">
        <f>VLOOKUP($F50,'Price List'!$D$4:$L$87,6,0)</f>
        <v>2399</v>
      </c>
      <c r="H50" s="36">
        <f t="shared" si="1"/>
        <v>1560</v>
      </c>
      <c r="I50" s="36">
        <f t="shared" si="2"/>
        <v>1632</v>
      </c>
      <c r="J50" s="36">
        <f t="shared" si="3"/>
        <v>1680</v>
      </c>
      <c r="K50" s="94"/>
      <c r="L50" s="36">
        <f t="shared" si="4"/>
        <v>0</v>
      </c>
      <c r="M50" s="85"/>
      <c r="N50" s="86">
        <f t="shared" si="5"/>
        <v>0</v>
      </c>
      <c r="O50" s="87"/>
      <c r="P50" s="88">
        <f t="shared" si="6"/>
        <v>0</v>
      </c>
      <c r="Q50" s="85"/>
      <c r="R50" s="120">
        <f t="shared" si="7"/>
        <v>0</v>
      </c>
      <c r="S50" s="121">
        <f t="shared" si="8"/>
        <v>0</v>
      </c>
      <c r="T50" s="122">
        <f t="shared" si="9"/>
        <v>0</v>
      </c>
      <c r="U50" s="123">
        <f t="shared" si="10"/>
        <v>0</v>
      </c>
      <c r="V50" s="123">
        <f t="shared" si="11"/>
        <v>0</v>
      </c>
      <c r="W50" s="124">
        <f t="shared" si="12"/>
        <v>0</v>
      </c>
    </row>
    <row r="51" spans="2:23" ht="21" customHeight="1" x14ac:dyDescent="0.2">
      <c r="B51" s="349" t="s">
        <v>154</v>
      </c>
      <c r="C51" s="367" t="s">
        <v>67</v>
      </c>
      <c r="D51" s="371" t="s">
        <v>155</v>
      </c>
      <c r="E51" s="34" t="s">
        <v>149</v>
      </c>
      <c r="F51" s="34" t="s">
        <v>156</v>
      </c>
      <c r="G51" s="66">
        <f>VLOOKUP($F51,'Price List'!$D$4:$L$87,6,0)</f>
        <v>2699</v>
      </c>
      <c r="H51" s="36">
        <f t="shared" si="1"/>
        <v>1755</v>
      </c>
      <c r="I51" s="36">
        <f t="shared" si="2"/>
        <v>1836</v>
      </c>
      <c r="J51" s="36">
        <f t="shared" si="3"/>
        <v>1890</v>
      </c>
      <c r="K51" s="94"/>
      <c r="L51" s="36">
        <f t="shared" si="4"/>
        <v>0</v>
      </c>
      <c r="M51" s="85"/>
      <c r="N51" s="86">
        <f t="shared" si="5"/>
        <v>0</v>
      </c>
      <c r="O51" s="87"/>
      <c r="P51" s="88">
        <f t="shared" si="6"/>
        <v>0</v>
      </c>
      <c r="Q51" s="85"/>
      <c r="R51" s="120">
        <f t="shared" si="7"/>
        <v>0</v>
      </c>
      <c r="S51" s="121">
        <f t="shared" si="8"/>
        <v>0</v>
      </c>
      <c r="T51" s="122">
        <f t="shared" si="9"/>
        <v>0</v>
      </c>
      <c r="U51" s="123">
        <f t="shared" si="10"/>
        <v>0</v>
      </c>
      <c r="V51" s="123">
        <f t="shared" si="11"/>
        <v>0</v>
      </c>
      <c r="W51" s="124">
        <f t="shared" si="12"/>
        <v>0</v>
      </c>
    </row>
    <row r="52" spans="2:23" ht="21" customHeight="1" x14ac:dyDescent="0.2">
      <c r="B52" s="341"/>
      <c r="C52" s="363"/>
      <c r="D52" s="374"/>
      <c r="E52" s="34" t="s">
        <v>151</v>
      </c>
      <c r="F52" s="34" t="s">
        <v>157</v>
      </c>
      <c r="G52" s="66">
        <f>VLOOKUP($F52,'Price List'!$D$4:$L$87,6,0)</f>
        <v>2699</v>
      </c>
      <c r="H52" s="36">
        <f t="shared" si="1"/>
        <v>1755</v>
      </c>
      <c r="I52" s="36">
        <f t="shared" si="2"/>
        <v>1836</v>
      </c>
      <c r="J52" s="36">
        <f t="shared" si="3"/>
        <v>1890</v>
      </c>
      <c r="K52" s="94"/>
      <c r="L52" s="36">
        <f t="shared" si="4"/>
        <v>0</v>
      </c>
      <c r="M52" s="85"/>
      <c r="N52" s="86">
        <f t="shared" si="5"/>
        <v>0</v>
      </c>
      <c r="O52" s="87"/>
      <c r="P52" s="88">
        <f t="shared" si="6"/>
        <v>0</v>
      </c>
      <c r="Q52" s="85"/>
      <c r="R52" s="120">
        <f t="shared" si="7"/>
        <v>0</v>
      </c>
      <c r="S52" s="121">
        <f t="shared" si="8"/>
        <v>0</v>
      </c>
      <c r="T52" s="122">
        <f t="shared" si="9"/>
        <v>0</v>
      </c>
      <c r="U52" s="123">
        <f t="shared" si="10"/>
        <v>0</v>
      </c>
      <c r="V52" s="123">
        <f t="shared" si="11"/>
        <v>0</v>
      </c>
      <c r="W52" s="124">
        <f t="shared" si="12"/>
        <v>0</v>
      </c>
    </row>
    <row r="53" spans="2:23" ht="21" customHeight="1" x14ac:dyDescent="0.2">
      <c r="B53" s="342"/>
      <c r="C53" s="362"/>
      <c r="D53" s="369"/>
      <c r="E53" s="30" t="s">
        <v>153</v>
      </c>
      <c r="F53" s="30" t="s">
        <v>158</v>
      </c>
      <c r="G53" s="62">
        <f>VLOOKUP($F53,'Price List'!$D$4:$L$87,6,0)</f>
        <v>2699</v>
      </c>
      <c r="H53" s="32">
        <f t="shared" si="1"/>
        <v>1755</v>
      </c>
      <c r="I53" s="32">
        <f t="shared" si="2"/>
        <v>1836</v>
      </c>
      <c r="J53" s="32">
        <f t="shared" si="3"/>
        <v>1890</v>
      </c>
      <c r="K53" s="95"/>
      <c r="L53" s="32">
        <f t="shared" si="4"/>
        <v>0</v>
      </c>
      <c r="M53" s="90"/>
      <c r="N53" s="91">
        <f t="shared" si="5"/>
        <v>0</v>
      </c>
      <c r="O53" s="92"/>
      <c r="P53" s="93">
        <f t="shared" si="6"/>
        <v>0</v>
      </c>
      <c r="Q53" s="90"/>
      <c r="R53" s="125">
        <f t="shared" si="7"/>
        <v>0</v>
      </c>
      <c r="S53" s="121">
        <f t="shared" si="8"/>
        <v>0</v>
      </c>
      <c r="T53" s="122">
        <f t="shared" si="9"/>
        <v>0</v>
      </c>
      <c r="U53" s="123">
        <f t="shared" si="10"/>
        <v>0</v>
      </c>
      <c r="V53" s="123">
        <f t="shared" si="11"/>
        <v>0</v>
      </c>
      <c r="W53" s="124">
        <f t="shared" si="12"/>
        <v>0</v>
      </c>
    </row>
    <row r="54" spans="2:23" ht="21" customHeight="1" x14ac:dyDescent="0.25">
      <c r="B54" s="70" t="s">
        <v>222</v>
      </c>
      <c r="C54" s="71" t="s">
        <v>67</v>
      </c>
      <c r="D54" s="72" t="s">
        <v>101</v>
      </c>
      <c r="E54" s="50" t="s">
        <v>49</v>
      </c>
      <c r="F54" s="50" t="s">
        <v>172</v>
      </c>
      <c r="G54" s="52">
        <f>VLOOKUP($F54,'Price List'!$D$4:$L$87,6,0)</f>
        <v>2899</v>
      </c>
      <c r="H54" s="52">
        <f t="shared" si="1"/>
        <v>1885</v>
      </c>
      <c r="I54" s="52">
        <f t="shared" si="2"/>
        <v>1972</v>
      </c>
      <c r="J54" s="52">
        <f t="shared" si="3"/>
        <v>2030</v>
      </c>
      <c r="K54" s="96"/>
      <c r="L54" s="52">
        <f t="shared" si="4"/>
        <v>0</v>
      </c>
      <c r="M54" s="111"/>
      <c r="N54" s="98">
        <f t="shared" si="5"/>
        <v>0</v>
      </c>
      <c r="O54" s="99"/>
      <c r="P54" s="100">
        <f t="shared" si="6"/>
        <v>0</v>
      </c>
      <c r="Q54" s="97"/>
      <c r="R54" s="126">
        <f t="shared" si="7"/>
        <v>0</v>
      </c>
      <c r="S54" s="132">
        <f t="shared" si="8"/>
        <v>0</v>
      </c>
      <c r="T54" s="133">
        <f t="shared" si="9"/>
        <v>0</v>
      </c>
      <c r="U54" s="134">
        <f t="shared" si="10"/>
        <v>0</v>
      </c>
      <c r="V54" s="134">
        <f t="shared" si="11"/>
        <v>0</v>
      </c>
      <c r="W54" s="135">
        <f t="shared" si="12"/>
        <v>0</v>
      </c>
    </row>
    <row r="55" spans="2:23" ht="41" customHeight="1" x14ac:dyDescent="0.2">
      <c r="B55" s="67" t="s">
        <v>174</v>
      </c>
      <c r="C55" s="68" t="s">
        <v>223</v>
      </c>
      <c r="D55" s="49" t="s">
        <v>224</v>
      </c>
      <c r="E55" s="50" t="s">
        <v>49</v>
      </c>
      <c r="F55" s="50" t="s">
        <v>176</v>
      </c>
      <c r="G55" s="63">
        <f>VLOOKUP($F55,'Price List'!$D$4:$L$87,6,0)</f>
        <v>1999</v>
      </c>
      <c r="H55" s="52">
        <f t="shared" si="1"/>
        <v>1300</v>
      </c>
      <c r="I55" s="52">
        <f t="shared" si="2"/>
        <v>1360</v>
      </c>
      <c r="J55" s="52">
        <f t="shared" si="3"/>
        <v>1400</v>
      </c>
      <c r="K55" s="96"/>
      <c r="L55" s="52">
        <f t="shared" si="4"/>
        <v>0</v>
      </c>
      <c r="M55" s="97"/>
      <c r="N55" s="98">
        <f t="shared" si="5"/>
        <v>0</v>
      </c>
      <c r="O55" s="99"/>
      <c r="P55" s="100">
        <f t="shared" si="6"/>
        <v>0</v>
      </c>
      <c r="Q55" s="97"/>
      <c r="R55" s="126">
        <f t="shared" si="7"/>
        <v>0</v>
      </c>
      <c r="S55" s="121">
        <f t="shared" si="8"/>
        <v>0</v>
      </c>
      <c r="T55" s="122">
        <f t="shared" si="9"/>
        <v>0</v>
      </c>
      <c r="U55" s="123">
        <f t="shared" si="10"/>
        <v>0</v>
      </c>
      <c r="V55" s="123">
        <f t="shared" si="11"/>
        <v>0</v>
      </c>
      <c r="W55" s="124">
        <f t="shared" si="12"/>
        <v>0</v>
      </c>
    </row>
    <row r="56" spans="2:23" ht="41" customHeight="1" x14ac:dyDescent="0.2">
      <c r="B56" s="67" t="s">
        <v>179</v>
      </c>
      <c r="C56" s="68" t="s">
        <v>223</v>
      </c>
      <c r="D56" s="49" t="s">
        <v>180</v>
      </c>
      <c r="E56" s="50" t="s">
        <v>49</v>
      </c>
      <c r="F56" s="50" t="s">
        <v>181</v>
      </c>
      <c r="G56" s="63">
        <f>VLOOKUP($F56,'Price List'!$D$4:$L$87,6,0)</f>
        <v>1899</v>
      </c>
      <c r="H56" s="52">
        <f t="shared" si="1"/>
        <v>1235</v>
      </c>
      <c r="I56" s="52">
        <f t="shared" si="2"/>
        <v>1292</v>
      </c>
      <c r="J56" s="52">
        <f t="shared" si="3"/>
        <v>1330</v>
      </c>
      <c r="K56" s="96"/>
      <c r="L56" s="52">
        <f t="shared" si="4"/>
        <v>0</v>
      </c>
      <c r="M56" s="97"/>
      <c r="N56" s="98">
        <f t="shared" si="5"/>
        <v>0</v>
      </c>
      <c r="O56" s="99"/>
      <c r="P56" s="100">
        <f t="shared" si="6"/>
        <v>0</v>
      </c>
      <c r="Q56" s="97"/>
      <c r="R56" s="126">
        <f t="shared" si="7"/>
        <v>0</v>
      </c>
      <c r="S56" s="121">
        <f t="shared" si="8"/>
        <v>0</v>
      </c>
      <c r="T56" s="122">
        <f t="shared" si="9"/>
        <v>0</v>
      </c>
      <c r="U56" s="123">
        <f t="shared" si="10"/>
        <v>0</v>
      </c>
      <c r="V56" s="123">
        <f t="shared" si="11"/>
        <v>0</v>
      </c>
      <c r="W56" s="124">
        <f t="shared" si="12"/>
        <v>0</v>
      </c>
    </row>
    <row r="57" spans="2:23" ht="41" customHeight="1" x14ac:dyDescent="0.2">
      <c r="B57" s="67" t="s">
        <v>183</v>
      </c>
      <c r="C57" s="68" t="s">
        <v>223</v>
      </c>
      <c r="D57" s="49" t="s">
        <v>184</v>
      </c>
      <c r="E57" s="50" t="s">
        <v>49</v>
      </c>
      <c r="F57" s="50" t="s">
        <v>185</v>
      </c>
      <c r="G57" s="63">
        <f>VLOOKUP($F57,'Price List'!$D$4:$L$87,6,0)</f>
        <v>2999</v>
      </c>
      <c r="H57" s="52">
        <f t="shared" si="1"/>
        <v>1950</v>
      </c>
      <c r="I57" s="52">
        <f t="shared" si="2"/>
        <v>2040</v>
      </c>
      <c r="J57" s="52">
        <f t="shared" si="3"/>
        <v>2100</v>
      </c>
      <c r="K57" s="96"/>
      <c r="L57" s="52">
        <f t="shared" si="4"/>
        <v>0</v>
      </c>
      <c r="M57" s="97"/>
      <c r="N57" s="98">
        <f t="shared" si="5"/>
        <v>0</v>
      </c>
      <c r="O57" s="99"/>
      <c r="P57" s="100">
        <f t="shared" si="6"/>
        <v>0</v>
      </c>
      <c r="Q57" s="97"/>
      <c r="R57" s="126">
        <f t="shared" si="7"/>
        <v>0</v>
      </c>
      <c r="S57" s="121">
        <f t="shared" si="8"/>
        <v>0</v>
      </c>
      <c r="T57" s="122">
        <f t="shared" si="9"/>
        <v>0</v>
      </c>
      <c r="U57" s="123">
        <f t="shared" si="10"/>
        <v>0</v>
      </c>
      <c r="V57" s="123">
        <f t="shared" si="11"/>
        <v>0</v>
      </c>
      <c r="W57" s="124">
        <f t="shared" si="12"/>
        <v>0</v>
      </c>
    </row>
    <row r="58" spans="2:23" x14ac:dyDescent="0.2">
      <c r="G58" s="1"/>
      <c r="H58" s="1"/>
    </row>
  </sheetData>
  <mergeCells count="56">
    <mergeCell ref="D48:D50"/>
    <mergeCell ref="D51:D53"/>
    <mergeCell ref="E37:E38"/>
    <mergeCell ref="E39:E40"/>
    <mergeCell ref="R4:R5"/>
    <mergeCell ref="D26:D27"/>
    <mergeCell ref="D28:D29"/>
    <mergeCell ref="D30:D31"/>
    <mergeCell ref="D32:D33"/>
    <mergeCell ref="D35:D36"/>
    <mergeCell ref="D16:D17"/>
    <mergeCell ref="D18:D19"/>
    <mergeCell ref="D20:D21"/>
    <mergeCell ref="D22:D23"/>
    <mergeCell ref="D24:D25"/>
    <mergeCell ref="B51:B53"/>
    <mergeCell ref="C9:C11"/>
    <mergeCell ref="C12:C13"/>
    <mergeCell ref="C14:C15"/>
    <mergeCell ref="C16:C19"/>
    <mergeCell ref="C20:C23"/>
    <mergeCell ref="C24:C25"/>
    <mergeCell ref="C26:C29"/>
    <mergeCell ref="C30:C33"/>
    <mergeCell ref="C35:C36"/>
    <mergeCell ref="C37:C38"/>
    <mergeCell ref="C42:C44"/>
    <mergeCell ref="C48:C50"/>
    <mergeCell ref="C51:C53"/>
    <mergeCell ref="B35:B36"/>
    <mergeCell ref="B37:B38"/>
    <mergeCell ref="B39:B40"/>
    <mergeCell ref="B42:B44"/>
    <mergeCell ref="B48:B50"/>
    <mergeCell ref="B16:B19"/>
    <mergeCell ref="B20:B23"/>
    <mergeCell ref="B24:B25"/>
    <mergeCell ref="B26:B29"/>
    <mergeCell ref="B30:B33"/>
    <mergeCell ref="R6:W6"/>
    <mergeCell ref="B8:J8"/>
    <mergeCell ref="B9:B11"/>
    <mergeCell ref="B12:B13"/>
    <mergeCell ref="B14:B15"/>
    <mergeCell ref="D14:D15"/>
    <mergeCell ref="C5:J5"/>
    <mergeCell ref="K5:L5"/>
    <mergeCell ref="M5:Q5"/>
    <mergeCell ref="B6:J6"/>
    <mergeCell ref="K6:Q6"/>
    <mergeCell ref="B2:W2"/>
    <mergeCell ref="B3:W3"/>
    <mergeCell ref="C4:J4"/>
    <mergeCell ref="K4:L4"/>
    <mergeCell ref="M4:Q4"/>
    <mergeCell ref="S4:W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(color)</vt:lpstr>
      <vt:lpstr>Price List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Vivion</dc:creator>
  <cp:lastModifiedBy>Russell Nichols - Tailwind Reps</cp:lastModifiedBy>
  <dcterms:created xsi:type="dcterms:W3CDTF">2023-10-09T18:58:00Z</dcterms:created>
  <dcterms:modified xsi:type="dcterms:W3CDTF">2025-06-03T14:38:07Z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5AFE51B50780423F9836E13775148220_13</vt:lpwstr>
  </property>
  <property fmtid="{D5CDD505-2E9C-101B-9397-08002B2CF9AE}" pid="3" name="KSOProductBuildVer">
    <vt:lpwstr>1033-12.2.0.20795</vt:lpwstr>
  </property>
</Properties>
</file>