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ent\Desktop\RMGA\"/>
    </mc:Choice>
  </mc:AlternateContent>
  <xr:revisionPtr revIDLastSave="0" documentId="8_{48C7C8B4-699F-4315-9957-6EBE540D3EC2}" xr6:coauthVersionLast="47" xr6:coauthVersionMax="47" xr10:uidLastSave="{00000000-0000-0000-0000-000000000000}"/>
  <bookViews>
    <workbookView xWindow="-120" yWindow="-120" windowWidth="29040" windowHeight="15720" xr2:uid="{5575306C-A729-4FE3-92CB-98A1A8F27A58}"/>
  </bookViews>
  <sheets>
    <sheet name="2026 Results" sheetId="3" r:id="rId1"/>
    <sheet name="2025 Results" sheetId="1" r:id="rId2"/>
    <sheet name="Sheet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" i="3" l="1"/>
  <c r="AI5" i="3"/>
  <c r="AI8" i="3"/>
  <c r="AI7" i="3"/>
  <c r="AI9" i="3"/>
  <c r="AI10" i="3"/>
  <c r="AI11" i="3"/>
  <c r="AI12" i="3"/>
  <c r="AI13" i="3"/>
  <c r="AI16" i="3"/>
  <c r="AI15" i="3"/>
  <c r="AI17" i="3"/>
  <c r="AI14" i="3"/>
  <c r="AI18" i="3"/>
  <c r="AI19" i="3"/>
  <c r="AI21" i="3"/>
  <c r="AI20" i="3"/>
  <c r="AI23" i="3"/>
  <c r="AI22" i="3"/>
  <c r="AI6" i="3"/>
  <c r="AI24" i="3"/>
  <c r="AI25" i="3"/>
  <c r="AI26" i="3"/>
  <c r="AI27" i="3"/>
  <c r="AI28" i="3"/>
  <c r="AI29" i="3"/>
  <c r="AI30" i="3"/>
  <c r="AI31" i="3"/>
  <c r="AI32" i="3"/>
  <c r="AI33" i="3"/>
  <c r="AI34" i="3"/>
  <c r="AI35" i="3"/>
  <c r="AI36" i="3"/>
  <c r="AI38" i="3"/>
  <c r="AI39" i="3"/>
  <c r="AI41" i="3"/>
  <c r="AI42" i="3"/>
  <c r="AI43" i="3"/>
  <c r="AI44" i="3"/>
  <c r="AI45" i="3"/>
  <c r="AI46" i="3"/>
  <c r="AI37" i="3"/>
  <c r="AI47" i="3"/>
  <c r="AI48" i="3"/>
  <c r="AI40" i="3"/>
  <c r="AI49" i="3"/>
  <c r="AI52" i="3"/>
  <c r="AI53" i="3"/>
  <c r="AI54" i="3"/>
  <c r="AI55" i="3"/>
  <c r="AI51" i="3"/>
  <c r="AI56" i="3"/>
  <c r="AI50" i="3"/>
  <c r="AI59" i="3"/>
  <c r="AI60" i="3"/>
  <c r="AI58" i="3"/>
  <c r="AI61" i="3"/>
  <c r="AI63" i="3"/>
  <c r="AI64" i="3"/>
  <c r="AI65" i="3"/>
  <c r="AI57" i="3"/>
  <c r="AI66" i="3"/>
  <c r="AI67" i="3"/>
  <c r="AI68" i="3"/>
  <c r="AI69" i="3"/>
  <c r="AI70" i="3"/>
  <c r="AI71" i="3"/>
  <c r="AI62" i="3"/>
  <c r="AI76" i="3"/>
  <c r="AI77" i="3"/>
  <c r="AI78" i="3"/>
  <c r="AI79" i="3"/>
  <c r="AI72" i="3"/>
  <c r="AI80" i="3"/>
  <c r="AI75" i="3"/>
  <c r="AI73" i="3"/>
  <c r="AI81" i="3"/>
  <c r="AI82" i="3"/>
  <c r="AI83" i="3"/>
  <c r="AI74" i="3"/>
  <c r="AI84" i="3"/>
  <c r="AI85" i="3"/>
  <c r="AI86" i="3"/>
  <c r="AI87" i="3"/>
  <c r="AI88" i="3"/>
  <c r="AI89" i="3"/>
  <c r="AI90" i="3"/>
  <c r="AI91" i="3"/>
  <c r="AI92" i="3"/>
  <c r="AI93" i="3"/>
  <c r="AI94" i="3"/>
  <c r="AI95" i="3"/>
  <c r="AI96" i="3"/>
  <c r="AI97" i="3"/>
  <c r="AI98" i="3"/>
  <c r="AI99" i="3"/>
  <c r="AI100" i="3"/>
  <c r="AI101" i="3"/>
  <c r="AI102" i="3"/>
  <c r="AI103" i="3"/>
  <c r="AI104" i="3"/>
  <c r="AI105" i="3"/>
  <c r="AI106" i="3"/>
  <c r="AI107" i="3"/>
  <c r="AI4" i="3"/>
  <c r="AH6" i="3"/>
  <c r="AH3" i="3"/>
  <c r="AH20" i="3"/>
  <c r="AH72" i="3"/>
  <c r="AH73" i="3"/>
  <c r="AH7" i="3"/>
  <c r="AH4" i="3"/>
  <c r="AH22" i="3"/>
  <c r="AH40" i="3"/>
  <c r="AH50" i="3"/>
  <c r="AH14" i="3"/>
  <c r="AH33" i="3"/>
  <c r="AH57" i="3"/>
  <c r="AH23" i="3"/>
  <c r="AH62" i="3"/>
  <c r="AH15" i="3"/>
  <c r="AH58" i="3"/>
  <c r="AH75" i="3"/>
  <c r="AH26" i="3"/>
  <c r="AH37" i="3"/>
  <c r="AH9" i="3"/>
  <c r="AH34" i="3"/>
  <c r="AH21" i="3"/>
  <c r="AH51" i="3"/>
  <c r="AH74" i="3"/>
  <c r="AG74" i="3"/>
  <c r="AG29" i="3"/>
  <c r="AG19" i="3"/>
  <c r="AG14" i="3"/>
  <c r="AG81" i="3"/>
  <c r="AG35" i="3"/>
  <c r="AG15" i="3"/>
  <c r="AG84" i="3"/>
  <c r="AG17" i="3"/>
  <c r="AG26" i="3"/>
  <c r="AG23" i="3"/>
  <c r="AG69" i="3"/>
  <c r="AG12" i="3"/>
  <c r="AG37" i="3"/>
  <c r="AG47" i="3"/>
  <c r="AG76" i="3"/>
  <c r="AG3" i="3"/>
  <c r="AG21" i="3"/>
  <c r="AG24" i="3"/>
  <c r="AG50" i="3"/>
  <c r="AG99" i="3"/>
  <c r="AG7" i="3"/>
  <c r="AG8" i="3"/>
  <c r="AG11" i="3"/>
  <c r="AG9" i="3"/>
  <c r="AG22" i="3"/>
  <c r="AG60" i="3"/>
  <c r="AG58" i="3"/>
  <c r="AF51" i="3"/>
  <c r="AF70" i="3"/>
  <c r="AF18" i="3"/>
  <c r="AF19" i="3"/>
  <c r="AF9" i="3"/>
  <c r="AF4" i="3"/>
  <c r="AF55" i="3"/>
  <c r="AF17" i="3"/>
  <c r="AF6" i="3"/>
  <c r="AF5" i="3"/>
  <c r="AF33" i="3"/>
  <c r="AF34" i="3"/>
  <c r="AF50" i="3"/>
  <c r="AF77" i="3"/>
  <c r="AF20" i="3"/>
  <c r="AF58" i="3"/>
  <c r="AF69" i="3"/>
  <c r="AF7" i="3"/>
  <c r="AF81" i="3"/>
  <c r="AF37" i="3"/>
  <c r="AF12" i="3"/>
  <c r="AF35" i="3"/>
  <c r="AF8" i="3"/>
  <c r="AF56" i="3"/>
  <c r="AF82" i="3"/>
  <c r="AF47" i="3"/>
  <c r="AF52" i="3"/>
  <c r="AF62" i="3"/>
  <c r="AF29" i="3"/>
  <c r="AF84" i="3"/>
  <c r="AF48" i="3"/>
  <c r="AF60" i="3"/>
  <c r="AF3" i="3"/>
  <c r="AF41" i="3"/>
  <c r="AF68" i="3"/>
  <c r="AF75" i="3"/>
  <c r="AE58" i="3"/>
  <c r="AE22" i="3"/>
  <c r="AE3" i="3"/>
  <c r="AE10" i="3"/>
  <c r="AE7" i="3"/>
  <c r="AE60" i="3"/>
  <c r="AE9" i="3"/>
  <c r="AE27" i="3"/>
  <c r="AE75" i="3"/>
  <c r="AE52" i="3"/>
  <c r="AE26" i="3"/>
  <c r="AE81" i="3"/>
  <c r="AE23" i="3"/>
  <c r="AE77" i="3"/>
  <c r="AE24" i="3"/>
  <c r="AE76" i="3"/>
  <c r="AE19" i="3"/>
  <c r="AE12" i="3"/>
  <c r="AE5" i="3"/>
  <c r="AE8" i="3"/>
  <c r="AE34" i="3"/>
  <c r="AE6" i="3"/>
  <c r="AE56" i="3"/>
  <c r="AD47" i="3"/>
  <c r="AD51" i="3"/>
  <c r="AD25" i="3"/>
  <c r="AD77" i="3"/>
  <c r="AD6" i="3"/>
  <c r="AD10" i="3"/>
  <c r="AD36" i="3"/>
  <c r="AD5" i="3"/>
  <c r="AB16" i="3"/>
  <c r="AB17" i="3"/>
  <c r="AB33" i="3"/>
  <c r="AB9" i="3"/>
  <c r="AB29" i="3"/>
  <c r="AB32" i="3"/>
  <c r="AB58" i="3"/>
  <c r="AB43" i="3"/>
  <c r="AB13" i="3"/>
  <c r="AB8" i="3"/>
  <c r="AB39" i="3"/>
  <c r="AB50" i="3"/>
  <c r="AB14" i="3"/>
  <c r="AB80" i="3"/>
  <c r="AB30" i="3"/>
  <c r="AB12" i="3"/>
  <c r="AB81" i="3"/>
  <c r="AB36" i="3"/>
  <c r="AB31" i="3"/>
  <c r="AB5" i="3"/>
  <c r="AB69" i="3"/>
  <c r="AB34" i="3"/>
  <c r="AC23" i="3"/>
  <c r="AC13" i="3"/>
  <c r="AC33" i="3"/>
  <c r="AC46" i="3"/>
  <c r="AC14" i="3"/>
  <c r="AC40" i="3"/>
  <c r="AC71" i="3"/>
  <c r="AC20" i="3"/>
  <c r="AC11" i="3"/>
  <c r="AC55" i="3"/>
  <c r="AC30" i="3"/>
  <c r="AC53" i="3"/>
  <c r="AC72" i="3"/>
  <c r="AC17" i="3"/>
  <c r="AC32" i="3"/>
  <c r="AC31" i="3"/>
  <c r="AC57" i="3"/>
  <c r="AC76" i="3"/>
  <c r="AC56" i="3"/>
  <c r="AC42" i="3"/>
  <c r="AC7" i="3"/>
  <c r="AC18" i="3"/>
  <c r="AC58" i="3"/>
  <c r="AC74" i="3"/>
  <c r="AC6" i="3"/>
  <c r="AC29" i="3"/>
  <c r="AC22" i="3"/>
  <c r="AC34" i="3"/>
  <c r="AA29" i="3"/>
  <c r="AA9" i="3"/>
  <c r="AA12" i="3"/>
  <c r="AA8" i="3"/>
  <c r="AA23" i="3"/>
  <c r="AA19" i="3"/>
  <c r="AA32" i="3"/>
  <c r="AA68" i="3"/>
  <c r="AA65" i="3"/>
  <c r="AA13" i="3"/>
  <c r="AA49" i="3"/>
  <c r="AA43" i="3"/>
  <c r="AA83" i="3"/>
  <c r="AA7" i="3"/>
  <c r="AA10" i="3"/>
  <c r="AA37" i="3"/>
  <c r="AA67" i="3"/>
  <c r="AA21" i="3"/>
  <c r="AA58" i="3"/>
  <c r="AA24" i="3"/>
  <c r="AA25" i="3"/>
  <c r="AA34" i="3"/>
  <c r="AA38" i="3"/>
  <c r="AA69" i="3"/>
  <c r="Y4" i="3"/>
  <c r="Z4" i="3"/>
  <c r="Y65" i="3"/>
  <c r="Y32" i="3"/>
  <c r="Y43" i="3"/>
  <c r="Y12" i="3"/>
  <c r="Y9" i="3"/>
  <c r="Y78" i="3"/>
  <c r="Y29" i="3"/>
  <c r="Y25" i="3"/>
  <c r="Y34" i="3"/>
  <c r="Y13" i="3"/>
  <c r="Y31" i="3"/>
  <c r="Y8" i="3"/>
  <c r="Y38" i="3"/>
  <c r="Z26" i="3"/>
  <c r="Y27" i="3"/>
  <c r="Y24" i="3"/>
  <c r="Y3" i="3"/>
  <c r="Y14" i="3"/>
  <c r="Y39" i="3"/>
  <c r="Y56" i="3"/>
  <c r="Y15" i="3"/>
  <c r="Y47" i="3"/>
  <c r="Y41" i="3"/>
  <c r="Y64" i="3"/>
  <c r="Y54" i="3"/>
  <c r="Y10" i="3"/>
  <c r="Y48" i="3"/>
  <c r="Y36" i="3"/>
  <c r="Y28" i="3"/>
  <c r="Z42" i="3"/>
  <c r="Z22" i="3"/>
  <c r="Z31" i="3"/>
  <c r="Z29" i="3"/>
  <c r="Z8" i="3"/>
  <c r="Z45" i="3"/>
  <c r="Z59" i="3"/>
  <c r="Z86" i="3"/>
  <c r="Z66" i="3"/>
  <c r="Z25" i="3"/>
  <c r="Z27" i="3"/>
  <c r="Z10" i="3"/>
  <c r="Z9" i="3"/>
  <c r="Z48" i="3"/>
  <c r="Z49" i="3"/>
  <c r="Z32" i="3"/>
  <c r="Z16" i="3"/>
  <c r="Z46" i="3"/>
  <c r="Z23" i="3"/>
  <c r="Z11" i="3"/>
  <c r="Z15" i="3"/>
  <c r="Z36" i="3"/>
  <c r="Z14" i="3"/>
  <c r="Z28" i="3"/>
  <c r="Z44" i="3"/>
  <c r="Z5" i="3"/>
  <c r="Z53" i="3"/>
  <c r="Z19" i="3"/>
  <c r="Z21" i="3"/>
  <c r="Z3" i="3"/>
  <c r="X15" i="3"/>
  <c r="X14" i="3"/>
  <c r="X8" i="3"/>
  <c r="X50" i="3"/>
  <c r="X22" i="3"/>
  <c r="X37" i="3"/>
  <c r="X25" i="3"/>
  <c r="X19" i="3"/>
  <c r="X60" i="3"/>
  <c r="X13" i="3"/>
  <c r="X39" i="3"/>
  <c r="X18" i="3"/>
  <c r="X7" i="3"/>
  <c r="X69" i="3"/>
  <c r="X17" i="3"/>
  <c r="X5" i="3"/>
  <c r="X12" i="3"/>
  <c r="X34" i="3"/>
  <c r="X3" i="3"/>
  <c r="X78" i="3"/>
  <c r="X44" i="3"/>
  <c r="X48" i="3"/>
  <c r="X10" i="3"/>
  <c r="X83" i="3"/>
  <c r="X6" i="3"/>
  <c r="X76" i="3"/>
  <c r="X52" i="3"/>
  <c r="X24" i="3"/>
  <c r="X47" i="3"/>
  <c r="W12" i="3"/>
  <c r="W4" i="3"/>
  <c r="W3" i="3"/>
  <c r="W60" i="3"/>
  <c r="W52" i="3"/>
  <c r="W33" i="3"/>
  <c r="W74" i="3"/>
  <c r="W29" i="3"/>
  <c r="W50" i="3"/>
  <c r="W88" i="3"/>
  <c r="W10" i="3"/>
  <c r="W64" i="3"/>
  <c r="W51" i="3"/>
  <c r="W69" i="3"/>
  <c r="W44" i="3"/>
  <c r="W9" i="3"/>
  <c r="W67" i="3"/>
  <c r="W21" i="3"/>
  <c r="W73" i="3"/>
  <c r="W22" i="3"/>
  <c r="W16" i="3"/>
  <c r="W36" i="3"/>
  <c r="W20" i="3"/>
  <c r="W31" i="3"/>
  <c r="W76" i="3"/>
  <c r="W56" i="3"/>
  <c r="W87" i="3"/>
  <c r="W24" i="3"/>
  <c r="W25" i="3"/>
  <c r="W17" i="3"/>
  <c r="W43" i="3"/>
  <c r="W5" i="3"/>
  <c r="W38" i="3"/>
  <c r="V85" i="3"/>
  <c r="V41" i="3"/>
  <c r="V31" i="3"/>
  <c r="V29" i="3"/>
  <c r="V57" i="3"/>
  <c r="V33" i="3"/>
  <c r="V8" i="3"/>
  <c r="V36" i="3"/>
  <c r="V34" i="3"/>
  <c r="V43" i="3"/>
  <c r="V24" i="3"/>
  <c r="V15" i="3"/>
  <c r="V93" i="3"/>
  <c r="V79" i="3"/>
  <c r="V53" i="3"/>
  <c r="V18" i="3"/>
  <c r="V89" i="3"/>
  <c r="V12" i="3"/>
  <c r="V47" i="3"/>
  <c r="V23" i="3"/>
  <c r="V3" i="3"/>
  <c r="V4" i="3"/>
  <c r="V25" i="3"/>
  <c r="V19" i="3"/>
  <c r="V50" i="3"/>
  <c r="V14" i="3"/>
  <c r="V5" i="3"/>
  <c r="V44" i="3"/>
  <c r="V38" i="3"/>
  <c r="V17" i="3"/>
  <c r="V11" i="3"/>
  <c r="V20" i="3"/>
  <c r="V59" i="3"/>
  <c r="V61" i="3"/>
  <c r="V30" i="3"/>
  <c r="V21" i="3"/>
  <c r="V58" i="3"/>
  <c r="V87" i="3"/>
  <c r="V42" i="3"/>
  <c r="V22" i="3"/>
  <c r="V106" i="3"/>
  <c r="V105" i="3"/>
  <c r="V103" i="3"/>
  <c r="V28" i="3"/>
  <c r="V104" i="3"/>
  <c r="V73" i="3"/>
  <c r="V65" i="3"/>
  <c r="V78" i="3"/>
  <c r="U70" i="3"/>
  <c r="U14" i="3"/>
  <c r="U72" i="3"/>
  <c r="U16" i="3"/>
  <c r="U12" i="3"/>
  <c r="U3" i="3"/>
  <c r="U41" i="3"/>
  <c r="U21" i="3"/>
  <c r="U62" i="3"/>
  <c r="U56" i="3"/>
  <c r="U37" i="3"/>
  <c r="U25" i="3"/>
  <c r="U74" i="3"/>
  <c r="U10" i="3"/>
  <c r="U39" i="3"/>
  <c r="U19" i="3"/>
  <c r="U7" i="3"/>
  <c r="U20" i="3"/>
  <c r="U31" i="3"/>
  <c r="U29" i="3"/>
  <c r="U34" i="3"/>
  <c r="U36" i="3"/>
  <c r="U5" i="3"/>
  <c r="U88" i="3"/>
  <c r="U8" i="3"/>
  <c r="F90" i="3"/>
  <c r="F43" i="3"/>
  <c r="F25" i="3"/>
  <c r="F19" i="3"/>
  <c r="F32" i="3"/>
  <c r="F39" i="3"/>
  <c r="F84" i="3"/>
  <c r="F23" i="3"/>
  <c r="F34" i="3"/>
  <c r="F5" i="3"/>
  <c r="F98" i="3"/>
  <c r="F24" i="3"/>
  <c r="F52" i="3"/>
  <c r="F97" i="3"/>
  <c r="F68" i="3"/>
  <c r="F51" i="3"/>
  <c r="F91" i="3"/>
  <c r="F30" i="3"/>
  <c r="F15" i="3"/>
  <c r="F54" i="3"/>
  <c r="F4" i="3"/>
  <c r="F12" i="3"/>
  <c r="F7" i="3"/>
  <c r="F18" i="3"/>
  <c r="F78" i="3"/>
  <c r="F61" i="3"/>
  <c r="F50" i="3"/>
  <c r="F59" i="3"/>
  <c r="F14" i="3"/>
  <c r="F16" i="3"/>
  <c r="F21" i="3"/>
  <c r="F10" i="3"/>
  <c r="F17" i="3"/>
  <c r="F31" i="3"/>
  <c r="F69" i="3"/>
  <c r="F56" i="3"/>
  <c r="F42" i="3"/>
  <c r="F8" i="3"/>
  <c r="F13" i="3"/>
  <c r="F41" i="3"/>
  <c r="E3" i="3"/>
  <c r="E11" i="3"/>
  <c r="E52" i="3"/>
  <c r="E16" i="3"/>
  <c r="E24" i="3"/>
  <c r="E22" i="3"/>
  <c r="E43" i="3"/>
  <c r="E27" i="3"/>
  <c r="E5" i="3"/>
  <c r="E62" i="3"/>
  <c r="E36" i="3"/>
  <c r="E34" i="3"/>
  <c r="E65" i="3"/>
  <c r="E60" i="3"/>
  <c r="E54" i="3"/>
  <c r="E42" i="3"/>
  <c r="E82" i="3"/>
  <c r="E15" i="3"/>
  <c r="E14" i="3"/>
  <c r="E13" i="3"/>
  <c r="E17" i="3"/>
  <c r="E7" i="3"/>
  <c r="E32" i="3"/>
  <c r="E20" i="3"/>
  <c r="E39" i="3"/>
  <c r="E10" i="3"/>
  <c r="E46" i="3"/>
  <c r="E100" i="3"/>
  <c r="E57" i="3"/>
  <c r="E9" i="3"/>
  <c r="D19" i="3"/>
  <c r="D28" i="3"/>
  <c r="D64" i="3"/>
  <c r="D7" i="3"/>
  <c r="D9" i="3"/>
  <c r="D15" i="3"/>
  <c r="D54" i="3"/>
  <c r="D62" i="3"/>
  <c r="D22" i="3"/>
  <c r="D21" i="3"/>
  <c r="D71" i="3"/>
  <c r="D23" i="3"/>
  <c r="D3" i="3"/>
  <c r="U4" i="1"/>
  <c r="U5" i="1"/>
  <c r="U6" i="1"/>
  <c r="U7" i="1"/>
  <c r="U8" i="1"/>
  <c r="U10" i="1"/>
  <c r="U9" i="1"/>
  <c r="U11" i="1"/>
  <c r="U12" i="1"/>
  <c r="U13" i="1"/>
  <c r="U14" i="1"/>
  <c r="U15" i="1"/>
  <c r="U17" i="1"/>
  <c r="U18" i="1"/>
  <c r="U19" i="1"/>
  <c r="U22" i="1"/>
  <c r="U23" i="1"/>
  <c r="U20" i="1"/>
  <c r="U21" i="1"/>
  <c r="U24" i="1"/>
  <c r="U25" i="1"/>
  <c r="U26" i="1"/>
  <c r="U27" i="1"/>
  <c r="U28" i="1"/>
  <c r="U29" i="1"/>
  <c r="U30" i="1"/>
  <c r="U31" i="1"/>
  <c r="U32" i="1"/>
  <c r="U33" i="1"/>
  <c r="U34" i="1"/>
  <c r="U35" i="1"/>
  <c r="U16" i="1"/>
  <c r="U36" i="1"/>
  <c r="U37" i="1"/>
  <c r="U38" i="1"/>
  <c r="U39" i="1"/>
  <c r="U40" i="1"/>
  <c r="U41" i="1"/>
  <c r="U44" i="1"/>
  <c r="U45" i="1"/>
  <c r="U46" i="1"/>
  <c r="U42" i="1"/>
  <c r="U48" i="1"/>
  <c r="U50" i="1"/>
  <c r="U51" i="1"/>
  <c r="U52" i="1"/>
  <c r="U53" i="1"/>
  <c r="U43" i="1"/>
  <c r="U54" i="1"/>
  <c r="U47" i="1"/>
  <c r="U56" i="1"/>
  <c r="U57" i="1"/>
  <c r="U60" i="1"/>
  <c r="U49" i="1"/>
  <c r="U55" i="1"/>
  <c r="U62" i="1"/>
  <c r="U64" i="1"/>
  <c r="U65" i="1"/>
  <c r="U66" i="1"/>
  <c r="U67" i="1"/>
  <c r="U58" i="1"/>
  <c r="U68" i="1"/>
  <c r="U69" i="1"/>
  <c r="U70" i="1"/>
  <c r="U63" i="1"/>
  <c r="U71" i="1"/>
  <c r="U59" i="1"/>
  <c r="U72" i="1"/>
  <c r="U73" i="1"/>
  <c r="U75" i="1"/>
  <c r="U74" i="1"/>
  <c r="U76" i="1"/>
  <c r="U77" i="1"/>
  <c r="U78" i="1"/>
  <c r="U79" i="1"/>
  <c r="U80" i="1"/>
  <c r="U83" i="1"/>
  <c r="U84" i="1"/>
  <c r="U85" i="1"/>
  <c r="U86" i="1"/>
  <c r="U88" i="1"/>
  <c r="U89" i="1"/>
  <c r="U90" i="1"/>
  <c r="U91" i="1"/>
  <c r="U92" i="1"/>
  <c r="U61" i="1"/>
  <c r="U93" i="1"/>
  <c r="U81" i="1"/>
  <c r="U82" i="1"/>
  <c r="U87" i="1"/>
  <c r="U3" i="1"/>
  <c r="T11" i="1"/>
  <c r="S55" i="1"/>
  <c r="S63" i="1"/>
  <c r="S8" i="1"/>
  <c r="S11" i="1"/>
  <c r="S21" i="1"/>
  <c r="S47" i="1"/>
  <c r="S61" i="1"/>
  <c r="S4" i="1"/>
  <c r="S58" i="1"/>
  <c r="S49" i="1"/>
  <c r="S16" i="1"/>
  <c r="S59" i="1"/>
  <c r="S13" i="1"/>
  <c r="S3" i="1"/>
  <c r="S43" i="1"/>
  <c r="S9" i="1"/>
  <c r="S81" i="1"/>
  <c r="R13" i="1"/>
  <c r="R25" i="1"/>
  <c r="R12" i="1"/>
  <c r="R67" i="1"/>
  <c r="R42" i="1"/>
  <c r="R32" i="1"/>
  <c r="R3" i="1"/>
  <c r="Q15" i="1"/>
  <c r="Q8" i="1"/>
  <c r="Q13" i="1"/>
  <c r="Q4" i="1"/>
  <c r="Q70" i="1"/>
  <c r="Q54" i="1"/>
  <c r="Q23" i="1"/>
  <c r="Q3" i="1"/>
  <c r="N48" i="1"/>
  <c r="N43" i="1"/>
  <c r="N7" i="1"/>
  <c r="L8" i="1"/>
  <c r="L3" i="1"/>
  <c r="L24" i="1"/>
  <c r="K5" i="1"/>
  <c r="K8" i="1"/>
  <c r="J21" i="1"/>
  <c r="J41" i="1"/>
  <c r="J3" i="1"/>
  <c r="J14" i="1"/>
  <c r="J5" i="1"/>
  <c r="I4" i="1"/>
  <c r="I15" i="1"/>
  <c r="I3" i="1"/>
  <c r="H11" i="1"/>
  <c r="G16" i="1"/>
  <c r="G6" i="1"/>
  <c r="G10" i="1"/>
  <c r="F10" i="1"/>
  <c r="F37" i="1"/>
  <c r="E12" i="1"/>
  <c r="E17" i="1"/>
  <c r="E19" i="1"/>
  <c r="C34" i="1"/>
  <c r="C17" i="1"/>
</calcChain>
</file>

<file path=xl/sharedStrings.xml><?xml version="1.0" encoding="utf-8"?>
<sst xmlns="http://schemas.openxmlformats.org/spreadsheetml/2006/main" count="3864" uniqueCount="145">
  <si>
    <t>Mark Ohlhauser</t>
  </si>
  <si>
    <t>Tanner Schaf</t>
  </si>
  <si>
    <t>Tim Doppler</t>
  </si>
  <si>
    <t>RMGA Sandbaggers Report-2025</t>
  </si>
  <si>
    <t>Edward Weber</t>
  </si>
  <si>
    <t>Daryl Schplical</t>
  </si>
  <si>
    <t>Pat Thomas</t>
  </si>
  <si>
    <t>Darin Meschke</t>
  </si>
  <si>
    <t>Total</t>
  </si>
  <si>
    <t>Tom Baumgartner</t>
  </si>
  <si>
    <t>Kevin Coughlin</t>
  </si>
  <si>
    <t>Al Kunick</t>
  </si>
  <si>
    <t>Mike McKenna</t>
  </si>
  <si>
    <t>Gary Jangula</t>
  </si>
  <si>
    <t>Randy Flesness</t>
  </si>
  <si>
    <t>Dale Aman</t>
  </si>
  <si>
    <t>Randy Burgard</t>
  </si>
  <si>
    <t>Mike Chaussee</t>
  </si>
  <si>
    <t>Dean Altringer</t>
  </si>
  <si>
    <t>Dale Haugen</t>
  </si>
  <si>
    <t>Mike Fedorchak</t>
  </si>
  <si>
    <t>Craig Gaube</t>
  </si>
  <si>
    <t>x</t>
  </si>
  <si>
    <t>Jason Schmidt</t>
  </si>
  <si>
    <t>Tony Weiler</t>
  </si>
  <si>
    <t>Eric Peterson</t>
  </si>
  <si>
    <t>Len Stanley</t>
  </si>
  <si>
    <t>Tim Simmons</t>
  </si>
  <si>
    <t>Trev White</t>
  </si>
  <si>
    <t>Tim Gienger</t>
  </si>
  <si>
    <t>Chad Kourajian</t>
  </si>
  <si>
    <t>Michael Smith</t>
  </si>
  <si>
    <t>Brent Kleinjan</t>
  </si>
  <si>
    <t>Jeff Dietz</t>
  </si>
  <si>
    <t>Josh Gallion</t>
  </si>
  <si>
    <t>Lucas Asche</t>
  </si>
  <si>
    <t>Brian Dauenhauer</t>
  </si>
  <si>
    <t>Ben Keaveny</t>
  </si>
  <si>
    <t>Guy Otteson</t>
  </si>
  <si>
    <t>Marc Larson</t>
  </si>
  <si>
    <t>Doug Olson</t>
  </si>
  <si>
    <t>Ray Schmalz</t>
  </si>
  <si>
    <t>Brian O'Gorman</t>
  </si>
  <si>
    <t>James Streifel</t>
  </si>
  <si>
    <t>Jay Simmons</t>
  </si>
  <si>
    <t>Tim Herman</t>
  </si>
  <si>
    <t>Jeff Larshus</t>
  </si>
  <si>
    <t>Jaden Davison</t>
  </si>
  <si>
    <t>Ryker Landers</t>
  </si>
  <si>
    <t>Jeff Eslinger</t>
  </si>
  <si>
    <t>Randy Kreil</t>
  </si>
  <si>
    <t>Tyler Richter</t>
  </si>
  <si>
    <t>6-19-20205</t>
  </si>
  <si>
    <t>Kenny Haugen</t>
  </si>
  <si>
    <t>Zachary Schmidt</t>
  </si>
  <si>
    <t>Dean Hinsz</t>
  </si>
  <si>
    <t>Dave Lewis</t>
  </si>
  <si>
    <t>Matt Gagness</t>
  </si>
  <si>
    <t>Ryan Schmidt</t>
  </si>
  <si>
    <t>Brian Duchscherer</t>
  </si>
  <si>
    <t>Mike Pickett</t>
  </si>
  <si>
    <t>TJ Stewart</t>
  </si>
  <si>
    <t>Rob Montgomery</t>
  </si>
  <si>
    <t>Jeremy Overback</t>
  </si>
  <si>
    <t>Rank</t>
  </si>
  <si>
    <t>Name</t>
  </si>
  <si>
    <t>Jody Olney</t>
  </si>
  <si>
    <t>Harley Routledge</t>
  </si>
  <si>
    <t>Jackson Toman</t>
  </si>
  <si>
    <t>Keith Duchscher</t>
  </si>
  <si>
    <t>Mark Seterlund</t>
  </si>
  <si>
    <t>Scott Collins</t>
  </si>
  <si>
    <t>Steve Hermanson</t>
  </si>
  <si>
    <t>Scott Thompson</t>
  </si>
  <si>
    <t xml:space="preserve">2 Man </t>
  </si>
  <si>
    <t>Addison Doucet</t>
  </si>
  <si>
    <t>Thomas Jochim</t>
  </si>
  <si>
    <t>Jeff Lind</t>
  </si>
  <si>
    <t>Craig Collins</t>
  </si>
  <si>
    <t>Glen Bosch</t>
  </si>
  <si>
    <t>Brant Malsam</t>
  </si>
  <si>
    <t>Rick Lee</t>
  </si>
  <si>
    <t>Tom Pomonis</t>
  </si>
  <si>
    <t>Greg Hiemenz</t>
  </si>
  <si>
    <t>Hunter Anderson</t>
  </si>
  <si>
    <t>Chuck Parkhouse</t>
  </si>
  <si>
    <t>Marc Wagner</t>
  </si>
  <si>
    <t>Duwayne Ternes</t>
  </si>
  <si>
    <t>7.24.2025</t>
  </si>
  <si>
    <t>Austin Van Zomeran</t>
  </si>
  <si>
    <t>Larry Brekke</t>
  </si>
  <si>
    <t>8.7.25</t>
  </si>
  <si>
    <t>7.31.25</t>
  </si>
  <si>
    <t>8.14.25</t>
  </si>
  <si>
    <t>9.4.25</t>
  </si>
  <si>
    <t>8.28.25</t>
  </si>
  <si>
    <t>Paul Schable</t>
  </si>
  <si>
    <t>Matthew Selensky</t>
  </si>
  <si>
    <t>9.11.25</t>
  </si>
  <si>
    <t>9.18.25</t>
  </si>
  <si>
    <t>John Bitz</t>
  </si>
  <si>
    <t>Justin Vanderlinden</t>
  </si>
  <si>
    <t>Lynn Gress</t>
  </si>
  <si>
    <t>Matthew Souther</t>
  </si>
  <si>
    <t>Brent Little</t>
  </si>
  <si>
    <t>Nick Kadrmas</t>
  </si>
  <si>
    <t>Doug Walters</t>
  </si>
  <si>
    <t>RMGA Sandbaggers Report-2026</t>
  </si>
  <si>
    <t>Craig Grassel</t>
  </si>
  <si>
    <t>Dave Flohr</t>
  </si>
  <si>
    <t>Adam Chaussee</t>
  </si>
  <si>
    <t>Brenton Green</t>
  </si>
  <si>
    <t>Andy Huisman</t>
  </si>
  <si>
    <t>James Bradford</t>
  </si>
  <si>
    <t>Colin Penner</t>
  </si>
  <si>
    <t>Kevin Axtman</t>
  </si>
  <si>
    <t>Jordan York</t>
  </si>
  <si>
    <t>Craig Malm</t>
  </si>
  <si>
    <t>6.18.2026</t>
  </si>
  <si>
    <t>Tim Schuetzle</t>
  </si>
  <si>
    <t>Ken Pedersen</t>
  </si>
  <si>
    <t>Drew Knutson</t>
  </si>
  <si>
    <t>Charlie Donlin</t>
  </si>
  <si>
    <t>Kenneth Paul</t>
  </si>
  <si>
    <t>Mike Super</t>
  </si>
  <si>
    <t>6.25.26</t>
  </si>
  <si>
    <t>7.2.26</t>
  </si>
  <si>
    <t>Jeff Reiser</t>
  </si>
  <si>
    <t>7.9.26</t>
  </si>
  <si>
    <t>2 Man</t>
  </si>
  <si>
    <t>Pat Keaveny</t>
  </si>
  <si>
    <t>7.16.26</t>
  </si>
  <si>
    <t>7.23.26</t>
  </si>
  <si>
    <t>7.30.26</t>
  </si>
  <si>
    <t>Jason Himmelspach</t>
  </si>
  <si>
    <t>Mike Mabin</t>
  </si>
  <si>
    <t>Logan Beise</t>
  </si>
  <si>
    <t>Harley Routeledge</t>
  </si>
  <si>
    <t>8.6.26</t>
  </si>
  <si>
    <t>Michael Pickett</t>
  </si>
  <si>
    <t>8.20.2026</t>
  </si>
  <si>
    <t>8.27.26</t>
  </si>
  <si>
    <t>Jeremy Overbeck</t>
  </si>
  <si>
    <t>9.10.26</t>
  </si>
  <si>
    <t>9.3.26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</si>
</sst>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6E961-26DD-41D3-A179-054D71DDEBE4}">
  <dimension ref="A1:AS107"/>
  <sheetViews>
    <sheetView tabSelected="1" workbookViewId="0">
      <selection activeCell="AH11" sqref="AH11"/>
    </sheetView>
  </sheetViews>
  <sheetFormatPr defaultRowHeight="15" x14ac:dyDescent="0.25"/>
  <cols>
    <col min="2" max="2" width="23" customWidth="1"/>
    <col min="3" max="3" width="9.42578125" style="3" bestFit="1" customWidth="1"/>
    <col min="4" max="5" width="9.42578125" style="3" customWidth="1"/>
    <col min="6" max="6" width="13" style="3" customWidth="1"/>
    <col min="7" max="9" width="13" style="3" hidden="1" customWidth="1"/>
    <col min="10" max="10" width="11.7109375" style="3" hidden="1" customWidth="1"/>
    <col min="11" max="11" width="12" style="3" hidden="1" customWidth="1"/>
    <col min="12" max="14" width="13" style="3" hidden="1" customWidth="1"/>
    <col min="15" max="15" width="10.140625" style="3" hidden="1" customWidth="1"/>
    <col min="16" max="16" width="10" style="3" hidden="1" customWidth="1"/>
    <col min="17" max="18" width="13" style="3" hidden="1" customWidth="1"/>
    <col min="19" max="19" width="11" style="3" hidden="1" customWidth="1"/>
    <col min="20" max="20" width="8.140625" style="3" hidden="1" customWidth="1"/>
    <col min="21" max="21" width="11.5703125" style="3" customWidth="1"/>
    <col min="22" max="25" width="11.85546875" style="3" customWidth="1"/>
    <col min="26" max="34" width="13.140625" style="3" customWidth="1"/>
    <col min="35" max="35" width="9.140625" style="6"/>
  </cols>
  <sheetData>
    <row r="1" spans="1:45" ht="24" x14ac:dyDescent="0.4">
      <c r="B1" s="1" t="s">
        <v>107</v>
      </c>
    </row>
    <row r="2" spans="1:45" x14ac:dyDescent="0.25">
      <c r="A2" s="4" t="s">
        <v>64</v>
      </c>
      <c r="B2" s="4" t="s">
        <v>65</v>
      </c>
      <c r="C2" s="5">
        <v>46156</v>
      </c>
      <c r="D2" s="5">
        <v>46163</v>
      </c>
      <c r="E2" s="5">
        <v>46170</v>
      </c>
      <c r="F2" s="5">
        <v>46177</v>
      </c>
      <c r="G2" s="5">
        <v>46184</v>
      </c>
      <c r="H2" s="5">
        <v>46191</v>
      </c>
      <c r="I2" s="5">
        <v>46198</v>
      </c>
      <c r="J2" s="5">
        <v>46205</v>
      </c>
      <c r="K2" s="5">
        <v>46212</v>
      </c>
      <c r="L2" s="5">
        <v>46219</v>
      </c>
      <c r="M2" s="5">
        <v>46226</v>
      </c>
      <c r="N2" s="5">
        <v>46233</v>
      </c>
      <c r="O2" s="5">
        <v>46240</v>
      </c>
      <c r="P2" s="5">
        <v>46247</v>
      </c>
      <c r="Q2" s="5">
        <v>46254</v>
      </c>
      <c r="R2" s="5">
        <v>46261</v>
      </c>
      <c r="S2" s="5">
        <v>46268</v>
      </c>
      <c r="T2" s="5">
        <v>46275</v>
      </c>
      <c r="U2" s="5">
        <v>46184</v>
      </c>
      <c r="V2" s="5" t="s">
        <v>118</v>
      </c>
      <c r="W2" s="5" t="s">
        <v>125</v>
      </c>
      <c r="X2" s="5" t="s">
        <v>126</v>
      </c>
      <c r="Y2" s="5" t="s">
        <v>128</v>
      </c>
      <c r="Z2" s="5" t="s">
        <v>129</v>
      </c>
      <c r="AA2" s="5" t="s">
        <v>131</v>
      </c>
      <c r="AB2" s="5" t="s">
        <v>132</v>
      </c>
      <c r="AC2" s="5" t="s">
        <v>133</v>
      </c>
      <c r="AD2" s="5" t="s">
        <v>138</v>
      </c>
      <c r="AE2" s="5" t="s">
        <v>140</v>
      </c>
      <c r="AF2" s="5" t="s">
        <v>141</v>
      </c>
      <c r="AG2" s="5" t="s">
        <v>144</v>
      </c>
      <c r="AH2" s="5" t="s">
        <v>143</v>
      </c>
      <c r="AI2" s="4" t="s">
        <v>8</v>
      </c>
    </row>
    <row r="3" spans="1:45" x14ac:dyDescent="0.25">
      <c r="A3" s="3">
        <v>1</v>
      </c>
      <c r="B3" t="s">
        <v>16</v>
      </c>
      <c r="C3" s="2" t="s">
        <v>22</v>
      </c>
      <c r="D3" s="2">
        <f>41+10.8</f>
        <v>51.8</v>
      </c>
      <c r="E3" s="2">
        <f>32.5</f>
        <v>32.5</v>
      </c>
      <c r="F3" s="2" t="s">
        <v>22</v>
      </c>
      <c r="G3" s="2" t="s">
        <v>22</v>
      </c>
      <c r="H3" s="2" t="s">
        <v>22</v>
      </c>
      <c r="I3" s="2" t="s">
        <v>22</v>
      </c>
      <c r="J3" s="2" t="s">
        <v>22</v>
      </c>
      <c r="K3" s="2" t="s">
        <v>22</v>
      </c>
      <c r="L3" s="2" t="s">
        <v>22</v>
      </c>
      <c r="M3" s="2" t="s">
        <v>22</v>
      </c>
      <c r="N3" s="2" t="s">
        <v>22</v>
      </c>
      <c r="O3" s="2" t="s">
        <v>22</v>
      </c>
      <c r="P3" s="2" t="s">
        <v>22</v>
      </c>
      <c r="Q3" s="2" t="s">
        <v>22</v>
      </c>
      <c r="R3" s="2" t="s">
        <v>22</v>
      </c>
      <c r="S3" s="2" t="s">
        <v>22</v>
      </c>
      <c r="T3" s="2" t="s">
        <v>22</v>
      </c>
      <c r="U3" s="2">
        <f>11+9+38.75+33.75</f>
        <v>92.5</v>
      </c>
      <c r="V3" s="2">
        <f>17+19</f>
        <v>36</v>
      </c>
      <c r="W3" s="2">
        <f>9.8+35+8</f>
        <v>52.8</v>
      </c>
      <c r="X3" s="2">
        <f>24.3+9</f>
        <v>33.299999999999997</v>
      </c>
      <c r="Y3" s="2">
        <f>11+19+10</f>
        <v>40</v>
      </c>
      <c r="Z3" s="2">
        <f>68</f>
        <v>68</v>
      </c>
      <c r="AA3" s="2" t="s">
        <v>22</v>
      </c>
      <c r="AB3" s="2" t="s">
        <v>22</v>
      </c>
      <c r="AC3" s="2" t="s">
        <v>22</v>
      </c>
      <c r="AD3" s="2" t="s">
        <v>22</v>
      </c>
      <c r="AE3" s="2">
        <f>8</f>
        <v>8</v>
      </c>
      <c r="AF3" s="2">
        <f>10</f>
        <v>10</v>
      </c>
      <c r="AG3" s="2">
        <f>6+7</f>
        <v>13</v>
      </c>
      <c r="AH3" s="2">
        <f>14+6+17</f>
        <v>37</v>
      </c>
      <c r="AI3" s="7">
        <f>SUM(C3:AH3)</f>
        <v>474.90000000000003</v>
      </c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 x14ac:dyDescent="0.25">
      <c r="A4" s="3">
        <v>2</v>
      </c>
      <c r="B4" t="s">
        <v>7</v>
      </c>
      <c r="C4" s="2">
        <v>6.5</v>
      </c>
      <c r="D4" s="2">
        <v>20.5</v>
      </c>
      <c r="E4" s="2" t="s">
        <v>22</v>
      </c>
      <c r="F4" s="2">
        <f>63.3+42.2</f>
        <v>105.5</v>
      </c>
      <c r="G4" s="2" t="s">
        <v>22</v>
      </c>
      <c r="H4" s="2" t="s">
        <v>22</v>
      </c>
      <c r="I4" s="2" t="s">
        <v>22</v>
      </c>
      <c r="J4" s="2" t="s">
        <v>22</v>
      </c>
      <c r="K4" s="2" t="s">
        <v>22</v>
      </c>
      <c r="L4" s="2" t="s">
        <v>22</v>
      </c>
      <c r="M4" s="2" t="s">
        <v>22</v>
      </c>
      <c r="N4" s="2" t="s">
        <v>22</v>
      </c>
      <c r="O4" s="2" t="s">
        <v>22</v>
      </c>
      <c r="P4" s="2" t="s">
        <v>22</v>
      </c>
      <c r="Q4" s="2" t="s">
        <v>22</v>
      </c>
      <c r="R4" s="2" t="s">
        <v>22</v>
      </c>
      <c r="S4" s="2" t="s">
        <v>22</v>
      </c>
      <c r="T4" s="2" t="s">
        <v>22</v>
      </c>
      <c r="U4" s="2" t="s">
        <v>22</v>
      </c>
      <c r="V4" s="2">
        <f>17+19</f>
        <v>36</v>
      </c>
      <c r="W4" s="2">
        <f>72.5</f>
        <v>72.5</v>
      </c>
      <c r="X4" s="2" t="s">
        <v>22</v>
      </c>
      <c r="Y4" s="2">
        <f>19</f>
        <v>19</v>
      </c>
      <c r="Z4" s="2">
        <f>142+7.5+11</f>
        <v>160.5</v>
      </c>
      <c r="AA4" s="2" t="s">
        <v>22</v>
      </c>
      <c r="AB4" s="2" t="s">
        <v>22</v>
      </c>
      <c r="AC4" s="2" t="s">
        <v>22</v>
      </c>
      <c r="AD4" s="2" t="s">
        <v>22</v>
      </c>
      <c r="AE4" s="2" t="s">
        <v>22</v>
      </c>
      <c r="AF4" s="2">
        <f>30</f>
        <v>30</v>
      </c>
      <c r="AG4" s="2" t="s">
        <v>22</v>
      </c>
      <c r="AH4" s="2">
        <f>17</f>
        <v>17</v>
      </c>
      <c r="AI4" s="7">
        <f>SUM(C4:AH4)</f>
        <v>467.5</v>
      </c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 x14ac:dyDescent="0.25">
      <c r="A5" s="3">
        <v>3</v>
      </c>
      <c r="B5" t="s">
        <v>12</v>
      </c>
      <c r="C5" s="2" t="s">
        <v>22</v>
      </c>
      <c r="D5" s="2">
        <v>17.399999999999999</v>
      </c>
      <c r="E5" s="2">
        <f>10</f>
        <v>10</v>
      </c>
      <c r="F5" s="2">
        <f>7+9.8</f>
        <v>16.8</v>
      </c>
      <c r="G5" s="2" t="s">
        <v>22</v>
      </c>
      <c r="H5" s="2" t="s">
        <v>22</v>
      </c>
      <c r="I5" s="2" t="s">
        <v>22</v>
      </c>
      <c r="J5" s="2" t="s">
        <v>22</v>
      </c>
      <c r="K5" s="2" t="s">
        <v>22</v>
      </c>
      <c r="L5" s="2" t="s">
        <v>22</v>
      </c>
      <c r="M5" s="2" t="s">
        <v>22</v>
      </c>
      <c r="N5" s="2" t="s">
        <v>22</v>
      </c>
      <c r="O5" s="2" t="s">
        <v>22</v>
      </c>
      <c r="P5" s="2" t="s">
        <v>22</v>
      </c>
      <c r="Q5" s="2" t="s">
        <v>22</v>
      </c>
      <c r="R5" s="2" t="s">
        <v>22</v>
      </c>
      <c r="S5" s="2" t="s">
        <v>22</v>
      </c>
      <c r="T5" s="2" t="s">
        <v>22</v>
      </c>
      <c r="U5" s="2">
        <f>8</f>
        <v>8</v>
      </c>
      <c r="V5" s="2">
        <f>20+23</f>
        <v>43</v>
      </c>
      <c r="W5" s="2">
        <f>14.4</f>
        <v>14.4</v>
      </c>
      <c r="X5" s="2">
        <f>6.5</f>
        <v>6.5</v>
      </c>
      <c r="Y5" s="2" t="s">
        <v>22</v>
      </c>
      <c r="Z5" s="2">
        <f>72</f>
        <v>72</v>
      </c>
      <c r="AA5" s="2" t="s">
        <v>22</v>
      </c>
      <c r="AB5" s="2">
        <f>11</f>
        <v>11</v>
      </c>
      <c r="AC5" s="2" t="s">
        <v>22</v>
      </c>
      <c r="AD5" s="2">
        <f>92.5</f>
        <v>92.5</v>
      </c>
      <c r="AE5" s="2">
        <f>50+7.5</f>
        <v>57.5</v>
      </c>
      <c r="AF5" s="2">
        <f>82.5</f>
        <v>82.5</v>
      </c>
      <c r="AG5" s="2" t="s">
        <v>22</v>
      </c>
      <c r="AH5" s="2" t="s">
        <v>22</v>
      </c>
      <c r="AI5" s="7">
        <f>SUM(C5:AH5)</f>
        <v>431.6</v>
      </c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45" x14ac:dyDescent="0.25">
      <c r="A6" s="3">
        <v>4</v>
      </c>
      <c r="B6" t="s">
        <v>28</v>
      </c>
      <c r="C6" s="3" t="s">
        <v>22</v>
      </c>
      <c r="D6" s="3" t="s">
        <v>22</v>
      </c>
      <c r="E6" s="3" t="s">
        <v>22</v>
      </c>
      <c r="F6" s="3" t="s">
        <v>22</v>
      </c>
      <c r="U6" s="3" t="s">
        <v>22</v>
      </c>
      <c r="V6" s="3" t="s">
        <v>22</v>
      </c>
      <c r="W6" s="3" t="s">
        <v>22</v>
      </c>
      <c r="X6" s="2">
        <f>24.3</f>
        <v>24.3</v>
      </c>
      <c r="Y6" s="2" t="s">
        <v>22</v>
      </c>
      <c r="Z6" s="2" t="s">
        <v>22</v>
      </c>
      <c r="AA6" s="2" t="s">
        <v>22</v>
      </c>
      <c r="AB6" s="2" t="s">
        <v>22</v>
      </c>
      <c r="AC6" s="2">
        <f>8</f>
        <v>8</v>
      </c>
      <c r="AD6" s="2">
        <f>9+92.5+8</f>
        <v>109.5</v>
      </c>
      <c r="AE6" s="2">
        <f>12.5</f>
        <v>12.5</v>
      </c>
      <c r="AF6" s="2">
        <f>8+10+82.5</f>
        <v>100.5</v>
      </c>
      <c r="AG6" s="2" t="s">
        <v>22</v>
      </c>
      <c r="AH6" s="2">
        <f>30+8.5+17+120</f>
        <v>175.5</v>
      </c>
      <c r="AI6" s="7">
        <f>SUM(C6:AH6)</f>
        <v>430.3</v>
      </c>
      <c r="AJ6" s="2"/>
      <c r="AK6" s="2"/>
      <c r="AL6" s="2"/>
      <c r="AM6" s="2"/>
      <c r="AN6" s="2"/>
      <c r="AO6" s="2"/>
      <c r="AP6" s="2"/>
      <c r="AQ6" s="2"/>
      <c r="AR6" s="2"/>
      <c r="AS6" s="2"/>
    </row>
    <row r="7" spans="1:45" x14ac:dyDescent="0.25">
      <c r="A7" s="3">
        <v>5</v>
      </c>
      <c r="B7" t="s">
        <v>5</v>
      </c>
      <c r="C7" s="2">
        <v>9.3000000000000007</v>
      </c>
      <c r="D7" s="2">
        <f>8.4+17.5+33.75</f>
        <v>59.65</v>
      </c>
      <c r="E7" s="2">
        <f>7</f>
        <v>7</v>
      </c>
      <c r="F7" s="2">
        <f>63.3</f>
        <v>63.3</v>
      </c>
      <c r="G7" s="2" t="s">
        <v>22</v>
      </c>
      <c r="H7" s="2" t="s">
        <v>22</v>
      </c>
      <c r="I7" s="2" t="s">
        <v>22</v>
      </c>
      <c r="J7" s="2" t="s">
        <v>22</v>
      </c>
      <c r="K7" s="2" t="s">
        <v>22</v>
      </c>
      <c r="L7" s="2" t="s">
        <v>22</v>
      </c>
      <c r="M7" s="2" t="s">
        <v>22</v>
      </c>
      <c r="N7" s="2" t="s">
        <v>22</v>
      </c>
      <c r="O7" s="2" t="s">
        <v>22</v>
      </c>
      <c r="P7" s="2" t="s">
        <v>22</v>
      </c>
      <c r="Q7" s="2" t="s">
        <v>22</v>
      </c>
      <c r="R7" s="2" t="s">
        <v>22</v>
      </c>
      <c r="S7" s="2" t="s">
        <v>22</v>
      </c>
      <c r="T7" s="2" t="s">
        <v>22</v>
      </c>
      <c r="U7" s="2">
        <f>15+11</f>
        <v>26</v>
      </c>
      <c r="V7" s="2" t="s">
        <v>22</v>
      </c>
      <c r="W7" s="2" t="s">
        <v>22</v>
      </c>
      <c r="X7" s="2">
        <f>9+17</f>
        <v>26</v>
      </c>
      <c r="Y7" s="2" t="s">
        <v>22</v>
      </c>
      <c r="Z7" s="2" t="s">
        <v>22</v>
      </c>
      <c r="AA7" s="2">
        <f>9+32+70+20</f>
        <v>131</v>
      </c>
      <c r="AB7" s="2">
        <v>6.5</v>
      </c>
      <c r="AC7" s="2">
        <f>6</f>
        <v>6</v>
      </c>
      <c r="AD7" s="2">
        <v>6</v>
      </c>
      <c r="AE7" s="2">
        <f>9</f>
        <v>9</v>
      </c>
      <c r="AF7" s="2">
        <f>12+10</f>
        <v>22</v>
      </c>
      <c r="AG7" s="2">
        <f>24+7</f>
        <v>31</v>
      </c>
      <c r="AH7" s="2">
        <f>17</f>
        <v>17</v>
      </c>
      <c r="AI7" s="7">
        <f>SUM(C7:AH7)</f>
        <v>419.75</v>
      </c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5" x14ac:dyDescent="0.25">
      <c r="A8" s="3">
        <v>6</v>
      </c>
      <c r="B8" t="s">
        <v>25</v>
      </c>
      <c r="C8" s="2" t="s">
        <v>22</v>
      </c>
      <c r="D8" s="2" t="s">
        <v>22</v>
      </c>
      <c r="E8" s="2" t="s">
        <v>22</v>
      </c>
      <c r="F8" s="2">
        <f>15</f>
        <v>15</v>
      </c>
      <c r="G8" s="2" t="s">
        <v>22</v>
      </c>
      <c r="H8" s="2" t="s">
        <v>22</v>
      </c>
      <c r="I8" s="2" t="s">
        <v>22</v>
      </c>
      <c r="J8" s="2" t="s">
        <v>22</v>
      </c>
      <c r="K8" s="2" t="s">
        <v>22</v>
      </c>
      <c r="L8" s="2" t="s">
        <v>22</v>
      </c>
      <c r="M8" s="2" t="s">
        <v>22</v>
      </c>
      <c r="N8" s="2" t="s">
        <v>22</v>
      </c>
      <c r="O8" s="2" t="s">
        <v>22</v>
      </c>
      <c r="P8" s="2" t="s">
        <v>22</v>
      </c>
      <c r="Q8" s="2" t="s">
        <v>22</v>
      </c>
      <c r="R8" s="2" t="s">
        <v>22</v>
      </c>
      <c r="S8" s="2" t="s">
        <v>22</v>
      </c>
      <c r="T8" s="2" t="s">
        <v>22</v>
      </c>
      <c r="U8" s="2">
        <f>12</f>
        <v>12</v>
      </c>
      <c r="V8" s="2">
        <f>6.82+16+14</f>
        <v>36.82</v>
      </c>
      <c r="W8" s="2" t="s">
        <v>22</v>
      </c>
      <c r="X8" s="2">
        <f>7.4</f>
        <v>7.4</v>
      </c>
      <c r="Y8" s="2">
        <f>8+8</f>
        <v>16</v>
      </c>
      <c r="Z8" s="2">
        <f>102+7.5+15</f>
        <v>124.5</v>
      </c>
      <c r="AA8" s="2">
        <f>8</f>
        <v>8</v>
      </c>
      <c r="AB8" s="2">
        <f>11+13</f>
        <v>24</v>
      </c>
      <c r="AC8" s="2" t="s">
        <v>22</v>
      </c>
      <c r="AD8" s="2">
        <v>7</v>
      </c>
      <c r="AE8" s="2">
        <f>7.5</f>
        <v>7.5</v>
      </c>
      <c r="AF8" s="2">
        <f>13+14</f>
        <v>27</v>
      </c>
      <c r="AG8" s="2">
        <f>55+77.5</f>
        <v>132.5</v>
      </c>
      <c r="AH8" s="2" t="s">
        <v>22</v>
      </c>
      <c r="AI8" s="7">
        <f>SUM(C8:AH8)</f>
        <v>417.72</v>
      </c>
      <c r="AJ8" s="2"/>
      <c r="AK8" s="2"/>
      <c r="AL8" s="2"/>
      <c r="AM8" s="2"/>
      <c r="AN8" s="2"/>
      <c r="AO8" s="2"/>
      <c r="AP8" s="2"/>
      <c r="AQ8" s="2"/>
      <c r="AR8" s="2"/>
      <c r="AS8" s="2"/>
    </row>
    <row r="9" spans="1:45" x14ac:dyDescent="0.25">
      <c r="A9" s="3">
        <v>7</v>
      </c>
      <c r="B9" t="s">
        <v>17</v>
      </c>
      <c r="C9" s="2">
        <v>17.84</v>
      </c>
      <c r="D9" s="2">
        <f>22.8+6.3</f>
        <v>29.1</v>
      </c>
      <c r="E9" s="2">
        <f>20</f>
        <v>20</v>
      </c>
      <c r="F9" s="2" t="s">
        <v>22</v>
      </c>
      <c r="G9" s="2" t="s">
        <v>22</v>
      </c>
      <c r="H9" s="2" t="s">
        <v>22</v>
      </c>
      <c r="I9" s="2" t="s">
        <v>22</v>
      </c>
      <c r="J9" s="2" t="s">
        <v>22</v>
      </c>
      <c r="K9" s="2" t="s">
        <v>22</v>
      </c>
      <c r="L9" s="2" t="s">
        <v>22</v>
      </c>
      <c r="M9" s="2" t="s">
        <v>22</v>
      </c>
      <c r="N9" s="2" t="s">
        <v>22</v>
      </c>
      <c r="O9" s="2" t="s">
        <v>22</v>
      </c>
      <c r="P9" s="2" t="s">
        <v>22</v>
      </c>
      <c r="Q9" s="2" t="s">
        <v>22</v>
      </c>
      <c r="R9" s="2" t="s">
        <v>22</v>
      </c>
      <c r="S9" s="2" t="s">
        <v>22</v>
      </c>
      <c r="T9" s="2" t="s">
        <v>22</v>
      </c>
      <c r="U9" s="2" t="s">
        <v>22</v>
      </c>
      <c r="V9" s="2" t="s">
        <v>22</v>
      </c>
      <c r="W9" s="2">
        <f>5+21</f>
        <v>26</v>
      </c>
      <c r="X9" s="2" t="s">
        <v>22</v>
      </c>
      <c r="Y9" s="2">
        <f>6</f>
        <v>6</v>
      </c>
      <c r="Z9" s="2">
        <f>143+11</f>
        <v>154</v>
      </c>
      <c r="AA9" s="2">
        <f>6+32+8</f>
        <v>46</v>
      </c>
      <c r="AB9" s="2">
        <f>7.25+9</f>
        <v>16.25</v>
      </c>
      <c r="AC9" s="2" t="s">
        <v>22</v>
      </c>
      <c r="AD9" s="2">
        <v>6</v>
      </c>
      <c r="AE9" s="2">
        <f>3+10</f>
        <v>13</v>
      </c>
      <c r="AF9" s="2">
        <f>4+14+30</f>
        <v>48</v>
      </c>
      <c r="AG9" s="2">
        <f>5</f>
        <v>5</v>
      </c>
      <c r="AH9" s="2">
        <f>10</f>
        <v>10</v>
      </c>
      <c r="AI9" s="7">
        <f>SUM(C9:AH9)</f>
        <v>397.19</v>
      </c>
      <c r="AJ9" s="2"/>
      <c r="AK9" s="2"/>
      <c r="AL9" s="2"/>
      <c r="AM9" s="2"/>
      <c r="AN9" s="2"/>
      <c r="AO9" s="2"/>
      <c r="AP9" s="2"/>
      <c r="AQ9" s="2"/>
      <c r="AR9" s="2"/>
      <c r="AS9" s="2"/>
    </row>
    <row r="10" spans="1:45" x14ac:dyDescent="0.25">
      <c r="A10" s="3">
        <v>8</v>
      </c>
      <c r="B10" t="s">
        <v>110</v>
      </c>
      <c r="C10" s="2" t="s">
        <v>22</v>
      </c>
      <c r="D10" s="2" t="s">
        <v>22</v>
      </c>
      <c r="E10" s="2">
        <f>11</f>
        <v>11</v>
      </c>
      <c r="F10" s="2">
        <f>7</f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>
        <f>10</f>
        <v>10</v>
      </c>
      <c r="V10" s="2" t="s">
        <v>22</v>
      </c>
      <c r="W10" s="2">
        <f>11</f>
        <v>11</v>
      </c>
      <c r="X10" s="2">
        <f>14</f>
        <v>14</v>
      </c>
      <c r="Y10" s="2">
        <f>19</f>
        <v>19</v>
      </c>
      <c r="Z10" s="2">
        <f>143+11</f>
        <v>154</v>
      </c>
      <c r="AA10" s="2">
        <f>15+70</f>
        <v>85</v>
      </c>
      <c r="AB10" s="2">
        <v>6.5</v>
      </c>
      <c r="AC10" s="2" t="s">
        <v>22</v>
      </c>
      <c r="AD10" s="2">
        <f>24+10</f>
        <v>34</v>
      </c>
      <c r="AE10" s="2">
        <f>7+12.5+8</f>
        <v>27.5</v>
      </c>
      <c r="AF10" s="2" t="s">
        <v>22</v>
      </c>
      <c r="AG10" s="2" t="s">
        <v>22</v>
      </c>
      <c r="AH10" s="2"/>
      <c r="AI10" s="7">
        <f>SUM(C10:AH10)</f>
        <v>379</v>
      </c>
      <c r="AJ10" s="2"/>
      <c r="AK10" s="2"/>
      <c r="AL10" s="2"/>
      <c r="AM10" s="2"/>
      <c r="AN10" s="2"/>
      <c r="AO10" s="2"/>
      <c r="AP10" s="2"/>
      <c r="AQ10" s="2"/>
      <c r="AR10" s="2"/>
      <c r="AS10" s="2"/>
    </row>
    <row r="11" spans="1:45" x14ac:dyDescent="0.25">
      <c r="A11" s="3">
        <v>9</v>
      </c>
      <c r="B11" t="s">
        <v>69</v>
      </c>
      <c r="C11" s="2" t="s">
        <v>22</v>
      </c>
      <c r="D11" s="2" t="s">
        <v>22</v>
      </c>
      <c r="E11" s="2">
        <f>32.5</f>
        <v>32.5</v>
      </c>
      <c r="F11" s="2" t="s">
        <v>22</v>
      </c>
      <c r="G11" s="2" t="s">
        <v>22</v>
      </c>
      <c r="H11" s="2" t="s">
        <v>22</v>
      </c>
      <c r="I11" s="2" t="s">
        <v>22</v>
      </c>
      <c r="J11" s="2" t="s">
        <v>22</v>
      </c>
      <c r="K11" s="2" t="s">
        <v>22</v>
      </c>
      <c r="L11" s="2" t="s">
        <v>22</v>
      </c>
      <c r="M11" s="2" t="s">
        <v>22</v>
      </c>
      <c r="N11" s="2" t="s">
        <v>22</v>
      </c>
      <c r="O11" s="2" t="s">
        <v>22</v>
      </c>
      <c r="P11" s="2" t="s">
        <v>22</v>
      </c>
      <c r="Q11" s="2" t="s">
        <v>22</v>
      </c>
      <c r="R11" s="2" t="s">
        <v>22</v>
      </c>
      <c r="S11" s="2" t="s">
        <v>22</v>
      </c>
      <c r="T11" s="2" t="s">
        <v>22</v>
      </c>
      <c r="U11" s="2" t="s">
        <v>22</v>
      </c>
      <c r="V11" s="2">
        <f>32.5+6.82+22+28</f>
        <v>89.32</v>
      </c>
      <c r="W11" s="2" t="s">
        <v>22</v>
      </c>
      <c r="X11" s="2" t="s">
        <v>22</v>
      </c>
      <c r="Y11" s="2" t="s">
        <v>22</v>
      </c>
      <c r="Z11" s="2">
        <f>99+15</f>
        <v>114</v>
      </c>
      <c r="AA11" s="2" t="s">
        <v>22</v>
      </c>
      <c r="AB11" s="2" t="s">
        <v>22</v>
      </c>
      <c r="AC11" s="2">
        <f>9+23.75</f>
        <v>32.75</v>
      </c>
      <c r="AD11" s="2" t="s">
        <v>22</v>
      </c>
      <c r="AE11" s="2" t="s">
        <v>22</v>
      </c>
      <c r="AF11" s="2" t="s">
        <v>22</v>
      </c>
      <c r="AG11" s="2">
        <f>110</f>
        <v>110</v>
      </c>
      <c r="AH11" s="2"/>
      <c r="AI11" s="7">
        <f>SUM(C11:AH11)</f>
        <v>378.57</v>
      </c>
      <c r="AJ11" s="2"/>
      <c r="AK11" s="2"/>
      <c r="AL11" s="2"/>
      <c r="AM11" s="2"/>
      <c r="AN11" s="2"/>
      <c r="AO11" s="2"/>
      <c r="AP11" s="2"/>
      <c r="AQ11" s="2"/>
      <c r="AR11" s="2"/>
      <c r="AS11" s="2"/>
    </row>
    <row r="12" spans="1:45" x14ac:dyDescent="0.25">
      <c r="A12" s="3">
        <v>10</v>
      </c>
      <c r="B12" t="s">
        <v>85</v>
      </c>
      <c r="C12" s="2" t="s">
        <v>22</v>
      </c>
      <c r="D12" s="2" t="s">
        <v>22</v>
      </c>
      <c r="E12" s="2" t="s">
        <v>22</v>
      </c>
      <c r="F12" s="2">
        <f>6+63.3</f>
        <v>69.3</v>
      </c>
      <c r="G12" s="2" t="s">
        <v>22</v>
      </c>
      <c r="H12" s="2" t="s">
        <v>22</v>
      </c>
      <c r="I12" s="2" t="s">
        <v>22</v>
      </c>
      <c r="J12" s="2" t="s">
        <v>22</v>
      </c>
      <c r="K12" s="2" t="s">
        <v>22</v>
      </c>
      <c r="L12" s="2" t="s">
        <v>22</v>
      </c>
      <c r="M12" s="2" t="s">
        <v>22</v>
      </c>
      <c r="N12" s="2" t="s">
        <v>22</v>
      </c>
      <c r="O12" s="2" t="s">
        <v>22</v>
      </c>
      <c r="P12" s="2" t="s">
        <v>22</v>
      </c>
      <c r="Q12" s="2" t="s">
        <v>22</v>
      </c>
      <c r="R12" s="2" t="s">
        <v>22</v>
      </c>
      <c r="S12" s="2" t="s">
        <v>22</v>
      </c>
      <c r="T12" s="2" t="s">
        <v>22</v>
      </c>
      <c r="U12" s="2">
        <f>20+33.75</f>
        <v>53.75</v>
      </c>
      <c r="V12" s="2">
        <f>18</f>
        <v>18</v>
      </c>
      <c r="W12" s="2">
        <f>14.4+72.5</f>
        <v>86.9</v>
      </c>
      <c r="X12" s="2">
        <f>9</f>
        <v>9</v>
      </c>
      <c r="Y12" s="2">
        <f>9+6</f>
        <v>15</v>
      </c>
      <c r="Z12" s="2" t="s">
        <v>22</v>
      </c>
      <c r="AA12" s="2">
        <f>6+8</f>
        <v>14</v>
      </c>
      <c r="AB12" s="2">
        <f>7.25</f>
        <v>7.25</v>
      </c>
      <c r="AC12" s="2" t="s">
        <v>22</v>
      </c>
      <c r="AD12" s="2">
        <v>14</v>
      </c>
      <c r="AE12" s="2">
        <f>50+6</f>
        <v>56</v>
      </c>
      <c r="AF12" s="2">
        <f>11</f>
        <v>11</v>
      </c>
      <c r="AG12" s="2">
        <f>7</f>
        <v>7</v>
      </c>
      <c r="AH12" s="2"/>
      <c r="AI12" s="7">
        <f>SUM(C12:AH12)</f>
        <v>361.20000000000005</v>
      </c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 spans="1:45" x14ac:dyDescent="0.25">
      <c r="A13" s="3">
        <v>11</v>
      </c>
      <c r="B13" t="s">
        <v>142</v>
      </c>
      <c r="C13" s="2" t="s">
        <v>22</v>
      </c>
      <c r="D13" s="2" t="s">
        <v>22</v>
      </c>
      <c r="E13" s="2">
        <f>46.67</f>
        <v>46.67</v>
      </c>
      <c r="F13" s="2">
        <f>15</f>
        <v>15</v>
      </c>
      <c r="G13" s="2" t="s">
        <v>22</v>
      </c>
      <c r="H13" s="2" t="s">
        <v>22</v>
      </c>
      <c r="I13" s="2" t="s">
        <v>22</v>
      </c>
      <c r="J13" s="2" t="s">
        <v>22</v>
      </c>
      <c r="K13" s="2" t="s">
        <v>22</v>
      </c>
      <c r="L13" s="2" t="s">
        <v>22</v>
      </c>
      <c r="M13" s="2" t="s">
        <v>22</v>
      </c>
      <c r="N13" s="2" t="s">
        <v>22</v>
      </c>
      <c r="O13" s="2" t="s">
        <v>22</v>
      </c>
      <c r="P13" s="2" t="s">
        <v>22</v>
      </c>
      <c r="Q13" s="2" t="s">
        <v>22</v>
      </c>
      <c r="R13" s="2" t="s">
        <v>22</v>
      </c>
      <c r="S13" s="2" t="s">
        <v>22</v>
      </c>
      <c r="T13" s="2" t="s">
        <v>22</v>
      </c>
      <c r="U13" s="2" t="s">
        <v>22</v>
      </c>
      <c r="V13" s="2" t="s">
        <v>22</v>
      </c>
      <c r="W13" s="2" t="s">
        <v>22</v>
      </c>
      <c r="X13" s="2">
        <f>11.5</f>
        <v>11.5</v>
      </c>
      <c r="Y13" s="2">
        <f>175+7</f>
        <v>182</v>
      </c>
      <c r="Z13" s="2" t="s">
        <v>22</v>
      </c>
      <c r="AA13" s="2">
        <f>15+11</f>
        <v>26</v>
      </c>
      <c r="AB13" s="2">
        <f>8.25+10</f>
        <v>18.25</v>
      </c>
      <c r="AC13" s="2">
        <f>6+9+37.5</f>
        <v>52.5</v>
      </c>
      <c r="AD13" s="2" t="s">
        <v>22</v>
      </c>
      <c r="AE13" s="2" t="s">
        <v>22</v>
      </c>
      <c r="AF13" s="2" t="s">
        <v>22</v>
      </c>
      <c r="AG13" s="2" t="s">
        <v>22</v>
      </c>
      <c r="AH13" s="2"/>
      <c r="AI13" s="7">
        <f>SUM(C13:AH13)</f>
        <v>351.92</v>
      </c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 spans="1:45" x14ac:dyDescent="0.25">
      <c r="A14" s="3">
        <v>12</v>
      </c>
      <c r="B14" t="s">
        <v>6</v>
      </c>
      <c r="C14" s="2">
        <v>26</v>
      </c>
      <c r="D14" s="2" t="s">
        <v>22</v>
      </c>
      <c r="E14" s="2">
        <f>16.2</f>
        <v>16.2</v>
      </c>
      <c r="F14" s="2">
        <f>6</f>
        <v>6</v>
      </c>
      <c r="G14" s="2" t="s">
        <v>22</v>
      </c>
      <c r="H14" s="2" t="s">
        <v>22</v>
      </c>
      <c r="I14" s="2" t="s">
        <v>22</v>
      </c>
      <c r="J14" s="2" t="s">
        <v>22</v>
      </c>
      <c r="K14" s="2" t="s">
        <v>22</v>
      </c>
      <c r="L14" s="2" t="s">
        <v>22</v>
      </c>
      <c r="M14" s="2" t="s">
        <v>22</v>
      </c>
      <c r="N14" s="2" t="s">
        <v>22</v>
      </c>
      <c r="O14" s="2" t="s">
        <v>22</v>
      </c>
      <c r="P14" s="2" t="s">
        <v>22</v>
      </c>
      <c r="Q14" s="2" t="s">
        <v>22</v>
      </c>
      <c r="R14" s="2" t="s">
        <v>22</v>
      </c>
      <c r="S14" s="2" t="s">
        <v>22</v>
      </c>
      <c r="T14" s="2" t="s">
        <v>22</v>
      </c>
      <c r="U14" s="2">
        <f>13+7+10</f>
        <v>30</v>
      </c>
      <c r="V14" s="2">
        <f>17+21</f>
        <v>38</v>
      </c>
      <c r="W14" s="2" t="s">
        <v>22</v>
      </c>
      <c r="X14" s="2">
        <f>24.3+9</f>
        <v>33.299999999999997</v>
      </c>
      <c r="Y14" s="2">
        <f>10+11+14</f>
        <v>35</v>
      </c>
      <c r="Z14" s="2">
        <f>50</f>
        <v>50</v>
      </c>
      <c r="AA14" s="2" t="s">
        <v>22</v>
      </c>
      <c r="AB14" s="2">
        <f>6+12</f>
        <v>18</v>
      </c>
      <c r="AC14" s="2">
        <f>7+9+23.75+9</f>
        <v>48.75</v>
      </c>
      <c r="AD14" s="2" t="s">
        <v>22</v>
      </c>
      <c r="AE14" s="2" t="s">
        <v>22</v>
      </c>
      <c r="AF14" s="2" t="s">
        <v>22</v>
      </c>
      <c r="AG14" s="2">
        <f>15+6</f>
        <v>21</v>
      </c>
      <c r="AH14" s="2">
        <f>11+12</f>
        <v>23</v>
      </c>
      <c r="AI14" s="7">
        <f>SUM(C14:AH14)</f>
        <v>345.25</v>
      </c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5" x14ac:dyDescent="0.25">
      <c r="A15" s="3">
        <v>13</v>
      </c>
      <c r="B15" t="s">
        <v>0</v>
      </c>
      <c r="C15" s="2">
        <v>8</v>
      </c>
      <c r="D15" s="2">
        <f>6.5+8.55</f>
        <v>15.05</v>
      </c>
      <c r="E15" s="2">
        <f>11.03</f>
        <v>11.03</v>
      </c>
      <c r="F15" s="2">
        <f>9+42.2</f>
        <v>51.2</v>
      </c>
      <c r="G15" s="2" t="s">
        <v>22</v>
      </c>
      <c r="H15" s="2" t="s">
        <v>22</v>
      </c>
      <c r="I15" s="2" t="s">
        <v>22</v>
      </c>
      <c r="J15" s="2" t="s">
        <v>22</v>
      </c>
      <c r="K15" s="2" t="s">
        <v>22</v>
      </c>
      <c r="L15" s="2" t="s">
        <v>22</v>
      </c>
      <c r="M15" s="2" t="s">
        <v>22</v>
      </c>
      <c r="N15" s="2" t="s">
        <v>22</v>
      </c>
      <c r="O15" s="2" t="s">
        <v>22</v>
      </c>
      <c r="P15" s="2" t="s">
        <v>22</v>
      </c>
      <c r="Q15" s="2" t="s">
        <v>22</v>
      </c>
      <c r="R15" s="2" t="s">
        <v>22</v>
      </c>
      <c r="S15" s="2" t="s">
        <v>22</v>
      </c>
      <c r="T15" s="2" t="s">
        <v>22</v>
      </c>
      <c r="U15" s="2" t="s">
        <v>22</v>
      </c>
      <c r="V15" s="2">
        <f>18+16</f>
        <v>34</v>
      </c>
      <c r="W15" s="2" t="s">
        <v>22</v>
      </c>
      <c r="X15" s="2">
        <f>6.5+6</f>
        <v>12.5</v>
      </c>
      <c r="Y15" s="2">
        <f>6</f>
        <v>6</v>
      </c>
      <c r="Z15" s="2">
        <f>99+50+15</f>
        <v>164</v>
      </c>
      <c r="AA15" s="2" t="s">
        <v>22</v>
      </c>
      <c r="AB15" s="2" t="s">
        <v>22</v>
      </c>
      <c r="AC15" s="2" t="s">
        <v>22</v>
      </c>
      <c r="AD15" s="2">
        <v>14</v>
      </c>
      <c r="AE15" s="2" t="s">
        <v>22</v>
      </c>
      <c r="AF15" s="2" t="s">
        <v>22</v>
      </c>
      <c r="AG15" s="2">
        <f>10+6</f>
        <v>16</v>
      </c>
      <c r="AH15" s="2">
        <f>7.5</f>
        <v>7.5</v>
      </c>
      <c r="AI15" s="7">
        <f>SUM(C15:AH15)</f>
        <v>339.28</v>
      </c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5" x14ac:dyDescent="0.25">
      <c r="A16" s="3">
        <v>14</v>
      </c>
      <c r="B16" t="s">
        <v>47</v>
      </c>
      <c r="C16" s="2" t="s">
        <v>22</v>
      </c>
      <c r="D16" s="2" t="s">
        <v>22</v>
      </c>
      <c r="E16" s="2">
        <f>20+18+32.5</f>
        <v>70.5</v>
      </c>
      <c r="F16" s="2">
        <f>6</f>
        <v>6</v>
      </c>
      <c r="G16" s="2" t="s">
        <v>22</v>
      </c>
      <c r="H16" s="2" t="s">
        <v>22</v>
      </c>
      <c r="I16" s="2" t="s">
        <v>22</v>
      </c>
      <c r="J16" s="2" t="s">
        <v>22</v>
      </c>
      <c r="K16" s="2" t="s">
        <v>22</v>
      </c>
      <c r="L16" s="2" t="s">
        <v>22</v>
      </c>
      <c r="M16" s="2" t="s">
        <v>22</v>
      </c>
      <c r="N16" s="2" t="s">
        <v>22</v>
      </c>
      <c r="O16" s="2" t="s">
        <v>22</v>
      </c>
      <c r="P16" s="2" t="s">
        <v>22</v>
      </c>
      <c r="Q16" s="2" t="s">
        <v>22</v>
      </c>
      <c r="R16" s="2" t="s">
        <v>22</v>
      </c>
      <c r="S16" s="2" t="s">
        <v>22</v>
      </c>
      <c r="T16" s="2" t="s">
        <v>22</v>
      </c>
      <c r="U16" s="2">
        <f>9+38.75+33.75</f>
        <v>81.5</v>
      </c>
      <c r="V16" s="2" t="s">
        <v>22</v>
      </c>
      <c r="W16" s="2">
        <f>4</f>
        <v>4</v>
      </c>
      <c r="X16" s="2" t="s">
        <v>22</v>
      </c>
      <c r="Y16" s="2" t="s">
        <v>22</v>
      </c>
      <c r="Z16" s="2">
        <f>102+7.5</f>
        <v>109.5</v>
      </c>
      <c r="AA16" s="2" t="s">
        <v>22</v>
      </c>
      <c r="AB16" s="2">
        <f>19+48.3</f>
        <v>67.3</v>
      </c>
      <c r="AC16" s="2" t="s">
        <v>22</v>
      </c>
      <c r="AD16" s="2" t="s">
        <v>22</v>
      </c>
      <c r="AE16" s="2" t="s">
        <v>22</v>
      </c>
      <c r="AF16" s="2" t="s">
        <v>22</v>
      </c>
      <c r="AG16" s="2" t="s">
        <v>22</v>
      </c>
      <c r="AH16" s="2"/>
      <c r="AI16" s="7">
        <f>SUM(C16:AH16)</f>
        <v>338.8</v>
      </c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5" x14ac:dyDescent="0.25">
      <c r="A17" s="3">
        <v>15</v>
      </c>
      <c r="B17" t="s">
        <v>11</v>
      </c>
      <c r="C17" s="2" t="s">
        <v>22</v>
      </c>
      <c r="D17" s="2" t="s">
        <v>22</v>
      </c>
      <c r="E17" s="2">
        <f>46.67</f>
        <v>46.67</v>
      </c>
      <c r="F17" s="2">
        <f>9</f>
        <v>9</v>
      </c>
      <c r="G17" s="2" t="s">
        <v>22</v>
      </c>
      <c r="H17" s="2" t="s">
        <v>22</v>
      </c>
      <c r="I17" s="2" t="s">
        <v>22</v>
      </c>
      <c r="J17" s="2" t="s">
        <v>22</v>
      </c>
      <c r="K17" s="2" t="s">
        <v>22</v>
      </c>
      <c r="L17" s="2" t="s">
        <v>22</v>
      </c>
      <c r="M17" s="2" t="s">
        <v>22</v>
      </c>
      <c r="N17" s="2" t="s">
        <v>22</v>
      </c>
      <c r="O17" s="2" t="s">
        <v>22</v>
      </c>
      <c r="P17" s="2" t="s">
        <v>22</v>
      </c>
      <c r="Q17" s="2" t="s">
        <v>22</v>
      </c>
      <c r="R17" s="2" t="s">
        <v>22</v>
      </c>
      <c r="S17" s="2" t="s">
        <v>22</v>
      </c>
      <c r="T17" s="2" t="s">
        <v>22</v>
      </c>
      <c r="U17" s="2" t="s">
        <v>22</v>
      </c>
      <c r="V17" s="2">
        <f>32.5+6.82+41+25</f>
        <v>105.32</v>
      </c>
      <c r="W17" s="2">
        <f>9.8</f>
        <v>9.8000000000000007</v>
      </c>
      <c r="X17" s="2">
        <f>6.5</f>
        <v>6.5</v>
      </c>
      <c r="Y17" s="2" t="s">
        <v>22</v>
      </c>
      <c r="Z17" s="2" t="s">
        <v>22</v>
      </c>
      <c r="AA17" s="2" t="s">
        <v>22</v>
      </c>
      <c r="AB17" s="2">
        <f>11+48.3</f>
        <v>59.3</v>
      </c>
      <c r="AC17" s="2">
        <f>10+12</f>
        <v>22</v>
      </c>
      <c r="AD17" s="2" t="s">
        <v>22</v>
      </c>
      <c r="AE17" s="2" t="s">
        <v>22</v>
      </c>
      <c r="AF17" s="2">
        <f>22+7+30</f>
        <v>59</v>
      </c>
      <c r="AG17" s="2">
        <f>7</f>
        <v>7</v>
      </c>
      <c r="AH17" s="2"/>
      <c r="AI17" s="7">
        <f>SUM(C17:AH17)</f>
        <v>324.59000000000003</v>
      </c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 spans="1:45" x14ac:dyDescent="0.25">
      <c r="A18" s="3">
        <v>16</v>
      </c>
      <c r="B18" t="s">
        <v>58</v>
      </c>
      <c r="C18" s="2" t="s">
        <v>22</v>
      </c>
      <c r="D18" s="2" t="s">
        <v>22</v>
      </c>
      <c r="E18" s="2" t="s">
        <v>22</v>
      </c>
      <c r="F18" s="2">
        <f>4.2</f>
        <v>4.2</v>
      </c>
      <c r="G18" s="2" t="s">
        <v>22</v>
      </c>
      <c r="H18" s="2" t="s">
        <v>22</v>
      </c>
      <c r="I18" s="2" t="s">
        <v>22</v>
      </c>
      <c r="J18" s="2" t="s">
        <v>22</v>
      </c>
      <c r="K18" s="2" t="s">
        <v>22</v>
      </c>
      <c r="L18" s="2" t="s">
        <v>22</v>
      </c>
      <c r="M18" s="2" t="s">
        <v>22</v>
      </c>
      <c r="N18" s="2" t="s">
        <v>22</v>
      </c>
      <c r="O18" s="2" t="s">
        <v>22</v>
      </c>
      <c r="P18" s="2" t="s">
        <v>22</v>
      </c>
      <c r="Q18" s="2" t="s">
        <v>22</v>
      </c>
      <c r="R18" s="2" t="s">
        <v>22</v>
      </c>
      <c r="S18" s="2" t="s">
        <v>22</v>
      </c>
      <c r="T18" s="2" t="s">
        <v>22</v>
      </c>
      <c r="U18" s="2" t="s">
        <v>22</v>
      </c>
      <c r="V18" s="2">
        <f>28+17</f>
        <v>45</v>
      </c>
      <c r="W18" s="2" t="s">
        <v>22</v>
      </c>
      <c r="X18" s="2">
        <f>24.3+165+6.5+17</f>
        <v>212.8</v>
      </c>
      <c r="Y18" s="2" t="s">
        <v>22</v>
      </c>
      <c r="Z18" s="2" t="s">
        <v>22</v>
      </c>
      <c r="AA18" s="2" t="s">
        <v>22</v>
      </c>
      <c r="AB18" s="2" t="s">
        <v>22</v>
      </c>
      <c r="AC18" s="2">
        <f>6</f>
        <v>6</v>
      </c>
      <c r="AD18" s="2" t="s">
        <v>22</v>
      </c>
      <c r="AE18" s="2" t="s">
        <v>22</v>
      </c>
      <c r="AF18" s="2">
        <f>9+11+30</f>
        <v>50</v>
      </c>
      <c r="AG18" s="2" t="s">
        <v>22</v>
      </c>
      <c r="AH18" s="2"/>
      <c r="AI18" s="7">
        <f>SUM(C18:AH18)</f>
        <v>318</v>
      </c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x14ac:dyDescent="0.25">
      <c r="A19" s="3">
        <v>17</v>
      </c>
      <c r="B19" t="s">
        <v>51</v>
      </c>
      <c r="C19" s="2" t="s">
        <v>22</v>
      </c>
      <c r="D19" s="2">
        <f>12+33.75</f>
        <v>45.75</v>
      </c>
      <c r="E19" s="2" t="s">
        <v>22</v>
      </c>
      <c r="F19" s="2">
        <f>5+8</f>
        <v>13</v>
      </c>
      <c r="G19" s="2" t="s">
        <v>22</v>
      </c>
      <c r="H19" s="2" t="s">
        <v>22</v>
      </c>
      <c r="I19" s="2" t="s">
        <v>22</v>
      </c>
      <c r="J19" s="2" t="s">
        <v>22</v>
      </c>
      <c r="K19" s="2" t="s">
        <v>22</v>
      </c>
      <c r="L19" s="2" t="s">
        <v>22</v>
      </c>
      <c r="M19" s="2" t="s">
        <v>22</v>
      </c>
      <c r="N19" s="2" t="s">
        <v>22</v>
      </c>
      <c r="O19" s="2" t="s">
        <v>22</v>
      </c>
      <c r="P19" s="2" t="s">
        <v>22</v>
      </c>
      <c r="Q19" s="2" t="s">
        <v>22</v>
      </c>
      <c r="R19" s="2" t="s">
        <v>22</v>
      </c>
      <c r="S19" s="2" t="s">
        <v>22</v>
      </c>
      <c r="T19" s="2" t="s">
        <v>22</v>
      </c>
      <c r="U19" s="2">
        <f>11</f>
        <v>11</v>
      </c>
      <c r="V19" s="2">
        <f>16+21</f>
        <v>37</v>
      </c>
      <c r="W19" s="2" t="s">
        <v>22</v>
      </c>
      <c r="X19" s="2">
        <f>6.5+10</f>
        <v>16.5</v>
      </c>
      <c r="Y19" s="2" t="s">
        <v>22</v>
      </c>
      <c r="Z19" s="2">
        <f>60</f>
        <v>60</v>
      </c>
      <c r="AA19" s="2">
        <f>8+9</f>
        <v>17</v>
      </c>
      <c r="AB19" s="2" t="s">
        <v>22</v>
      </c>
      <c r="AC19" s="2" t="s">
        <v>22</v>
      </c>
      <c r="AD19" s="2">
        <v>24.38</v>
      </c>
      <c r="AE19" s="2">
        <f>50+5</f>
        <v>55</v>
      </c>
      <c r="AF19" s="2">
        <f>30</f>
        <v>30</v>
      </c>
      <c r="AG19" s="2">
        <f>6</f>
        <v>6</v>
      </c>
      <c r="AH19" s="2"/>
      <c r="AI19" s="7">
        <f>SUM(C19:AH19)</f>
        <v>315.63</v>
      </c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 x14ac:dyDescent="0.25">
      <c r="A20" s="3">
        <v>18</v>
      </c>
      <c r="B20" t="s">
        <v>70</v>
      </c>
      <c r="C20" s="2">
        <v>90</v>
      </c>
      <c r="D20" s="2">
        <v>5</v>
      </c>
      <c r="E20" s="2">
        <f>7</f>
        <v>7</v>
      </c>
      <c r="F20" s="2" t="s">
        <v>22</v>
      </c>
      <c r="G20" s="2" t="s">
        <v>22</v>
      </c>
      <c r="H20" s="2" t="s">
        <v>22</v>
      </c>
      <c r="I20" s="2" t="s">
        <v>22</v>
      </c>
      <c r="J20" s="2" t="s">
        <v>22</v>
      </c>
      <c r="K20" s="2" t="s">
        <v>22</v>
      </c>
      <c r="L20" s="2" t="s">
        <v>22</v>
      </c>
      <c r="M20" s="2" t="s">
        <v>22</v>
      </c>
      <c r="N20" s="2" t="s">
        <v>22</v>
      </c>
      <c r="O20" s="2" t="s">
        <v>22</v>
      </c>
      <c r="P20" s="2" t="s">
        <v>22</v>
      </c>
      <c r="Q20" s="2" t="s">
        <v>22</v>
      </c>
      <c r="R20" s="2" t="s">
        <v>22</v>
      </c>
      <c r="S20" s="2" t="s">
        <v>22</v>
      </c>
      <c r="T20" s="2" t="s">
        <v>22</v>
      </c>
      <c r="U20" s="2">
        <f>14</f>
        <v>14</v>
      </c>
      <c r="V20" s="2">
        <f>32.5+6.82+22+28</f>
        <v>89.32</v>
      </c>
      <c r="W20" s="2">
        <f>4</f>
        <v>4</v>
      </c>
      <c r="X20" s="2" t="s">
        <v>22</v>
      </c>
      <c r="Y20" s="2" t="s">
        <v>22</v>
      </c>
      <c r="Z20" s="2" t="s">
        <v>22</v>
      </c>
      <c r="AA20" s="2" t="s">
        <v>22</v>
      </c>
      <c r="AB20" s="2" t="s">
        <v>22</v>
      </c>
      <c r="AC20" s="2">
        <f>10+23.75</f>
        <v>33.75</v>
      </c>
      <c r="AD20" s="2">
        <v>24.38</v>
      </c>
      <c r="AE20" s="2" t="s">
        <v>22</v>
      </c>
      <c r="AF20" s="2">
        <f>8</f>
        <v>8</v>
      </c>
      <c r="AG20" s="2" t="s">
        <v>22</v>
      </c>
      <c r="AH20" s="2">
        <f>16.5+17</f>
        <v>33.5</v>
      </c>
      <c r="AI20" s="7">
        <f>SUM(C20:AH20)</f>
        <v>308.95</v>
      </c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x14ac:dyDescent="0.25">
      <c r="A21" s="3">
        <v>19</v>
      </c>
      <c r="B21" t="s">
        <v>33</v>
      </c>
      <c r="C21" s="2" t="s">
        <v>22</v>
      </c>
      <c r="D21" s="2">
        <f>20.5+17.5</f>
        <v>38</v>
      </c>
      <c r="E21" s="2" t="s">
        <v>22</v>
      </c>
      <c r="F21" s="2">
        <f>6</f>
        <v>6</v>
      </c>
      <c r="G21" s="2" t="s">
        <v>22</v>
      </c>
      <c r="H21" s="2" t="s">
        <v>22</v>
      </c>
      <c r="I21" s="2" t="s">
        <v>22</v>
      </c>
      <c r="J21" s="2" t="s">
        <v>22</v>
      </c>
      <c r="K21" s="2" t="s">
        <v>22</v>
      </c>
      <c r="L21" s="2" t="s">
        <v>22</v>
      </c>
      <c r="M21" s="2" t="s">
        <v>22</v>
      </c>
      <c r="N21" s="2" t="s">
        <v>22</v>
      </c>
      <c r="O21" s="2" t="s">
        <v>22</v>
      </c>
      <c r="P21" s="2" t="s">
        <v>22</v>
      </c>
      <c r="Q21" s="2" t="s">
        <v>22</v>
      </c>
      <c r="R21" s="2" t="s">
        <v>22</v>
      </c>
      <c r="S21" s="2" t="s">
        <v>22</v>
      </c>
      <c r="T21" s="2" t="s">
        <v>22</v>
      </c>
      <c r="U21" s="2">
        <f>7+38.75</f>
        <v>45.75</v>
      </c>
      <c r="V21" s="2">
        <f>6.82+41</f>
        <v>47.82</v>
      </c>
      <c r="W21" s="2">
        <f>35</f>
        <v>35</v>
      </c>
      <c r="X21" s="2" t="s">
        <v>22</v>
      </c>
      <c r="Y21" s="2" t="s">
        <v>22</v>
      </c>
      <c r="Z21" s="2">
        <f>68</f>
        <v>68</v>
      </c>
      <c r="AA21" s="2">
        <f>32</f>
        <v>32</v>
      </c>
      <c r="AB21" s="2" t="s">
        <v>22</v>
      </c>
      <c r="AC21" s="2" t="s">
        <v>22</v>
      </c>
      <c r="AD21" s="2" t="s">
        <v>22</v>
      </c>
      <c r="AE21" s="2" t="s">
        <v>22</v>
      </c>
      <c r="AF21" s="2" t="s">
        <v>22</v>
      </c>
      <c r="AG21" s="2">
        <f>7</f>
        <v>7</v>
      </c>
      <c r="AH21" s="2">
        <f>12</f>
        <v>12</v>
      </c>
      <c r="AI21" s="7">
        <f>SUM(C21:AH21)</f>
        <v>291.57</v>
      </c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 x14ac:dyDescent="0.25">
      <c r="A22" s="3">
        <v>20</v>
      </c>
      <c r="B22" t="s">
        <v>32</v>
      </c>
      <c r="C22" s="2" t="s">
        <v>22</v>
      </c>
      <c r="D22" s="2">
        <f>20.5+12</f>
        <v>32.5</v>
      </c>
      <c r="E22" s="2">
        <f>11+46.67+32.5</f>
        <v>90.17</v>
      </c>
      <c r="F22" s="2" t="s">
        <v>22</v>
      </c>
      <c r="G22" s="2" t="s">
        <v>22</v>
      </c>
      <c r="H22" s="2" t="s">
        <v>22</v>
      </c>
      <c r="I22" s="2" t="s">
        <v>22</v>
      </c>
      <c r="J22" s="2" t="s">
        <v>22</v>
      </c>
      <c r="K22" s="2" t="s">
        <v>22</v>
      </c>
      <c r="L22" s="2" t="s">
        <v>22</v>
      </c>
      <c r="M22" s="2" t="s">
        <v>22</v>
      </c>
      <c r="N22" s="2" t="s">
        <v>22</v>
      </c>
      <c r="O22" s="2" t="s">
        <v>22</v>
      </c>
      <c r="P22" s="2" t="s">
        <v>22</v>
      </c>
      <c r="Q22" s="2" t="s">
        <v>22</v>
      </c>
      <c r="R22" s="2" t="s">
        <v>22</v>
      </c>
      <c r="S22" s="2" t="s">
        <v>22</v>
      </c>
      <c r="T22" s="2" t="s">
        <v>22</v>
      </c>
      <c r="U22" s="2" t="s">
        <v>22</v>
      </c>
      <c r="V22" s="2">
        <f>6.82+32</f>
        <v>38.82</v>
      </c>
      <c r="W22" s="2">
        <f>35</f>
        <v>35</v>
      </c>
      <c r="X22" s="2">
        <f>9+7.4</f>
        <v>16.399999999999999</v>
      </c>
      <c r="Y22" s="2" t="s">
        <v>22</v>
      </c>
      <c r="Z22" s="2">
        <f>7.5+15</f>
        <v>22.5</v>
      </c>
      <c r="AA22" s="2" t="s">
        <v>22</v>
      </c>
      <c r="AB22" s="2" t="s">
        <v>22</v>
      </c>
      <c r="AC22" s="2">
        <f>10</f>
        <v>10</v>
      </c>
      <c r="AD22" s="2" t="s">
        <v>22</v>
      </c>
      <c r="AE22" s="2">
        <f>8</f>
        <v>8</v>
      </c>
      <c r="AF22" s="2" t="s">
        <v>22</v>
      </c>
      <c r="AG22" s="2">
        <f>7</f>
        <v>7</v>
      </c>
      <c r="AH22" s="2">
        <f>9.5+17</f>
        <v>26.5</v>
      </c>
      <c r="AI22" s="7">
        <f>SUM(C22:AH22)</f>
        <v>286.89</v>
      </c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45" x14ac:dyDescent="0.25">
      <c r="A23" s="3">
        <v>21</v>
      </c>
      <c r="B23" t="s">
        <v>29</v>
      </c>
      <c r="C23" s="2" t="s">
        <v>22</v>
      </c>
      <c r="D23" s="2">
        <f>20.5+6</f>
        <v>26.5</v>
      </c>
      <c r="E23" s="2" t="s">
        <v>22</v>
      </c>
      <c r="F23" s="2">
        <f>9+9.8</f>
        <v>18.8</v>
      </c>
      <c r="G23" s="2" t="s">
        <v>22</v>
      </c>
      <c r="H23" s="2" t="s">
        <v>22</v>
      </c>
      <c r="I23" s="2" t="s">
        <v>22</v>
      </c>
      <c r="J23" s="2" t="s">
        <v>22</v>
      </c>
      <c r="K23" s="2" t="s">
        <v>22</v>
      </c>
      <c r="L23" s="2" t="s">
        <v>22</v>
      </c>
      <c r="M23" s="2" t="s">
        <v>22</v>
      </c>
      <c r="N23" s="2" t="s">
        <v>22</v>
      </c>
      <c r="O23" s="2" t="s">
        <v>22</v>
      </c>
      <c r="P23" s="2" t="s">
        <v>22</v>
      </c>
      <c r="Q23" s="2" t="s">
        <v>22</v>
      </c>
      <c r="R23" s="2" t="s">
        <v>22</v>
      </c>
      <c r="S23" s="2" t="s">
        <v>22</v>
      </c>
      <c r="T23" s="2" t="s">
        <v>22</v>
      </c>
      <c r="U23" s="2" t="s">
        <v>22</v>
      </c>
      <c r="V23" s="2">
        <f>6.82+20+19</f>
        <v>45.82</v>
      </c>
      <c r="W23" s="2" t="s">
        <v>22</v>
      </c>
      <c r="X23" s="2" t="s">
        <v>22</v>
      </c>
      <c r="Y23" s="2" t="s">
        <v>22</v>
      </c>
      <c r="Z23" s="2">
        <f>79+7.5</f>
        <v>86.5</v>
      </c>
      <c r="AA23" s="2">
        <f>7+9</f>
        <v>16</v>
      </c>
      <c r="AB23" s="2" t="s">
        <v>22</v>
      </c>
      <c r="AC23" s="2">
        <f>8+8+37.5</f>
        <v>53.5</v>
      </c>
      <c r="AD23" s="2">
        <v>8.5</v>
      </c>
      <c r="AE23" s="2">
        <f>4</f>
        <v>4</v>
      </c>
      <c r="AF23" s="2" t="s">
        <v>22</v>
      </c>
      <c r="AG23" s="2">
        <f>7</f>
        <v>7</v>
      </c>
      <c r="AH23" s="2">
        <f>7.5</f>
        <v>7.5</v>
      </c>
      <c r="AI23" s="7">
        <f>SUM(C23:AH23)</f>
        <v>274.12</v>
      </c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x14ac:dyDescent="0.25">
      <c r="A24" s="3">
        <v>22</v>
      </c>
      <c r="B24" t="s">
        <v>4</v>
      </c>
      <c r="C24" s="2" t="s">
        <v>22</v>
      </c>
      <c r="D24" s="2">
        <v>13.8</v>
      </c>
      <c r="E24" s="2">
        <f>32.5</f>
        <v>32.5</v>
      </c>
      <c r="F24" s="2">
        <f>7+14.5</f>
        <v>21.5</v>
      </c>
      <c r="G24" s="2" t="s">
        <v>22</v>
      </c>
      <c r="H24" s="2" t="s">
        <v>22</v>
      </c>
      <c r="I24" s="2" t="s">
        <v>22</v>
      </c>
      <c r="J24" s="2" t="s">
        <v>22</v>
      </c>
      <c r="K24" s="2" t="s">
        <v>22</v>
      </c>
      <c r="L24" s="2" t="s">
        <v>22</v>
      </c>
      <c r="M24" s="2" t="s">
        <v>22</v>
      </c>
      <c r="N24" s="2" t="s">
        <v>22</v>
      </c>
      <c r="O24" s="2" t="s">
        <v>22</v>
      </c>
      <c r="P24" s="2" t="s">
        <v>22</v>
      </c>
      <c r="Q24" s="2" t="s">
        <v>22</v>
      </c>
      <c r="R24" s="2" t="s">
        <v>22</v>
      </c>
      <c r="S24" s="2" t="s">
        <v>22</v>
      </c>
      <c r="T24" s="2" t="s">
        <v>22</v>
      </c>
      <c r="U24" s="2" t="s">
        <v>22</v>
      </c>
      <c r="V24" s="2">
        <f>18+16</f>
        <v>34</v>
      </c>
      <c r="W24" s="2">
        <f>6.8</f>
        <v>6.8</v>
      </c>
      <c r="X24" s="2">
        <f>24.3</f>
        <v>24.3</v>
      </c>
      <c r="Y24" s="2">
        <f>10+10</f>
        <v>20</v>
      </c>
      <c r="Z24" s="2" t="s">
        <v>22</v>
      </c>
      <c r="AA24" s="2">
        <f>6</f>
        <v>6</v>
      </c>
      <c r="AB24" s="2" t="s">
        <v>22</v>
      </c>
      <c r="AC24" s="2" t="s">
        <v>22</v>
      </c>
      <c r="AD24" s="2" t="s">
        <v>22</v>
      </c>
      <c r="AE24" s="2">
        <f>5</f>
        <v>5</v>
      </c>
      <c r="AF24" s="2" t="s">
        <v>22</v>
      </c>
      <c r="AG24" s="2">
        <f>77.5+7</f>
        <v>84.5</v>
      </c>
      <c r="AH24" s="2"/>
      <c r="AI24" s="7">
        <f>SUM(C24:AH24)</f>
        <v>248.4</v>
      </c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x14ac:dyDescent="0.25">
      <c r="A25" s="3">
        <v>23</v>
      </c>
      <c r="B25" t="s">
        <v>19</v>
      </c>
      <c r="C25" s="2" t="s">
        <v>22</v>
      </c>
      <c r="D25" s="2" t="s">
        <v>22</v>
      </c>
      <c r="E25" s="2" t="s">
        <v>22</v>
      </c>
      <c r="F25" s="2">
        <f>8</f>
        <v>8</v>
      </c>
      <c r="G25" s="2" t="s">
        <v>22</v>
      </c>
      <c r="H25" s="2" t="s">
        <v>22</v>
      </c>
      <c r="I25" s="2" t="s">
        <v>22</v>
      </c>
      <c r="J25" s="2" t="s">
        <v>22</v>
      </c>
      <c r="K25" s="2" t="s">
        <v>22</v>
      </c>
      <c r="L25" s="2" t="s">
        <v>22</v>
      </c>
      <c r="M25" s="2" t="s">
        <v>22</v>
      </c>
      <c r="N25" s="2" t="s">
        <v>22</v>
      </c>
      <c r="O25" s="2" t="s">
        <v>22</v>
      </c>
      <c r="P25" s="2" t="s">
        <v>22</v>
      </c>
      <c r="Q25" s="2" t="s">
        <v>22</v>
      </c>
      <c r="R25" s="2" t="s">
        <v>22</v>
      </c>
      <c r="S25" s="2" t="s">
        <v>22</v>
      </c>
      <c r="T25" s="2" t="s">
        <v>22</v>
      </c>
      <c r="U25" s="2">
        <f>8</f>
        <v>8</v>
      </c>
      <c r="V25" s="2">
        <f>16+21</f>
        <v>37</v>
      </c>
      <c r="W25" s="2">
        <f>6.8</f>
        <v>6.8</v>
      </c>
      <c r="X25" s="2">
        <f>9+10</f>
        <v>19</v>
      </c>
      <c r="Y25" s="2">
        <f>15+19+6</f>
        <v>40</v>
      </c>
      <c r="Z25" s="2">
        <f>60+20+15</f>
        <v>95</v>
      </c>
      <c r="AA25" s="2">
        <f>6</f>
        <v>6</v>
      </c>
      <c r="AB25" s="2" t="s">
        <v>22</v>
      </c>
      <c r="AC25" s="2" t="s">
        <v>22</v>
      </c>
      <c r="AD25" s="2">
        <f>12+7</f>
        <v>19</v>
      </c>
      <c r="AE25" s="2" t="s">
        <v>22</v>
      </c>
      <c r="AF25" s="2" t="s">
        <v>22</v>
      </c>
      <c r="AG25" s="2" t="s">
        <v>22</v>
      </c>
      <c r="AH25" s="2"/>
      <c r="AI25" s="7">
        <f>SUM(C25:AH25)</f>
        <v>238.8</v>
      </c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 x14ac:dyDescent="0.25">
      <c r="A26" s="3">
        <v>24</v>
      </c>
      <c r="B26" s="10" t="s">
        <v>139</v>
      </c>
      <c r="C26" s="2" t="s">
        <v>22</v>
      </c>
      <c r="D26" s="2" t="s">
        <v>22</v>
      </c>
      <c r="E26" s="2" t="s">
        <v>22</v>
      </c>
      <c r="F26" s="2" t="s">
        <v>22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 t="s">
        <v>22</v>
      </c>
      <c r="V26" s="2" t="s">
        <v>22</v>
      </c>
      <c r="W26" s="2" t="s">
        <v>22</v>
      </c>
      <c r="X26" s="2" t="s">
        <v>22</v>
      </c>
      <c r="Y26" s="2" t="s">
        <v>22</v>
      </c>
      <c r="Z26" s="2">
        <f>9+8</f>
        <v>17</v>
      </c>
      <c r="AA26" s="2" t="s">
        <v>22</v>
      </c>
      <c r="AB26" s="2" t="s">
        <v>22</v>
      </c>
      <c r="AC26" s="2" t="s">
        <v>22</v>
      </c>
      <c r="AD26" s="2">
        <v>24.38</v>
      </c>
      <c r="AE26" s="2">
        <f>12.5+100+19</f>
        <v>131.5</v>
      </c>
      <c r="AF26" s="2" t="s">
        <v>22</v>
      </c>
      <c r="AG26" s="2">
        <f>34+7</f>
        <v>41</v>
      </c>
      <c r="AH26" s="2">
        <f>10+12</f>
        <v>22</v>
      </c>
      <c r="AI26" s="7">
        <f>SUM(C26:AH26)</f>
        <v>235.88</v>
      </c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x14ac:dyDescent="0.25">
      <c r="A27" s="3">
        <v>25</v>
      </c>
      <c r="B27" t="s">
        <v>112</v>
      </c>
      <c r="C27" s="2" t="s">
        <v>22</v>
      </c>
      <c r="D27" s="2" t="s">
        <v>22</v>
      </c>
      <c r="E27" s="2">
        <f>9</f>
        <v>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 t="s">
        <v>22</v>
      </c>
      <c r="V27" s="2" t="s">
        <v>22</v>
      </c>
      <c r="W27" s="2" t="s">
        <v>22</v>
      </c>
      <c r="X27" s="2" t="s">
        <v>22</v>
      </c>
      <c r="Y27" s="2">
        <f>7+10</f>
        <v>17</v>
      </c>
      <c r="Z27" s="2">
        <f>142+7.5+11</f>
        <v>160.5</v>
      </c>
      <c r="AA27" s="2" t="s">
        <v>22</v>
      </c>
      <c r="AB27" s="2" t="s">
        <v>22</v>
      </c>
      <c r="AC27" s="2" t="s">
        <v>22</v>
      </c>
      <c r="AD27" s="2">
        <v>10</v>
      </c>
      <c r="AE27" s="2">
        <f>4+12</f>
        <v>16</v>
      </c>
      <c r="AF27" s="2" t="s">
        <v>22</v>
      </c>
      <c r="AG27" s="2" t="s">
        <v>22</v>
      </c>
      <c r="AH27" s="2"/>
      <c r="AI27" s="7">
        <f>SUM(C27:AH27)</f>
        <v>212.5</v>
      </c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x14ac:dyDescent="0.25">
      <c r="A28" s="3">
        <v>26</v>
      </c>
      <c r="B28" t="s">
        <v>90</v>
      </c>
      <c r="C28" s="2" t="s">
        <v>22</v>
      </c>
      <c r="D28" s="2">
        <f>20.5+33.75</f>
        <v>54.25</v>
      </c>
      <c r="E28" s="2" t="s">
        <v>22</v>
      </c>
      <c r="F28" s="2" t="s">
        <v>22</v>
      </c>
      <c r="G28" s="2" t="s">
        <v>22</v>
      </c>
      <c r="H28" s="2" t="s">
        <v>22</v>
      </c>
      <c r="I28" s="2" t="s">
        <v>22</v>
      </c>
      <c r="J28" s="2" t="s">
        <v>22</v>
      </c>
      <c r="K28" s="2" t="s">
        <v>22</v>
      </c>
      <c r="L28" s="2" t="s">
        <v>22</v>
      </c>
      <c r="M28" s="2" t="s">
        <v>22</v>
      </c>
      <c r="N28" s="2" t="s">
        <v>22</v>
      </c>
      <c r="O28" s="2" t="s">
        <v>22</v>
      </c>
      <c r="P28" s="2" t="s">
        <v>22</v>
      </c>
      <c r="Q28" s="2" t="s">
        <v>22</v>
      </c>
      <c r="R28" s="2" t="s">
        <v>22</v>
      </c>
      <c r="S28" s="2" t="s">
        <v>22</v>
      </c>
      <c r="T28" s="2" t="s">
        <v>22</v>
      </c>
      <c r="U28" s="2" t="s">
        <v>22</v>
      </c>
      <c r="V28" s="2">
        <f>6.82</f>
        <v>6.82</v>
      </c>
      <c r="W28" s="2" t="s">
        <v>22</v>
      </c>
      <c r="X28" s="2" t="s">
        <v>22</v>
      </c>
      <c r="Y28" s="2">
        <f>8</f>
        <v>8</v>
      </c>
      <c r="Z28" s="2">
        <f>142</f>
        <v>142</v>
      </c>
      <c r="AA28" s="2" t="s">
        <v>22</v>
      </c>
      <c r="AB28" s="2" t="s">
        <v>22</v>
      </c>
      <c r="AC28" s="2" t="s">
        <v>22</v>
      </c>
      <c r="AD28" s="2" t="s">
        <v>22</v>
      </c>
      <c r="AE28" s="2" t="s">
        <v>22</v>
      </c>
      <c r="AF28" s="2" t="s">
        <v>22</v>
      </c>
      <c r="AG28" s="2" t="s">
        <v>22</v>
      </c>
      <c r="AH28" s="2"/>
      <c r="AI28" s="7">
        <f>SUM(C28:AH28)</f>
        <v>211.07</v>
      </c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x14ac:dyDescent="0.25">
      <c r="A29" s="3">
        <v>27</v>
      </c>
      <c r="B29" t="s">
        <v>62</v>
      </c>
      <c r="C29" s="2" t="s">
        <v>22</v>
      </c>
      <c r="D29" s="2" t="s">
        <v>22</v>
      </c>
      <c r="E29" s="2" t="s">
        <v>22</v>
      </c>
      <c r="F29" s="2" t="s">
        <v>22</v>
      </c>
      <c r="G29" s="2" t="s">
        <v>22</v>
      </c>
      <c r="H29" s="2" t="s">
        <v>22</v>
      </c>
      <c r="I29" s="2" t="s">
        <v>22</v>
      </c>
      <c r="J29" s="2" t="s">
        <v>22</v>
      </c>
      <c r="K29" s="2" t="s">
        <v>22</v>
      </c>
      <c r="L29" s="2" t="s">
        <v>22</v>
      </c>
      <c r="M29" s="2" t="s">
        <v>22</v>
      </c>
      <c r="N29" s="2" t="s">
        <v>22</v>
      </c>
      <c r="O29" s="2" t="s">
        <v>22</v>
      </c>
      <c r="P29" s="2" t="s">
        <v>22</v>
      </c>
      <c r="Q29" s="2" t="s">
        <v>22</v>
      </c>
      <c r="R29" s="2" t="s">
        <v>22</v>
      </c>
      <c r="S29" s="2" t="s">
        <v>22</v>
      </c>
      <c r="T29" s="2" t="s">
        <v>22</v>
      </c>
      <c r="U29" s="2">
        <f>20</f>
        <v>20</v>
      </c>
      <c r="V29" s="2">
        <f>14</f>
        <v>14</v>
      </c>
      <c r="W29" s="2">
        <f>9</f>
        <v>9</v>
      </c>
      <c r="X29" s="2" t="s">
        <v>22</v>
      </c>
      <c r="Y29" s="2">
        <f>6</f>
        <v>6</v>
      </c>
      <c r="Z29" s="2">
        <f>84+15</f>
        <v>99</v>
      </c>
      <c r="AA29" s="2">
        <f>8</f>
        <v>8</v>
      </c>
      <c r="AB29" s="2">
        <f>6.5+9</f>
        <v>15.5</v>
      </c>
      <c r="AC29" s="2">
        <f>9</f>
        <v>9</v>
      </c>
      <c r="AD29" s="2" t="s">
        <v>22</v>
      </c>
      <c r="AE29" s="2" t="s">
        <v>22</v>
      </c>
      <c r="AF29" s="2">
        <f>9</f>
        <v>9</v>
      </c>
      <c r="AG29" s="2">
        <f>14+6</f>
        <v>20</v>
      </c>
      <c r="AH29" s="2"/>
      <c r="AI29" s="7">
        <f>SUM(C29:AH29)</f>
        <v>209.5</v>
      </c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1:45" x14ac:dyDescent="0.25">
      <c r="A30" s="3">
        <v>28</v>
      </c>
      <c r="B30" t="s">
        <v>59</v>
      </c>
      <c r="C30" s="2" t="s">
        <v>22</v>
      </c>
      <c r="D30" s="2" t="s">
        <v>22</v>
      </c>
      <c r="E30" s="2" t="s">
        <v>22</v>
      </c>
      <c r="F30" s="2">
        <f>21.1</f>
        <v>21.1</v>
      </c>
      <c r="G30" s="2" t="s">
        <v>22</v>
      </c>
      <c r="H30" s="2" t="s">
        <v>22</v>
      </c>
      <c r="I30" s="2" t="s">
        <v>22</v>
      </c>
      <c r="J30" s="2" t="s">
        <v>22</v>
      </c>
      <c r="K30" s="2" t="s">
        <v>22</v>
      </c>
      <c r="L30" s="2" t="s">
        <v>22</v>
      </c>
      <c r="M30" s="2" t="s">
        <v>22</v>
      </c>
      <c r="N30" s="2" t="s">
        <v>22</v>
      </c>
      <c r="O30" s="2" t="s">
        <v>22</v>
      </c>
      <c r="P30" s="2" t="s">
        <v>22</v>
      </c>
      <c r="Q30" s="2" t="s">
        <v>22</v>
      </c>
      <c r="R30" s="2" t="s">
        <v>22</v>
      </c>
      <c r="S30" s="2" t="s">
        <v>22</v>
      </c>
      <c r="T30" s="2" t="s">
        <v>22</v>
      </c>
      <c r="U30" s="2" t="s">
        <v>22</v>
      </c>
      <c r="V30" s="2">
        <f>6.82+41</f>
        <v>47.82</v>
      </c>
      <c r="W30" s="2" t="s">
        <v>22</v>
      </c>
      <c r="X30" s="2" t="s">
        <v>22</v>
      </c>
      <c r="Y30" s="2" t="s">
        <v>22</v>
      </c>
      <c r="Z30" s="2" t="s">
        <v>22</v>
      </c>
      <c r="AA30" s="2" t="s">
        <v>22</v>
      </c>
      <c r="AB30" s="2">
        <f>86</f>
        <v>86</v>
      </c>
      <c r="AC30" s="2">
        <f>23.75</f>
        <v>23.75</v>
      </c>
      <c r="AD30" s="2">
        <v>24.38</v>
      </c>
      <c r="AE30" s="2" t="s">
        <v>22</v>
      </c>
      <c r="AF30" s="2" t="s">
        <v>22</v>
      </c>
      <c r="AG30" s="2" t="s">
        <v>22</v>
      </c>
      <c r="AH30" s="2"/>
      <c r="AI30" s="7">
        <f>SUM(C30:AH30)</f>
        <v>203.05</v>
      </c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1:45" x14ac:dyDescent="0.25">
      <c r="A31" s="3">
        <v>29</v>
      </c>
      <c r="B31" t="s">
        <v>46</v>
      </c>
      <c r="C31" s="2" t="s">
        <v>22</v>
      </c>
      <c r="D31" s="2" t="s">
        <v>22</v>
      </c>
      <c r="E31" s="2" t="s">
        <v>22</v>
      </c>
      <c r="F31" s="2">
        <f>9</f>
        <v>9</v>
      </c>
      <c r="G31" s="2" t="s">
        <v>22</v>
      </c>
      <c r="H31" s="2" t="s">
        <v>22</v>
      </c>
      <c r="I31" s="2" t="s">
        <v>22</v>
      </c>
      <c r="J31" s="2" t="s">
        <v>22</v>
      </c>
      <c r="K31" s="2" t="s">
        <v>22</v>
      </c>
      <c r="L31" s="2" t="s">
        <v>22</v>
      </c>
      <c r="M31" s="2" t="s">
        <v>22</v>
      </c>
      <c r="N31" s="2" t="s">
        <v>22</v>
      </c>
      <c r="O31" s="2" t="s">
        <v>22</v>
      </c>
      <c r="P31" s="2" t="s">
        <v>22</v>
      </c>
      <c r="Q31" s="2" t="s">
        <v>22</v>
      </c>
      <c r="R31" s="2" t="s">
        <v>22</v>
      </c>
      <c r="S31" s="2" t="s">
        <v>22</v>
      </c>
      <c r="T31" s="2" t="s">
        <v>22</v>
      </c>
      <c r="U31" s="2">
        <f>14</f>
        <v>14</v>
      </c>
      <c r="V31" s="2">
        <f>14</f>
        <v>14</v>
      </c>
      <c r="W31" s="2">
        <f>5</f>
        <v>5</v>
      </c>
      <c r="X31" s="2" t="s">
        <v>22</v>
      </c>
      <c r="Y31" s="2">
        <f>19+7</f>
        <v>26</v>
      </c>
      <c r="Z31" s="2">
        <f>84+15</f>
        <v>99</v>
      </c>
      <c r="AA31" s="2" t="s">
        <v>22</v>
      </c>
      <c r="AB31" s="2">
        <f>8.25</f>
        <v>8.25</v>
      </c>
      <c r="AC31" s="2">
        <f>13+14</f>
        <v>27</v>
      </c>
      <c r="AD31" s="2" t="s">
        <v>22</v>
      </c>
      <c r="AE31" s="2" t="s">
        <v>22</v>
      </c>
      <c r="AF31" s="2" t="s">
        <v>22</v>
      </c>
      <c r="AG31" s="2" t="s">
        <v>22</v>
      </c>
      <c r="AH31" s="2"/>
      <c r="AI31" s="7">
        <f>SUM(C31:AH31)</f>
        <v>202.25</v>
      </c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 x14ac:dyDescent="0.25">
      <c r="A32" s="3">
        <v>30</v>
      </c>
      <c r="B32" t="s">
        <v>79</v>
      </c>
      <c r="C32" s="2" t="s">
        <v>22</v>
      </c>
      <c r="D32" s="2" t="s">
        <v>22</v>
      </c>
      <c r="E32" s="2">
        <f>7</f>
        <v>7</v>
      </c>
      <c r="F32" s="2">
        <f>5+9</f>
        <v>14</v>
      </c>
      <c r="G32" s="2" t="s">
        <v>22</v>
      </c>
      <c r="H32" s="2" t="s">
        <v>22</v>
      </c>
      <c r="I32" s="2" t="s">
        <v>22</v>
      </c>
      <c r="J32" s="2" t="s">
        <v>22</v>
      </c>
      <c r="K32" s="2" t="s">
        <v>22</v>
      </c>
      <c r="L32" s="2" t="s">
        <v>22</v>
      </c>
      <c r="M32" s="2" t="s">
        <v>22</v>
      </c>
      <c r="N32" s="2" t="s">
        <v>22</v>
      </c>
      <c r="O32" s="2" t="s">
        <v>22</v>
      </c>
      <c r="P32" s="2" t="s">
        <v>22</v>
      </c>
      <c r="Q32" s="2" t="s">
        <v>22</v>
      </c>
      <c r="R32" s="2" t="s">
        <v>22</v>
      </c>
      <c r="S32" s="2" t="s">
        <v>22</v>
      </c>
      <c r="T32" s="2" t="s">
        <v>22</v>
      </c>
      <c r="U32" s="2" t="s">
        <v>22</v>
      </c>
      <c r="V32" s="2" t="s">
        <v>22</v>
      </c>
      <c r="W32" s="2" t="s">
        <v>22</v>
      </c>
      <c r="X32" s="2" t="s">
        <v>22</v>
      </c>
      <c r="Y32" s="2">
        <f>13+5</f>
        <v>18</v>
      </c>
      <c r="Z32" s="2">
        <f>102+7.5</f>
        <v>109.5</v>
      </c>
      <c r="AA32" s="2">
        <f>6+9</f>
        <v>15</v>
      </c>
      <c r="AB32" s="2">
        <f>9</f>
        <v>9</v>
      </c>
      <c r="AC32" s="2">
        <f>10+13</f>
        <v>23</v>
      </c>
      <c r="AD32" s="2">
        <v>6</v>
      </c>
      <c r="AE32" s="2" t="s">
        <v>22</v>
      </c>
      <c r="AF32" s="2" t="s">
        <v>22</v>
      </c>
      <c r="AG32" s="2" t="s">
        <v>22</v>
      </c>
      <c r="AH32" s="2"/>
      <c r="AI32" s="7">
        <f>SUM(C32:AH32)</f>
        <v>201.5</v>
      </c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 x14ac:dyDescent="0.25">
      <c r="A33" s="3">
        <v>31</v>
      </c>
      <c r="B33" t="s">
        <v>18</v>
      </c>
      <c r="C33" s="2" t="s">
        <v>22</v>
      </c>
      <c r="D33" s="2" t="s">
        <v>22</v>
      </c>
      <c r="E33" s="2" t="s">
        <v>22</v>
      </c>
      <c r="F33" s="2" t="s">
        <v>22</v>
      </c>
      <c r="G33" s="2" t="s">
        <v>22</v>
      </c>
      <c r="H33" s="2" t="s">
        <v>22</v>
      </c>
      <c r="I33" s="2" t="s">
        <v>22</v>
      </c>
      <c r="J33" s="2" t="s">
        <v>22</v>
      </c>
      <c r="K33" s="2" t="s">
        <v>22</v>
      </c>
      <c r="L33" s="2" t="s">
        <v>22</v>
      </c>
      <c r="M33" s="2" t="s">
        <v>22</v>
      </c>
      <c r="N33" s="2" t="s">
        <v>22</v>
      </c>
      <c r="O33" s="2" t="s">
        <v>22</v>
      </c>
      <c r="P33" s="2" t="s">
        <v>22</v>
      </c>
      <c r="Q33" s="2" t="s">
        <v>22</v>
      </c>
      <c r="R33" s="2" t="s">
        <v>22</v>
      </c>
      <c r="S33" s="2" t="s">
        <v>22</v>
      </c>
      <c r="T33" s="2" t="s">
        <v>22</v>
      </c>
      <c r="U33" s="2" t="s">
        <v>22</v>
      </c>
      <c r="V33" s="2">
        <f>14</f>
        <v>14</v>
      </c>
      <c r="W33" s="2">
        <f>9</f>
        <v>9</v>
      </c>
      <c r="X33" s="2" t="s">
        <v>22</v>
      </c>
      <c r="Y33" s="2" t="s">
        <v>22</v>
      </c>
      <c r="Z33" s="2" t="s">
        <v>22</v>
      </c>
      <c r="AA33" s="2" t="s">
        <v>22</v>
      </c>
      <c r="AB33" s="2">
        <f>9+48.3</f>
        <v>57.3</v>
      </c>
      <c r="AC33" s="2">
        <f>9+21+75</f>
        <v>105</v>
      </c>
      <c r="AD33" s="2" t="s">
        <v>22</v>
      </c>
      <c r="AE33" s="2" t="s">
        <v>22</v>
      </c>
      <c r="AF33" s="2">
        <f>7</f>
        <v>7</v>
      </c>
      <c r="AG33" s="2" t="s">
        <v>22</v>
      </c>
      <c r="AH33" s="2">
        <f>6</f>
        <v>6</v>
      </c>
      <c r="AI33" s="7">
        <f>SUM(C33:AH33)</f>
        <v>198.3</v>
      </c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spans="1:45" x14ac:dyDescent="0.25">
      <c r="A34" s="3">
        <v>32</v>
      </c>
      <c r="B34" t="s">
        <v>38</v>
      </c>
      <c r="C34" s="2" t="s">
        <v>22</v>
      </c>
      <c r="D34" s="2" t="s">
        <v>22</v>
      </c>
      <c r="E34" s="2">
        <f>11+24</f>
        <v>35</v>
      </c>
      <c r="F34" s="2">
        <f>21.1+9.8</f>
        <v>30.900000000000002</v>
      </c>
      <c r="G34" s="2" t="s">
        <v>22</v>
      </c>
      <c r="H34" s="2" t="s">
        <v>22</v>
      </c>
      <c r="I34" s="2" t="s">
        <v>22</v>
      </c>
      <c r="J34" s="2" t="s">
        <v>22</v>
      </c>
      <c r="K34" s="2" t="s">
        <v>22</v>
      </c>
      <c r="L34" s="2" t="s">
        <v>22</v>
      </c>
      <c r="M34" s="2" t="s">
        <v>22</v>
      </c>
      <c r="N34" s="2" t="s">
        <v>22</v>
      </c>
      <c r="O34" s="2" t="s">
        <v>22</v>
      </c>
      <c r="P34" s="2" t="s">
        <v>22</v>
      </c>
      <c r="Q34" s="2" t="s">
        <v>22</v>
      </c>
      <c r="R34" s="2" t="s">
        <v>22</v>
      </c>
      <c r="S34" s="2" t="s">
        <v>22</v>
      </c>
      <c r="T34" s="2" t="s">
        <v>22</v>
      </c>
      <c r="U34" s="2">
        <f>8</f>
        <v>8</v>
      </c>
      <c r="V34" s="2">
        <f>6.82+25+15</f>
        <v>46.82</v>
      </c>
      <c r="W34" s="2" t="s">
        <v>22</v>
      </c>
      <c r="X34" s="2">
        <f>9</f>
        <v>9</v>
      </c>
      <c r="Y34" s="2">
        <f>7</f>
        <v>7</v>
      </c>
      <c r="Z34" s="2" t="s">
        <v>22</v>
      </c>
      <c r="AA34" s="2">
        <f>6</f>
        <v>6</v>
      </c>
      <c r="AB34" s="2">
        <f>11</f>
        <v>11</v>
      </c>
      <c r="AC34" s="2">
        <f>13</f>
        <v>13</v>
      </c>
      <c r="AD34" s="2" t="s">
        <v>22</v>
      </c>
      <c r="AE34" s="2">
        <f>7.5</f>
        <v>7.5</v>
      </c>
      <c r="AF34" s="2">
        <f>7</f>
        <v>7</v>
      </c>
      <c r="AG34" s="2" t="s">
        <v>22</v>
      </c>
      <c r="AH34" s="2">
        <f>11</f>
        <v>11</v>
      </c>
      <c r="AI34" s="7">
        <f>SUM(C34:AH34)</f>
        <v>192.22</v>
      </c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x14ac:dyDescent="0.25">
      <c r="A35" s="3">
        <v>33</v>
      </c>
      <c r="B35" t="s">
        <v>49</v>
      </c>
      <c r="C35" s="2" t="s">
        <v>22</v>
      </c>
      <c r="D35" s="2" t="s">
        <v>22</v>
      </c>
      <c r="E35" s="2" t="s">
        <v>22</v>
      </c>
      <c r="F35" s="2" t="s">
        <v>22</v>
      </c>
      <c r="G35" s="2" t="s">
        <v>22</v>
      </c>
      <c r="H35" s="2" t="s">
        <v>22</v>
      </c>
      <c r="I35" s="2" t="s">
        <v>22</v>
      </c>
      <c r="J35" s="2" t="s">
        <v>22</v>
      </c>
      <c r="K35" s="2" t="s">
        <v>22</v>
      </c>
      <c r="L35" s="2" t="s">
        <v>22</v>
      </c>
      <c r="M35" s="2" t="s">
        <v>22</v>
      </c>
      <c r="N35" s="2" t="s">
        <v>22</v>
      </c>
      <c r="O35" s="2" t="s">
        <v>22</v>
      </c>
      <c r="P35" s="2" t="s">
        <v>22</v>
      </c>
      <c r="Q35" s="2" t="s">
        <v>22</v>
      </c>
      <c r="R35" s="2" t="s">
        <v>22</v>
      </c>
      <c r="S35" s="2" t="s">
        <v>22</v>
      </c>
      <c r="T35" s="2" t="s">
        <v>22</v>
      </c>
      <c r="U35" s="2" t="s">
        <v>22</v>
      </c>
      <c r="V35" s="2" t="s">
        <v>22</v>
      </c>
      <c r="W35" s="2" t="s">
        <v>22</v>
      </c>
      <c r="X35" s="2" t="s">
        <v>22</v>
      </c>
      <c r="Y35" s="2" t="s">
        <v>22</v>
      </c>
      <c r="Z35" s="2">
        <v>142</v>
      </c>
      <c r="AA35" s="2" t="s">
        <v>22</v>
      </c>
      <c r="AB35" s="2" t="s">
        <v>22</v>
      </c>
      <c r="AC35" s="2">
        <v>11</v>
      </c>
      <c r="AD35" s="2" t="s">
        <v>22</v>
      </c>
      <c r="AE35" s="2" t="s">
        <v>22</v>
      </c>
      <c r="AF35" s="2">
        <f>14</f>
        <v>14</v>
      </c>
      <c r="AG35" s="2">
        <f>6+6</f>
        <v>12</v>
      </c>
      <c r="AH35" s="2"/>
      <c r="AI35" s="7">
        <f>SUM(C35:AH35)</f>
        <v>179</v>
      </c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x14ac:dyDescent="0.25">
      <c r="A36" s="3">
        <v>34</v>
      </c>
      <c r="B36" t="s">
        <v>56</v>
      </c>
      <c r="C36" s="2" t="s">
        <v>22</v>
      </c>
      <c r="D36" s="2" t="s">
        <v>22</v>
      </c>
      <c r="E36" s="2">
        <f>15</f>
        <v>15</v>
      </c>
      <c r="F36" s="2" t="s">
        <v>22</v>
      </c>
      <c r="G36" s="2" t="s">
        <v>22</v>
      </c>
      <c r="H36" s="2" t="s">
        <v>22</v>
      </c>
      <c r="I36" s="2" t="s">
        <v>22</v>
      </c>
      <c r="J36" s="2" t="s">
        <v>22</v>
      </c>
      <c r="K36" s="2" t="s">
        <v>22</v>
      </c>
      <c r="L36" s="2" t="s">
        <v>22</v>
      </c>
      <c r="M36" s="2" t="s">
        <v>22</v>
      </c>
      <c r="N36" s="2" t="s">
        <v>22</v>
      </c>
      <c r="O36" s="2" t="s">
        <v>22</v>
      </c>
      <c r="P36" s="2" t="s">
        <v>22</v>
      </c>
      <c r="Q36" s="2" t="s">
        <v>22</v>
      </c>
      <c r="R36" s="2" t="s">
        <v>22</v>
      </c>
      <c r="S36" s="2" t="s">
        <v>22</v>
      </c>
      <c r="T36" s="2" t="s">
        <v>22</v>
      </c>
      <c r="U36" s="2">
        <f>8</f>
        <v>8</v>
      </c>
      <c r="V36" s="2">
        <f>6.82+16+14</f>
        <v>36.82</v>
      </c>
      <c r="W36" s="2">
        <f>4</f>
        <v>4</v>
      </c>
      <c r="X36" s="2" t="s">
        <v>22</v>
      </c>
      <c r="Y36" s="2">
        <f>8</f>
        <v>8</v>
      </c>
      <c r="Z36" s="2">
        <f>50</f>
        <v>50</v>
      </c>
      <c r="AA36" s="2" t="s">
        <v>22</v>
      </c>
      <c r="AB36" s="2">
        <f>8.25</f>
        <v>8.25</v>
      </c>
      <c r="AC36" s="2" t="s">
        <v>22</v>
      </c>
      <c r="AD36" s="2">
        <f>24.38+14</f>
        <v>38.379999999999995</v>
      </c>
      <c r="AE36" s="2" t="s">
        <v>22</v>
      </c>
      <c r="AF36" s="2" t="s">
        <v>22</v>
      </c>
      <c r="AG36" s="2" t="s">
        <v>22</v>
      </c>
      <c r="AH36" s="2"/>
      <c r="AI36" s="7">
        <f>SUM(C36:AH36)</f>
        <v>168.45</v>
      </c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x14ac:dyDescent="0.25">
      <c r="A37" s="3">
        <v>35</v>
      </c>
      <c r="B37" t="s">
        <v>1</v>
      </c>
      <c r="C37" s="2" t="s">
        <v>22</v>
      </c>
      <c r="D37" s="2">
        <v>20.5</v>
      </c>
      <c r="E37" s="2" t="s">
        <v>22</v>
      </c>
      <c r="F37" s="2" t="s">
        <v>22</v>
      </c>
      <c r="G37" s="2" t="s">
        <v>22</v>
      </c>
      <c r="H37" s="2" t="s">
        <v>22</v>
      </c>
      <c r="I37" s="2" t="s">
        <v>22</v>
      </c>
      <c r="J37" s="2" t="s">
        <v>22</v>
      </c>
      <c r="K37" s="2" t="s">
        <v>22</v>
      </c>
      <c r="L37" s="2" t="s">
        <v>22</v>
      </c>
      <c r="M37" s="2" t="s">
        <v>22</v>
      </c>
      <c r="N37" s="2" t="s">
        <v>22</v>
      </c>
      <c r="O37" s="2" t="s">
        <v>22</v>
      </c>
      <c r="P37" s="2" t="s">
        <v>22</v>
      </c>
      <c r="Q37" s="2" t="s">
        <v>22</v>
      </c>
      <c r="R37" s="2" t="s">
        <v>22</v>
      </c>
      <c r="S37" s="2" t="s">
        <v>22</v>
      </c>
      <c r="T37" s="2" t="s">
        <v>22</v>
      </c>
      <c r="U37" s="2">
        <f>8+8</f>
        <v>16</v>
      </c>
      <c r="V37" s="2" t="s">
        <v>22</v>
      </c>
      <c r="W37" s="2" t="s">
        <v>22</v>
      </c>
      <c r="X37" s="2">
        <f>6.5+7.4</f>
        <v>13.9</v>
      </c>
      <c r="Y37" s="2" t="s">
        <v>22</v>
      </c>
      <c r="Z37" s="2" t="s">
        <v>22</v>
      </c>
      <c r="AA37" s="2">
        <f>7+32</f>
        <v>39</v>
      </c>
      <c r="AB37" s="2" t="s">
        <v>22</v>
      </c>
      <c r="AC37" s="2" t="s">
        <v>22</v>
      </c>
      <c r="AD37" s="2" t="s">
        <v>22</v>
      </c>
      <c r="AE37" s="2">
        <v>10</v>
      </c>
      <c r="AF37" s="2">
        <f>8+11</f>
        <v>19</v>
      </c>
      <c r="AG37" s="2">
        <f>7</f>
        <v>7</v>
      </c>
      <c r="AH37" s="2">
        <f>22+16.5</f>
        <v>38.5</v>
      </c>
      <c r="AI37" s="7">
        <f>SUM(C37:AH37)</f>
        <v>163.9</v>
      </c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x14ac:dyDescent="0.25">
      <c r="A38" s="3">
        <v>36</v>
      </c>
      <c r="B38" t="s">
        <v>76</v>
      </c>
      <c r="C38" s="2" t="s">
        <v>22</v>
      </c>
      <c r="D38" s="2">
        <v>5</v>
      </c>
      <c r="E38" s="2" t="s">
        <v>22</v>
      </c>
      <c r="F38" s="2" t="s">
        <v>22</v>
      </c>
      <c r="G38" s="2" t="s">
        <v>22</v>
      </c>
      <c r="H38" s="2" t="s">
        <v>22</v>
      </c>
      <c r="I38" s="2" t="s">
        <v>22</v>
      </c>
      <c r="J38" s="2" t="s">
        <v>22</v>
      </c>
      <c r="K38" s="2" t="s">
        <v>22</v>
      </c>
      <c r="L38" s="2" t="s">
        <v>22</v>
      </c>
      <c r="M38" s="2" t="s">
        <v>22</v>
      </c>
      <c r="N38" s="2" t="s">
        <v>22</v>
      </c>
      <c r="O38" s="2" t="s">
        <v>22</v>
      </c>
      <c r="P38" s="2" t="s">
        <v>22</v>
      </c>
      <c r="Q38" s="2" t="s">
        <v>22</v>
      </c>
      <c r="R38" s="2" t="s">
        <v>22</v>
      </c>
      <c r="S38" s="2" t="s">
        <v>22</v>
      </c>
      <c r="T38" s="2" t="s">
        <v>22</v>
      </c>
      <c r="U38" s="2" t="s">
        <v>22</v>
      </c>
      <c r="V38" s="2">
        <f>32.5+6.82+41+25</f>
        <v>105.32</v>
      </c>
      <c r="W38" s="2">
        <f>14.4</f>
        <v>14.4</v>
      </c>
      <c r="X38" s="2" t="s">
        <v>22</v>
      </c>
      <c r="Y38" s="2">
        <f>8</f>
        <v>8</v>
      </c>
      <c r="Z38" s="2" t="s">
        <v>22</v>
      </c>
      <c r="AA38" s="2">
        <f>9</f>
        <v>9</v>
      </c>
      <c r="AB38" s="2" t="s">
        <v>22</v>
      </c>
      <c r="AC38" s="2" t="s">
        <v>22</v>
      </c>
      <c r="AD38" s="2">
        <v>8</v>
      </c>
      <c r="AE38" s="2">
        <v>11</v>
      </c>
      <c r="AF38" s="2" t="s">
        <v>22</v>
      </c>
      <c r="AG38" s="2" t="s">
        <v>22</v>
      </c>
      <c r="AH38" s="2"/>
      <c r="AI38" s="7">
        <f>SUM(C38:AH38)</f>
        <v>160.72</v>
      </c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x14ac:dyDescent="0.25">
      <c r="A39" s="3">
        <v>37</v>
      </c>
      <c r="B39" t="s">
        <v>104</v>
      </c>
      <c r="C39" s="2" t="s">
        <v>22</v>
      </c>
      <c r="D39" s="2">
        <v>33.6</v>
      </c>
      <c r="E39" s="2">
        <f>11</f>
        <v>11</v>
      </c>
      <c r="F39" s="2">
        <f>9.8</f>
        <v>9.8000000000000007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>
        <f>19+10</f>
        <v>29</v>
      </c>
      <c r="V39" s="2" t="s">
        <v>22</v>
      </c>
      <c r="W39" s="2" t="s">
        <v>22</v>
      </c>
      <c r="X39" s="2">
        <f>13</f>
        <v>13</v>
      </c>
      <c r="Y39" s="2">
        <f>25+14</f>
        <v>39</v>
      </c>
      <c r="Z39" s="2" t="s">
        <v>22</v>
      </c>
      <c r="AA39" s="2" t="s">
        <v>22</v>
      </c>
      <c r="AB39" s="2">
        <f>8.25+13</f>
        <v>21.25</v>
      </c>
      <c r="AC39" s="2" t="s">
        <v>22</v>
      </c>
      <c r="AD39" s="2" t="s">
        <v>22</v>
      </c>
      <c r="AE39" s="2" t="s">
        <v>22</v>
      </c>
      <c r="AF39" s="2" t="s">
        <v>22</v>
      </c>
      <c r="AG39" s="2" t="s">
        <v>22</v>
      </c>
      <c r="AH39" s="2"/>
      <c r="AI39" s="7">
        <f>SUM(C39:AH39)</f>
        <v>156.65</v>
      </c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x14ac:dyDescent="0.25">
      <c r="A40" s="3">
        <v>38</v>
      </c>
      <c r="B40" t="s">
        <v>81</v>
      </c>
      <c r="C40" s="2">
        <v>49.38</v>
      </c>
      <c r="D40" s="2" t="s">
        <v>22</v>
      </c>
      <c r="E40" s="2" t="s">
        <v>22</v>
      </c>
      <c r="F40" s="2" t="s">
        <v>22</v>
      </c>
      <c r="G40" s="2" t="s">
        <v>22</v>
      </c>
      <c r="H40" s="2" t="s">
        <v>22</v>
      </c>
      <c r="I40" s="2" t="s">
        <v>22</v>
      </c>
      <c r="J40" s="2" t="s">
        <v>22</v>
      </c>
      <c r="K40" s="2" t="s">
        <v>22</v>
      </c>
      <c r="L40" s="2" t="s">
        <v>22</v>
      </c>
      <c r="M40" s="2" t="s">
        <v>22</v>
      </c>
      <c r="N40" s="2" t="s">
        <v>22</v>
      </c>
      <c r="O40" s="2" t="s">
        <v>22</v>
      </c>
      <c r="P40" s="2" t="s">
        <v>22</v>
      </c>
      <c r="Q40" s="2" t="s">
        <v>22</v>
      </c>
      <c r="R40" s="2" t="s">
        <v>22</v>
      </c>
      <c r="S40" s="2" t="s">
        <v>22</v>
      </c>
      <c r="T40" s="2" t="s">
        <v>22</v>
      </c>
      <c r="U40" s="2" t="s">
        <v>22</v>
      </c>
      <c r="V40" s="2" t="s">
        <v>22</v>
      </c>
      <c r="W40" s="2" t="s">
        <v>22</v>
      </c>
      <c r="X40" s="2" t="s">
        <v>22</v>
      </c>
      <c r="Y40" s="2" t="s">
        <v>22</v>
      </c>
      <c r="Z40" s="2" t="s">
        <v>22</v>
      </c>
      <c r="AA40" s="2" t="s">
        <v>22</v>
      </c>
      <c r="AB40" s="2" t="s">
        <v>22</v>
      </c>
      <c r="AC40" s="2">
        <f>23.75</f>
        <v>23.75</v>
      </c>
      <c r="AD40" s="2">
        <v>48.76</v>
      </c>
      <c r="AE40" s="2" t="s">
        <v>22</v>
      </c>
      <c r="AF40" s="2" t="s">
        <v>22</v>
      </c>
      <c r="AG40" s="2" t="s">
        <v>22</v>
      </c>
      <c r="AH40" s="2">
        <f>34</f>
        <v>34</v>
      </c>
      <c r="AI40" s="7">
        <f>SUM(C40:AH40)</f>
        <v>155.88999999999999</v>
      </c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x14ac:dyDescent="0.25">
      <c r="A41" s="3">
        <v>39</v>
      </c>
      <c r="B41" t="s">
        <v>102</v>
      </c>
      <c r="C41" s="2" t="s">
        <v>22</v>
      </c>
      <c r="D41" s="2" t="s">
        <v>22</v>
      </c>
      <c r="E41" s="2" t="s">
        <v>22</v>
      </c>
      <c r="F41" s="2">
        <f>15</f>
        <v>15</v>
      </c>
      <c r="G41" s="2" t="s">
        <v>22</v>
      </c>
      <c r="H41" s="2" t="s">
        <v>22</v>
      </c>
      <c r="I41" s="2" t="s">
        <v>22</v>
      </c>
      <c r="J41" s="2" t="s">
        <v>22</v>
      </c>
      <c r="K41" s="2" t="s">
        <v>22</v>
      </c>
      <c r="L41" s="2" t="s">
        <v>22</v>
      </c>
      <c r="M41" s="2" t="s">
        <v>22</v>
      </c>
      <c r="N41" s="2" t="s">
        <v>22</v>
      </c>
      <c r="O41" s="2" t="s">
        <v>22</v>
      </c>
      <c r="P41" s="2" t="s">
        <v>22</v>
      </c>
      <c r="Q41" s="2" t="s">
        <v>22</v>
      </c>
      <c r="R41" s="2" t="s">
        <v>22</v>
      </c>
      <c r="S41" s="2" t="s">
        <v>22</v>
      </c>
      <c r="T41" s="2" t="s">
        <v>22</v>
      </c>
      <c r="U41" s="2">
        <f>10+38.75</f>
        <v>48.75</v>
      </c>
      <c r="V41" s="2">
        <f>19+14</f>
        <v>33</v>
      </c>
      <c r="W41" s="2" t="s">
        <v>22</v>
      </c>
      <c r="X41" s="2" t="s">
        <v>22</v>
      </c>
      <c r="Y41" s="2">
        <f>7+19</f>
        <v>26</v>
      </c>
      <c r="Z41" s="2" t="s">
        <v>22</v>
      </c>
      <c r="AA41" s="2" t="s">
        <v>22</v>
      </c>
      <c r="AB41" s="2" t="s">
        <v>22</v>
      </c>
      <c r="AC41" s="2" t="s">
        <v>22</v>
      </c>
      <c r="AD41" s="2">
        <v>14</v>
      </c>
      <c r="AE41" s="2" t="s">
        <v>22</v>
      </c>
      <c r="AF41" s="2">
        <f>12</f>
        <v>12</v>
      </c>
      <c r="AG41" s="2" t="s">
        <v>22</v>
      </c>
      <c r="AH41" s="2"/>
      <c r="AI41" s="7">
        <f>SUM(C41:AH41)</f>
        <v>148.75</v>
      </c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5" x14ac:dyDescent="0.25">
      <c r="A42" s="3">
        <v>40</v>
      </c>
      <c r="B42" t="s">
        <v>34</v>
      </c>
      <c r="C42" s="2">
        <v>12</v>
      </c>
      <c r="D42" s="2" t="s">
        <v>22</v>
      </c>
      <c r="E42" s="2">
        <f>5.6</f>
        <v>5.6</v>
      </c>
      <c r="F42" s="2">
        <f>11</f>
        <v>11</v>
      </c>
      <c r="G42" s="2" t="s">
        <v>22</v>
      </c>
      <c r="H42" s="2" t="s">
        <v>22</v>
      </c>
      <c r="I42" s="2" t="s">
        <v>22</v>
      </c>
      <c r="J42" s="2" t="s">
        <v>22</v>
      </c>
      <c r="K42" s="2" t="s">
        <v>22</v>
      </c>
      <c r="L42" s="2" t="s">
        <v>22</v>
      </c>
      <c r="M42" s="2" t="s">
        <v>22</v>
      </c>
      <c r="N42" s="2" t="s">
        <v>22</v>
      </c>
      <c r="O42" s="2" t="s">
        <v>22</v>
      </c>
      <c r="P42" s="2" t="s">
        <v>22</v>
      </c>
      <c r="Q42" s="2" t="s">
        <v>22</v>
      </c>
      <c r="R42" s="2" t="s">
        <v>22</v>
      </c>
      <c r="S42" s="2" t="s">
        <v>22</v>
      </c>
      <c r="T42" s="2" t="s">
        <v>22</v>
      </c>
      <c r="U42" s="2" t="s">
        <v>22</v>
      </c>
      <c r="V42" s="2">
        <f>6.82+32</f>
        <v>38.82</v>
      </c>
      <c r="W42" s="2" t="s">
        <v>22</v>
      </c>
      <c r="X42" s="2" t="s">
        <v>22</v>
      </c>
      <c r="Y42" s="2" t="s">
        <v>22</v>
      </c>
      <c r="Z42" s="2">
        <f>50+7.5+15</f>
        <v>72.5</v>
      </c>
      <c r="AA42" s="2" t="s">
        <v>22</v>
      </c>
      <c r="AB42" s="2" t="s">
        <v>22</v>
      </c>
      <c r="AC42" s="2">
        <f>6</f>
        <v>6</v>
      </c>
      <c r="AD42" s="2" t="s">
        <v>22</v>
      </c>
      <c r="AE42" s="2" t="s">
        <v>22</v>
      </c>
      <c r="AF42" s="2" t="s">
        <v>22</v>
      </c>
      <c r="AG42" s="2" t="s">
        <v>22</v>
      </c>
      <c r="AH42" s="2"/>
      <c r="AI42" s="7">
        <f>SUM(C42:AH42)</f>
        <v>145.92000000000002</v>
      </c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x14ac:dyDescent="0.25">
      <c r="A43" s="3">
        <v>41</v>
      </c>
      <c r="B43" t="s">
        <v>96</v>
      </c>
      <c r="C43" s="2">
        <v>13.64</v>
      </c>
      <c r="D43" s="2" t="s">
        <v>22</v>
      </c>
      <c r="E43" s="2">
        <f>7</f>
        <v>7</v>
      </c>
      <c r="F43" s="2">
        <f>8</f>
        <v>8</v>
      </c>
      <c r="G43" s="2" t="s">
        <v>22</v>
      </c>
      <c r="H43" s="2" t="s">
        <v>22</v>
      </c>
      <c r="I43" s="2" t="s">
        <v>22</v>
      </c>
      <c r="J43" s="2" t="s">
        <v>22</v>
      </c>
      <c r="K43" s="2" t="s">
        <v>22</v>
      </c>
      <c r="L43" s="2" t="s">
        <v>22</v>
      </c>
      <c r="M43" s="2" t="s">
        <v>22</v>
      </c>
      <c r="N43" s="2" t="s">
        <v>22</v>
      </c>
      <c r="O43" s="2" t="s">
        <v>22</v>
      </c>
      <c r="P43" s="2" t="s">
        <v>22</v>
      </c>
      <c r="Q43" s="2" t="s">
        <v>22</v>
      </c>
      <c r="R43" s="2" t="s">
        <v>22</v>
      </c>
      <c r="S43" s="2" t="s">
        <v>22</v>
      </c>
      <c r="T43" s="2" t="s">
        <v>22</v>
      </c>
      <c r="U43" s="2" t="s">
        <v>22</v>
      </c>
      <c r="V43" s="2">
        <f>6.82+25+15</f>
        <v>46.82</v>
      </c>
      <c r="W43" s="2">
        <f>9.8</f>
        <v>9.8000000000000007</v>
      </c>
      <c r="X43" s="2" t="s">
        <v>22</v>
      </c>
      <c r="Y43" s="2">
        <f>7+5</f>
        <v>12</v>
      </c>
      <c r="Z43" s="2" t="s">
        <v>22</v>
      </c>
      <c r="AA43" s="2">
        <f>11+13</f>
        <v>24</v>
      </c>
      <c r="AB43" s="2">
        <f>7.25+10</f>
        <v>17.25</v>
      </c>
      <c r="AC43" s="2" t="s">
        <v>22</v>
      </c>
      <c r="AD43" s="2">
        <v>7</v>
      </c>
      <c r="AE43" s="2" t="s">
        <v>22</v>
      </c>
      <c r="AF43" s="2" t="s">
        <v>22</v>
      </c>
      <c r="AG43" s="2" t="s">
        <v>22</v>
      </c>
      <c r="AH43" s="2"/>
      <c r="AI43" s="7">
        <f>SUM(C43:AH43)</f>
        <v>145.51</v>
      </c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x14ac:dyDescent="0.25">
      <c r="A44" s="3">
        <v>42</v>
      </c>
      <c r="B44" t="s">
        <v>14</v>
      </c>
      <c r="C44" s="2" t="s">
        <v>22</v>
      </c>
      <c r="D44" s="2" t="s">
        <v>22</v>
      </c>
      <c r="E44" s="2" t="s">
        <v>22</v>
      </c>
      <c r="F44" s="2" t="s">
        <v>22</v>
      </c>
      <c r="G44" s="2" t="s">
        <v>22</v>
      </c>
      <c r="H44" s="2" t="s">
        <v>22</v>
      </c>
      <c r="I44" s="2" t="s">
        <v>22</v>
      </c>
      <c r="J44" s="2" t="s">
        <v>22</v>
      </c>
      <c r="K44" s="2" t="s">
        <v>22</v>
      </c>
      <c r="L44" s="2" t="s">
        <v>22</v>
      </c>
      <c r="M44" s="2" t="s">
        <v>22</v>
      </c>
      <c r="N44" s="2" t="s">
        <v>22</v>
      </c>
      <c r="O44" s="2" t="s">
        <v>22</v>
      </c>
      <c r="P44" s="2" t="s">
        <v>22</v>
      </c>
      <c r="Q44" s="2" t="s">
        <v>22</v>
      </c>
      <c r="R44" s="2" t="s">
        <v>22</v>
      </c>
      <c r="S44" s="2" t="s">
        <v>22</v>
      </c>
      <c r="T44" s="2" t="s">
        <v>22</v>
      </c>
      <c r="U44" s="2" t="s">
        <v>22</v>
      </c>
      <c r="V44" s="2">
        <f>20+23</f>
        <v>43</v>
      </c>
      <c r="W44" s="2">
        <f>16</f>
        <v>16</v>
      </c>
      <c r="X44" s="2">
        <f>9</f>
        <v>9</v>
      </c>
      <c r="Y44" s="2" t="s">
        <v>22</v>
      </c>
      <c r="Z44" s="2">
        <f>72</f>
        <v>72</v>
      </c>
      <c r="AA44" s="2" t="s">
        <v>22</v>
      </c>
      <c r="AB44" s="2" t="s">
        <v>22</v>
      </c>
      <c r="AC44" s="2" t="s">
        <v>22</v>
      </c>
      <c r="AD44" s="2" t="s">
        <v>22</v>
      </c>
      <c r="AE44" s="2" t="s">
        <v>22</v>
      </c>
      <c r="AF44" s="2" t="s">
        <v>22</v>
      </c>
      <c r="AG44" s="2" t="s">
        <v>22</v>
      </c>
      <c r="AH44" s="2"/>
      <c r="AI44" s="7">
        <f>SUM(C44:AH44)</f>
        <v>140</v>
      </c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x14ac:dyDescent="0.25">
      <c r="A45" s="3">
        <v>43</v>
      </c>
      <c r="B45" t="s">
        <v>106</v>
      </c>
      <c r="C45" s="2" t="s">
        <v>22</v>
      </c>
      <c r="D45" s="2">
        <v>5</v>
      </c>
      <c r="E45" s="2" t="s">
        <v>22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 t="s">
        <v>22</v>
      </c>
      <c r="V45" s="2" t="s">
        <v>22</v>
      </c>
      <c r="W45" s="2" t="s">
        <v>22</v>
      </c>
      <c r="X45" s="2" t="s">
        <v>22</v>
      </c>
      <c r="Y45" s="2" t="s">
        <v>22</v>
      </c>
      <c r="Z45" s="2">
        <f>102+7.5+15</f>
        <v>124.5</v>
      </c>
      <c r="AA45" s="2" t="s">
        <v>22</v>
      </c>
      <c r="AB45" s="2" t="s">
        <v>22</v>
      </c>
      <c r="AC45" s="2" t="s">
        <v>22</v>
      </c>
      <c r="AD45" s="2" t="s">
        <v>22</v>
      </c>
      <c r="AE45" s="2" t="s">
        <v>22</v>
      </c>
      <c r="AF45" s="2" t="s">
        <v>22</v>
      </c>
      <c r="AG45" s="2" t="s">
        <v>22</v>
      </c>
      <c r="AH45" s="2"/>
      <c r="AI45" s="7">
        <f>SUM(C45:AH45)</f>
        <v>129.5</v>
      </c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x14ac:dyDescent="0.25">
      <c r="A46" s="3">
        <v>44</v>
      </c>
      <c r="B46" t="s">
        <v>21</v>
      </c>
      <c r="C46" s="2" t="s">
        <v>22</v>
      </c>
      <c r="D46" s="2" t="s">
        <v>22</v>
      </c>
      <c r="E46" s="2">
        <f>11</f>
        <v>11</v>
      </c>
      <c r="F46" s="2" t="s">
        <v>22</v>
      </c>
      <c r="G46" s="2" t="s">
        <v>22</v>
      </c>
      <c r="H46" s="2" t="s">
        <v>22</v>
      </c>
      <c r="I46" s="2" t="s">
        <v>22</v>
      </c>
      <c r="J46" s="2" t="s">
        <v>22</v>
      </c>
      <c r="K46" s="2" t="s">
        <v>22</v>
      </c>
      <c r="L46" s="2" t="s">
        <v>22</v>
      </c>
      <c r="M46" s="2" t="s">
        <v>22</v>
      </c>
      <c r="N46" s="2" t="s">
        <v>22</v>
      </c>
      <c r="O46" s="2" t="s">
        <v>22</v>
      </c>
      <c r="P46" s="2" t="s">
        <v>22</v>
      </c>
      <c r="Q46" s="2" t="s">
        <v>22</v>
      </c>
      <c r="R46" s="2" t="s">
        <v>22</v>
      </c>
      <c r="S46" s="2" t="s">
        <v>22</v>
      </c>
      <c r="T46" s="2" t="s">
        <v>22</v>
      </c>
      <c r="U46" s="3" t="s">
        <v>22</v>
      </c>
      <c r="V46" s="2" t="s">
        <v>22</v>
      </c>
      <c r="W46" s="2" t="s">
        <v>22</v>
      </c>
      <c r="X46" s="2" t="s">
        <v>22</v>
      </c>
      <c r="Y46" s="2" t="s">
        <v>22</v>
      </c>
      <c r="Z46" s="2">
        <f>79+7.5</f>
        <v>86.5</v>
      </c>
      <c r="AA46" s="2" t="s">
        <v>22</v>
      </c>
      <c r="AB46" s="2" t="s">
        <v>22</v>
      </c>
      <c r="AC46" s="2">
        <f>23.75+6</f>
        <v>29.75</v>
      </c>
      <c r="AD46" s="2" t="s">
        <v>22</v>
      </c>
      <c r="AE46" s="2" t="s">
        <v>22</v>
      </c>
      <c r="AF46" s="2" t="s">
        <v>22</v>
      </c>
      <c r="AG46" s="2" t="s">
        <v>22</v>
      </c>
      <c r="AH46" s="2"/>
      <c r="AI46" s="7">
        <f>SUM(C46:AH46)</f>
        <v>127.25</v>
      </c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x14ac:dyDescent="0.25">
      <c r="A47" s="3">
        <v>45</v>
      </c>
      <c r="B47" t="s">
        <v>37</v>
      </c>
      <c r="C47" s="2" t="s">
        <v>22</v>
      </c>
      <c r="D47" s="2" t="s">
        <v>22</v>
      </c>
      <c r="E47" s="2" t="s">
        <v>22</v>
      </c>
      <c r="F47" s="2" t="s">
        <v>22</v>
      </c>
      <c r="G47" s="2" t="s">
        <v>22</v>
      </c>
      <c r="H47" s="2" t="s">
        <v>22</v>
      </c>
      <c r="I47" s="2" t="s">
        <v>22</v>
      </c>
      <c r="J47" s="2" t="s">
        <v>22</v>
      </c>
      <c r="K47" s="2" t="s">
        <v>22</v>
      </c>
      <c r="L47" s="2" t="s">
        <v>22</v>
      </c>
      <c r="M47" s="2" t="s">
        <v>22</v>
      </c>
      <c r="N47" s="2" t="s">
        <v>22</v>
      </c>
      <c r="O47" s="2" t="s">
        <v>22</v>
      </c>
      <c r="P47" s="2" t="s">
        <v>22</v>
      </c>
      <c r="Q47" s="2" t="s">
        <v>22</v>
      </c>
      <c r="R47" s="2" t="s">
        <v>22</v>
      </c>
      <c r="S47" s="2" t="s">
        <v>22</v>
      </c>
      <c r="T47" s="2" t="s">
        <v>22</v>
      </c>
      <c r="U47" s="2" t="s">
        <v>22</v>
      </c>
      <c r="V47" s="2">
        <f>6.82+20+19</f>
        <v>45.82</v>
      </c>
      <c r="W47" s="2" t="s">
        <v>22</v>
      </c>
      <c r="X47" s="2">
        <f>24.3</f>
        <v>24.3</v>
      </c>
      <c r="Y47" s="2">
        <f>18+8</f>
        <v>26</v>
      </c>
      <c r="Z47" s="2" t="s">
        <v>22</v>
      </c>
      <c r="AA47" s="2" t="s">
        <v>22</v>
      </c>
      <c r="AB47" s="2" t="s">
        <v>22</v>
      </c>
      <c r="AC47" s="2" t="s">
        <v>22</v>
      </c>
      <c r="AD47" s="2">
        <f>8+6</f>
        <v>14</v>
      </c>
      <c r="AE47" s="2" t="s">
        <v>22</v>
      </c>
      <c r="AF47" s="2">
        <f>8</f>
        <v>8</v>
      </c>
      <c r="AG47" s="2">
        <f>7</f>
        <v>7</v>
      </c>
      <c r="AH47" s="2"/>
      <c r="AI47" s="7">
        <f>SUM(C47:AH47)</f>
        <v>125.12</v>
      </c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x14ac:dyDescent="0.25">
      <c r="A48" s="3">
        <v>46</v>
      </c>
      <c r="B48" t="s">
        <v>127</v>
      </c>
      <c r="C48" s="2" t="s">
        <v>22</v>
      </c>
      <c r="D48" s="2" t="s">
        <v>22</v>
      </c>
      <c r="E48" s="2" t="s">
        <v>22</v>
      </c>
      <c r="F48" s="2" t="s">
        <v>22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 t="s">
        <v>22</v>
      </c>
      <c r="V48" s="2" t="s">
        <v>22</v>
      </c>
      <c r="W48" s="2" t="s">
        <v>22</v>
      </c>
      <c r="X48" s="2">
        <f>14</f>
        <v>14</v>
      </c>
      <c r="Y48" s="2">
        <f>7</f>
        <v>7</v>
      </c>
      <c r="Z48" s="2">
        <f>72+21</f>
        <v>93</v>
      </c>
      <c r="AA48" s="2" t="s">
        <v>22</v>
      </c>
      <c r="AB48" s="2" t="s">
        <v>22</v>
      </c>
      <c r="AC48" s="2" t="s">
        <v>22</v>
      </c>
      <c r="AD48" s="2" t="s">
        <v>22</v>
      </c>
      <c r="AE48" s="2" t="s">
        <v>22</v>
      </c>
      <c r="AF48" s="2">
        <f>9</f>
        <v>9</v>
      </c>
      <c r="AG48" s="2" t="s">
        <v>22</v>
      </c>
      <c r="AH48" s="2"/>
      <c r="AI48" s="7">
        <f>SUM(C48:AH48)</f>
        <v>123</v>
      </c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spans="1:45" x14ac:dyDescent="0.25">
      <c r="A49" s="3">
        <v>47</v>
      </c>
      <c r="B49" t="s">
        <v>36</v>
      </c>
      <c r="C49" s="2" t="s">
        <v>22</v>
      </c>
      <c r="D49" s="2" t="s">
        <v>22</v>
      </c>
      <c r="E49" s="2" t="s">
        <v>22</v>
      </c>
      <c r="F49" s="2" t="s">
        <v>22</v>
      </c>
      <c r="G49" s="2" t="s">
        <v>22</v>
      </c>
      <c r="H49" s="2" t="s">
        <v>22</v>
      </c>
      <c r="I49" s="2" t="s">
        <v>22</v>
      </c>
      <c r="J49" s="2" t="s">
        <v>22</v>
      </c>
      <c r="K49" s="2" t="s">
        <v>22</v>
      </c>
      <c r="L49" s="2" t="s">
        <v>22</v>
      </c>
      <c r="M49" s="2" t="s">
        <v>22</v>
      </c>
      <c r="N49" s="2" t="s">
        <v>22</v>
      </c>
      <c r="O49" s="2" t="s">
        <v>22</v>
      </c>
      <c r="P49" s="2" t="s">
        <v>22</v>
      </c>
      <c r="Q49" s="2" t="s">
        <v>22</v>
      </c>
      <c r="R49" s="2" t="s">
        <v>22</v>
      </c>
      <c r="S49" s="2" t="s">
        <v>22</v>
      </c>
      <c r="T49" s="2" t="s">
        <v>22</v>
      </c>
      <c r="U49" s="2" t="s">
        <v>22</v>
      </c>
      <c r="V49" s="2" t="s">
        <v>22</v>
      </c>
      <c r="W49" s="2" t="s">
        <v>22</v>
      </c>
      <c r="X49" s="2" t="s">
        <v>22</v>
      </c>
      <c r="Y49" s="2" t="s">
        <v>22</v>
      </c>
      <c r="Z49" s="2">
        <f>72+21</f>
        <v>93</v>
      </c>
      <c r="AA49" s="2">
        <f>12</f>
        <v>12</v>
      </c>
      <c r="AB49" s="2">
        <v>6</v>
      </c>
      <c r="AC49" s="2" t="s">
        <v>22</v>
      </c>
      <c r="AD49" s="2">
        <v>10</v>
      </c>
      <c r="AE49" s="2" t="s">
        <v>22</v>
      </c>
      <c r="AF49" s="2" t="s">
        <v>22</v>
      </c>
      <c r="AG49" s="2" t="s">
        <v>22</v>
      </c>
      <c r="AH49" s="2"/>
      <c r="AI49" s="7">
        <f>SUM(C49:AH49)</f>
        <v>121</v>
      </c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spans="1:45" x14ac:dyDescent="0.25">
      <c r="A50" s="3">
        <v>48</v>
      </c>
      <c r="B50" t="s">
        <v>2</v>
      </c>
      <c r="C50" s="2" t="s">
        <v>22</v>
      </c>
      <c r="D50" s="2" t="s">
        <v>22</v>
      </c>
      <c r="E50" s="2" t="s">
        <v>22</v>
      </c>
      <c r="F50" s="2">
        <f>5</f>
        <v>5</v>
      </c>
      <c r="G50" s="2" t="s">
        <v>22</v>
      </c>
      <c r="H50" s="2" t="s">
        <v>22</v>
      </c>
      <c r="I50" s="2" t="s">
        <v>22</v>
      </c>
      <c r="J50" s="2" t="s">
        <v>22</v>
      </c>
      <c r="K50" s="2" t="s">
        <v>22</v>
      </c>
      <c r="L50" s="2" t="s">
        <v>22</v>
      </c>
      <c r="M50" s="2" t="s">
        <v>22</v>
      </c>
      <c r="N50" s="2" t="s">
        <v>22</v>
      </c>
      <c r="O50" s="2" t="s">
        <v>22</v>
      </c>
      <c r="P50" s="2" t="s">
        <v>22</v>
      </c>
      <c r="Q50" s="2" t="s">
        <v>22</v>
      </c>
      <c r="R50" s="2" t="s">
        <v>22</v>
      </c>
      <c r="S50" s="2" t="s">
        <v>22</v>
      </c>
      <c r="T50" s="2" t="s">
        <v>22</v>
      </c>
      <c r="U50" s="2" t="s">
        <v>22</v>
      </c>
      <c r="V50" s="2">
        <f>17+21</f>
        <v>38</v>
      </c>
      <c r="W50" s="2">
        <f>9.8+10</f>
        <v>19.8</v>
      </c>
      <c r="X50" s="2">
        <f>6.5+7.4</f>
        <v>13.9</v>
      </c>
      <c r="Y50" s="2" t="s">
        <v>22</v>
      </c>
      <c r="Z50" s="2" t="s">
        <v>22</v>
      </c>
      <c r="AA50" s="2" t="s">
        <v>22</v>
      </c>
      <c r="AB50" s="2">
        <f>8</f>
        <v>8</v>
      </c>
      <c r="AC50" s="2" t="s">
        <v>22</v>
      </c>
      <c r="AD50" s="2" t="s">
        <v>22</v>
      </c>
      <c r="AE50" s="2" t="s">
        <v>22</v>
      </c>
      <c r="AF50" s="2">
        <f>7</f>
        <v>7</v>
      </c>
      <c r="AG50" s="2">
        <f>7</f>
        <v>7</v>
      </c>
      <c r="AH50" s="2">
        <f>8.5+8</f>
        <v>16.5</v>
      </c>
      <c r="AI50" s="7">
        <f>SUM(C50:AH50)</f>
        <v>115.2</v>
      </c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x14ac:dyDescent="0.25">
      <c r="A51" s="3">
        <v>49</v>
      </c>
      <c r="B51" t="s">
        <v>114</v>
      </c>
      <c r="C51" s="3" t="s">
        <v>22</v>
      </c>
      <c r="D51" s="3" t="s">
        <v>22</v>
      </c>
      <c r="E51" s="3" t="s">
        <v>22</v>
      </c>
      <c r="F51" s="2">
        <f>5</f>
        <v>5</v>
      </c>
      <c r="U51" s="2" t="s">
        <v>22</v>
      </c>
      <c r="V51" s="3" t="s">
        <v>22</v>
      </c>
      <c r="W51" s="3">
        <f>6.8+35+13</f>
        <v>54.8</v>
      </c>
      <c r="X51" s="3" t="s">
        <v>22</v>
      </c>
      <c r="Y51" s="3" t="s">
        <v>22</v>
      </c>
      <c r="Z51" s="3" t="s">
        <v>22</v>
      </c>
      <c r="AA51" s="3" t="s">
        <v>22</v>
      </c>
      <c r="AB51" s="3" t="s">
        <v>22</v>
      </c>
      <c r="AC51" s="3" t="s">
        <v>22</v>
      </c>
      <c r="AD51" s="3">
        <f>24.38+6</f>
        <v>30.38</v>
      </c>
      <c r="AE51" s="2" t="s">
        <v>22</v>
      </c>
      <c r="AF51" s="2">
        <f>11</f>
        <v>11</v>
      </c>
      <c r="AG51" s="2" t="s">
        <v>22</v>
      </c>
      <c r="AH51" s="2">
        <f>13</f>
        <v>13</v>
      </c>
      <c r="AI51" s="7">
        <f>SUM(C51:AH51)</f>
        <v>114.17999999999999</v>
      </c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x14ac:dyDescent="0.25">
      <c r="A52" s="3">
        <v>50</v>
      </c>
      <c r="B52" t="s">
        <v>77</v>
      </c>
      <c r="C52" s="2" t="s">
        <v>22</v>
      </c>
      <c r="D52" s="2" t="s">
        <v>22</v>
      </c>
      <c r="E52" s="2">
        <f>32.5</f>
        <v>32.5</v>
      </c>
      <c r="F52" s="2">
        <f>14.5</f>
        <v>14.5</v>
      </c>
      <c r="G52" s="2" t="s">
        <v>22</v>
      </c>
      <c r="H52" s="2" t="s">
        <v>22</v>
      </c>
      <c r="I52" s="2" t="s">
        <v>22</v>
      </c>
      <c r="J52" s="2" t="s">
        <v>22</v>
      </c>
      <c r="K52" s="2" t="s">
        <v>22</v>
      </c>
      <c r="L52" s="2" t="s">
        <v>22</v>
      </c>
      <c r="M52" s="2" t="s">
        <v>22</v>
      </c>
      <c r="N52" s="2" t="s">
        <v>22</v>
      </c>
      <c r="O52" s="2" t="s">
        <v>22</v>
      </c>
      <c r="P52" s="2" t="s">
        <v>22</v>
      </c>
      <c r="Q52" s="2" t="s">
        <v>22</v>
      </c>
      <c r="R52" s="2" t="s">
        <v>22</v>
      </c>
      <c r="S52" s="2" t="s">
        <v>22</v>
      </c>
      <c r="T52" s="2" t="s">
        <v>22</v>
      </c>
      <c r="U52" s="2" t="s">
        <v>22</v>
      </c>
      <c r="V52" s="2" t="s">
        <v>22</v>
      </c>
      <c r="W52" s="2">
        <f>8</f>
        <v>8</v>
      </c>
      <c r="X52" s="2">
        <f>24.3</f>
        <v>24.3</v>
      </c>
      <c r="Y52" s="2" t="s">
        <v>22</v>
      </c>
      <c r="Z52" s="2" t="s">
        <v>22</v>
      </c>
      <c r="AA52" s="2" t="s">
        <v>22</v>
      </c>
      <c r="AB52" s="2" t="s">
        <v>22</v>
      </c>
      <c r="AC52" s="2" t="s">
        <v>22</v>
      </c>
      <c r="AD52" s="2" t="s">
        <v>22</v>
      </c>
      <c r="AE52" s="2">
        <f>7.5+15</f>
        <v>22.5</v>
      </c>
      <c r="AF52" s="2">
        <f>8</f>
        <v>8</v>
      </c>
      <c r="AG52" s="2" t="s">
        <v>22</v>
      </c>
      <c r="AH52" s="2"/>
      <c r="AI52" s="7">
        <f>SUM(C52:AH52)</f>
        <v>109.8</v>
      </c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spans="1:45" x14ac:dyDescent="0.25">
      <c r="A53" s="3">
        <v>51</v>
      </c>
      <c r="B53" t="s">
        <v>44</v>
      </c>
      <c r="C53" s="2" t="s">
        <v>22</v>
      </c>
      <c r="D53" s="2" t="s">
        <v>22</v>
      </c>
      <c r="E53" s="2" t="s">
        <v>22</v>
      </c>
      <c r="F53" s="2" t="s">
        <v>22</v>
      </c>
      <c r="G53" s="2" t="s">
        <v>22</v>
      </c>
      <c r="H53" s="2" t="s">
        <v>22</v>
      </c>
      <c r="I53" s="2" t="s">
        <v>22</v>
      </c>
      <c r="J53" s="2" t="s">
        <v>22</v>
      </c>
      <c r="K53" s="2" t="s">
        <v>22</v>
      </c>
      <c r="L53" s="2" t="s">
        <v>22</v>
      </c>
      <c r="M53" s="2" t="s">
        <v>22</v>
      </c>
      <c r="N53" s="2" t="s">
        <v>22</v>
      </c>
      <c r="O53" s="2" t="s">
        <v>22</v>
      </c>
      <c r="P53" s="2" t="s">
        <v>22</v>
      </c>
      <c r="Q53" s="2" t="s">
        <v>22</v>
      </c>
      <c r="R53" s="2" t="s">
        <v>22</v>
      </c>
      <c r="S53" s="2" t="s">
        <v>22</v>
      </c>
      <c r="T53" s="2" t="s">
        <v>22</v>
      </c>
      <c r="U53" s="2" t="s">
        <v>22</v>
      </c>
      <c r="V53" s="2">
        <f>16</f>
        <v>16</v>
      </c>
      <c r="W53" s="2" t="s">
        <v>22</v>
      </c>
      <c r="X53" s="2" t="s">
        <v>22</v>
      </c>
      <c r="Y53" s="2" t="s">
        <v>22</v>
      </c>
      <c r="Z53" s="2">
        <f>84</f>
        <v>84</v>
      </c>
      <c r="AA53" s="2" t="s">
        <v>22</v>
      </c>
      <c r="AB53" s="2" t="s">
        <v>22</v>
      </c>
      <c r="AC53" s="2">
        <f>8</f>
        <v>8</v>
      </c>
      <c r="AD53" s="3" t="s">
        <v>22</v>
      </c>
      <c r="AE53" s="2" t="s">
        <v>22</v>
      </c>
      <c r="AF53" s="2" t="s">
        <v>22</v>
      </c>
      <c r="AG53" s="2" t="s">
        <v>22</v>
      </c>
      <c r="AH53" s="2"/>
      <c r="AI53" s="7">
        <f>SUM(C53:AH53)</f>
        <v>108</v>
      </c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x14ac:dyDescent="0.25">
      <c r="A54" s="3">
        <v>52</v>
      </c>
      <c r="B54" t="s">
        <v>23</v>
      </c>
      <c r="C54" s="2" t="s">
        <v>22</v>
      </c>
      <c r="D54" s="2">
        <f>8+11.7</f>
        <v>19.7</v>
      </c>
      <c r="E54" s="2">
        <f>7+4.5</f>
        <v>11.5</v>
      </c>
      <c r="F54" s="2">
        <f>14.5+42.2</f>
        <v>56.7</v>
      </c>
      <c r="G54" s="2" t="s">
        <v>22</v>
      </c>
      <c r="H54" s="2" t="s">
        <v>22</v>
      </c>
      <c r="I54" s="2" t="s">
        <v>22</v>
      </c>
      <c r="J54" s="2" t="s">
        <v>22</v>
      </c>
      <c r="K54" s="2" t="s">
        <v>22</v>
      </c>
      <c r="L54" s="2" t="s">
        <v>22</v>
      </c>
      <c r="M54" s="2" t="s">
        <v>22</v>
      </c>
      <c r="N54" s="2" t="s">
        <v>22</v>
      </c>
      <c r="O54" s="2" t="s">
        <v>22</v>
      </c>
      <c r="P54" s="2" t="s">
        <v>22</v>
      </c>
      <c r="Q54" s="2" t="s">
        <v>22</v>
      </c>
      <c r="R54" s="2" t="s">
        <v>22</v>
      </c>
      <c r="S54" s="2" t="s">
        <v>22</v>
      </c>
      <c r="T54" s="2" t="s">
        <v>22</v>
      </c>
      <c r="U54" s="2" t="s">
        <v>22</v>
      </c>
      <c r="V54" s="2" t="s">
        <v>22</v>
      </c>
      <c r="W54" s="2" t="s">
        <v>22</v>
      </c>
      <c r="X54" s="2" t="s">
        <v>22</v>
      </c>
      <c r="Y54" s="2">
        <f>19</f>
        <v>19</v>
      </c>
      <c r="Z54" s="2" t="s">
        <v>22</v>
      </c>
      <c r="AA54" s="2" t="s">
        <v>22</v>
      </c>
      <c r="AB54" s="2" t="s">
        <v>22</v>
      </c>
      <c r="AC54" s="2" t="s">
        <v>22</v>
      </c>
      <c r="AD54" s="2" t="s">
        <v>22</v>
      </c>
      <c r="AE54" s="2" t="s">
        <v>22</v>
      </c>
      <c r="AF54" s="2" t="s">
        <v>22</v>
      </c>
      <c r="AG54" s="2" t="s">
        <v>22</v>
      </c>
      <c r="AH54" s="2"/>
      <c r="AI54" s="7">
        <f>SUM(C54:AH54)</f>
        <v>106.9</v>
      </c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x14ac:dyDescent="0.25">
      <c r="A55" s="3">
        <v>53</v>
      </c>
      <c r="B55" t="s">
        <v>42</v>
      </c>
      <c r="C55" s="3" t="s">
        <v>22</v>
      </c>
      <c r="D55" s="3" t="s">
        <v>22</v>
      </c>
      <c r="E55" s="3" t="s">
        <v>22</v>
      </c>
      <c r="F55" s="3" t="s">
        <v>22</v>
      </c>
      <c r="G55" s="3" t="s">
        <v>22</v>
      </c>
      <c r="H55" s="3" t="s">
        <v>22</v>
      </c>
      <c r="I55" s="3" t="s">
        <v>22</v>
      </c>
      <c r="J55" s="3" t="s">
        <v>22</v>
      </c>
      <c r="K55" s="3" t="s">
        <v>22</v>
      </c>
      <c r="L55" s="3" t="s">
        <v>22</v>
      </c>
      <c r="M55" s="3" t="s">
        <v>22</v>
      </c>
      <c r="N55" s="3" t="s">
        <v>22</v>
      </c>
      <c r="O55" s="3" t="s">
        <v>22</v>
      </c>
      <c r="P55" s="3" t="s">
        <v>22</v>
      </c>
      <c r="Q55" s="3" t="s">
        <v>22</v>
      </c>
      <c r="R55" s="3" t="s">
        <v>22</v>
      </c>
      <c r="S55" s="3" t="s">
        <v>22</v>
      </c>
      <c r="T55" s="3" t="s">
        <v>22</v>
      </c>
      <c r="U55" s="3" t="s">
        <v>22</v>
      </c>
      <c r="V55" s="3" t="s">
        <v>22</v>
      </c>
      <c r="W55" s="3" t="s">
        <v>22</v>
      </c>
      <c r="X55" s="3" t="s">
        <v>22</v>
      </c>
      <c r="Y55" s="3" t="s">
        <v>22</v>
      </c>
      <c r="Z55" s="3" t="s">
        <v>22</v>
      </c>
      <c r="AA55" s="3" t="s">
        <v>22</v>
      </c>
      <c r="AB55" s="3" t="s">
        <v>22</v>
      </c>
      <c r="AC55" s="2">
        <f>9+8+23.75</f>
        <v>40.75</v>
      </c>
      <c r="AD55" s="2">
        <v>24.38</v>
      </c>
      <c r="AE55" s="2" t="s">
        <v>22</v>
      </c>
      <c r="AF55" s="2">
        <f>10+30</f>
        <v>40</v>
      </c>
      <c r="AG55" s="2" t="s">
        <v>22</v>
      </c>
      <c r="AH55" s="2"/>
      <c r="AI55" s="7">
        <f>SUM(C55:AH55)</f>
        <v>105.13</v>
      </c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x14ac:dyDescent="0.25">
      <c r="A56" s="3">
        <v>54</v>
      </c>
      <c r="B56" t="s">
        <v>54</v>
      </c>
      <c r="C56" s="2" t="s">
        <v>22</v>
      </c>
      <c r="D56" s="2" t="s">
        <v>22</v>
      </c>
      <c r="E56" s="2" t="s">
        <v>22</v>
      </c>
      <c r="F56" s="2">
        <f>11</f>
        <v>11</v>
      </c>
      <c r="G56" s="2" t="s">
        <v>22</v>
      </c>
      <c r="H56" s="2" t="s">
        <v>22</v>
      </c>
      <c r="I56" s="2" t="s">
        <v>22</v>
      </c>
      <c r="J56" s="2" t="s">
        <v>22</v>
      </c>
      <c r="K56" s="2" t="s">
        <v>22</v>
      </c>
      <c r="L56" s="2" t="s">
        <v>22</v>
      </c>
      <c r="M56" s="2" t="s">
        <v>22</v>
      </c>
      <c r="N56" s="2" t="s">
        <v>22</v>
      </c>
      <c r="O56" s="2" t="s">
        <v>22</v>
      </c>
      <c r="P56" s="2" t="s">
        <v>22</v>
      </c>
      <c r="Q56" s="2" t="s">
        <v>22</v>
      </c>
      <c r="R56" s="2" t="s">
        <v>22</v>
      </c>
      <c r="S56" s="2" t="s">
        <v>22</v>
      </c>
      <c r="T56" s="2" t="s">
        <v>22</v>
      </c>
      <c r="U56" s="2">
        <f>7</f>
        <v>7</v>
      </c>
      <c r="V56" s="2" t="s">
        <v>22</v>
      </c>
      <c r="W56" s="2">
        <f>5</f>
        <v>5</v>
      </c>
      <c r="X56" s="2" t="s">
        <v>22</v>
      </c>
      <c r="Y56" s="2">
        <f>19+14</f>
        <v>33</v>
      </c>
      <c r="Z56" s="2" t="s">
        <v>22</v>
      </c>
      <c r="AA56" s="2" t="s">
        <v>22</v>
      </c>
      <c r="AB56" s="2" t="s">
        <v>22</v>
      </c>
      <c r="AC56" s="2">
        <f>6</f>
        <v>6</v>
      </c>
      <c r="AD56" s="2" t="s">
        <v>22</v>
      </c>
      <c r="AE56" s="2">
        <f>12.5</f>
        <v>12.5</v>
      </c>
      <c r="AF56" s="2">
        <f>11+14</f>
        <v>25</v>
      </c>
      <c r="AG56" s="2" t="s">
        <v>22</v>
      </c>
      <c r="AH56" s="2"/>
      <c r="AI56" s="7">
        <f>SUM(C56:AH56)</f>
        <v>99.5</v>
      </c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1:45" x14ac:dyDescent="0.25">
      <c r="A57" s="3">
        <v>55</v>
      </c>
      <c r="B57" t="s">
        <v>40</v>
      </c>
      <c r="C57" s="2">
        <v>19.600000000000001</v>
      </c>
      <c r="D57" s="2">
        <v>8</v>
      </c>
      <c r="E57" s="2">
        <f>11</f>
        <v>11</v>
      </c>
      <c r="F57" s="2" t="s">
        <v>22</v>
      </c>
      <c r="G57" s="2" t="s">
        <v>22</v>
      </c>
      <c r="H57" s="2" t="s">
        <v>22</v>
      </c>
      <c r="I57" s="2" t="s">
        <v>22</v>
      </c>
      <c r="J57" s="2" t="s">
        <v>22</v>
      </c>
      <c r="K57" s="2" t="s">
        <v>22</v>
      </c>
      <c r="L57" s="2" t="s">
        <v>22</v>
      </c>
      <c r="M57" s="2" t="s">
        <v>22</v>
      </c>
      <c r="N57" s="2" t="s">
        <v>22</v>
      </c>
      <c r="O57" s="2" t="s">
        <v>22</v>
      </c>
      <c r="P57" s="2" t="s">
        <v>22</v>
      </c>
      <c r="Q57" s="2" t="s">
        <v>22</v>
      </c>
      <c r="R57" s="2" t="s">
        <v>22</v>
      </c>
      <c r="S57" s="2" t="s">
        <v>22</v>
      </c>
      <c r="T57" s="2" t="s">
        <v>22</v>
      </c>
      <c r="U57" s="2" t="s">
        <v>22</v>
      </c>
      <c r="V57" s="2">
        <f>14</f>
        <v>14</v>
      </c>
      <c r="W57" s="2" t="s">
        <v>22</v>
      </c>
      <c r="X57" s="2" t="s">
        <v>22</v>
      </c>
      <c r="Y57" s="2" t="s">
        <v>22</v>
      </c>
      <c r="Z57" s="2" t="s">
        <v>22</v>
      </c>
      <c r="AA57" s="2" t="s">
        <v>22</v>
      </c>
      <c r="AB57" s="2" t="s">
        <v>22</v>
      </c>
      <c r="AC57" s="2">
        <f>13+16</f>
        <v>29</v>
      </c>
      <c r="AD57" s="2" t="s">
        <v>22</v>
      </c>
      <c r="AE57" s="2" t="s">
        <v>22</v>
      </c>
      <c r="AF57" s="2" t="s">
        <v>22</v>
      </c>
      <c r="AG57" s="2" t="s">
        <v>22</v>
      </c>
      <c r="AH57" s="2">
        <f>9+7.5</f>
        <v>16.5</v>
      </c>
      <c r="AI57" s="7">
        <f>SUM(C57:AH57)</f>
        <v>98.1</v>
      </c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1:45" x14ac:dyDescent="0.25">
      <c r="A58" s="3">
        <v>56</v>
      </c>
      <c r="B58" t="s">
        <v>35</v>
      </c>
      <c r="C58" s="2" t="s">
        <v>22</v>
      </c>
      <c r="D58" s="2" t="s">
        <v>22</v>
      </c>
      <c r="E58" s="2" t="s">
        <v>22</v>
      </c>
      <c r="F58" s="2" t="s">
        <v>22</v>
      </c>
      <c r="G58" s="2" t="s">
        <v>22</v>
      </c>
      <c r="H58" s="2" t="s">
        <v>22</v>
      </c>
      <c r="I58" s="2" t="s">
        <v>22</v>
      </c>
      <c r="J58" s="2" t="s">
        <v>22</v>
      </c>
      <c r="K58" s="2" t="s">
        <v>22</v>
      </c>
      <c r="L58" s="2" t="s">
        <v>22</v>
      </c>
      <c r="M58" s="2" t="s">
        <v>22</v>
      </c>
      <c r="N58" s="2" t="s">
        <v>22</v>
      </c>
      <c r="O58" s="2" t="s">
        <v>22</v>
      </c>
      <c r="P58" s="2" t="s">
        <v>22</v>
      </c>
      <c r="Q58" s="2" t="s">
        <v>22</v>
      </c>
      <c r="R58" s="2" t="s">
        <v>22</v>
      </c>
      <c r="S58" s="2" t="s">
        <v>22</v>
      </c>
      <c r="T58" s="2" t="s">
        <v>22</v>
      </c>
      <c r="U58" s="2" t="s">
        <v>22</v>
      </c>
      <c r="V58" s="2">
        <f>16</f>
        <v>16</v>
      </c>
      <c r="W58" s="2" t="s">
        <v>22</v>
      </c>
      <c r="X58" s="2" t="s">
        <v>22</v>
      </c>
      <c r="Y58" s="2" t="s">
        <v>22</v>
      </c>
      <c r="Z58" s="2" t="s">
        <v>22</v>
      </c>
      <c r="AA58" s="2">
        <f>5</f>
        <v>5</v>
      </c>
      <c r="AB58" s="2">
        <f>6+9</f>
        <v>15</v>
      </c>
      <c r="AC58" s="2">
        <f>7</f>
        <v>7</v>
      </c>
      <c r="AD58" s="2" t="s">
        <v>22</v>
      </c>
      <c r="AE58" s="2">
        <f>8</f>
        <v>8</v>
      </c>
      <c r="AF58" s="2">
        <f>10+8</f>
        <v>18</v>
      </c>
      <c r="AG58" s="2">
        <f>18</f>
        <v>18</v>
      </c>
      <c r="AH58" s="2">
        <f>9.5</f>
        <v>9.5</v>
      </c>
      <c r="AI58" s="7">
        <f>SUM(C58:AH58)</f>
        <v>96.5</v>
      </c>
      <c r="AJ58" s="2"/>
      <c r="AK58" s="2"/>
      <c r="AL58" s="2"/>
      <c r="AM58" s="2"/>
      <c r="AN58" s="2"/>
      <c r="AO58" s="2"/>
      <c r="AP58" s="2"/>
      <c r="AQ58" s="2"/>
      <c r="AR58" s="2"/>
      <c r="AS58" s="2"/>
    </row>
    <row r="59" spans="1:45" x14ac:dyDescent="0.25">
      <c r="A59" s="3">
        <v>57</v>
      </c>
      <c r="B59" t="s">
        <v>9</v>
      </c>
      <c r="C59" s="2">
        <v>15.4</v>
      </c>
      <c r="D59" s="2" t="s">
        <v>22</v>
      </c>
      <c r="E59" s="2" t="s">
        <v>22</v>
      </c>
      <c r="F59" s="2">
        <f>6</f>
        <v>6</v>
      </c>
      <c r="G59" s="2" t="s">
        <v>22</v>
      </c>
      <c r="H59" s="2" t="s">
        <v>22</v>
      </c>
      <c r="I59" s="2" t="s">
        <v>22</v>
      </c>
      <c r="J59" s="2" t="s">
        <v>22</v>
      </c>
      <c r="K59" s="2" t="s">
        <v>22</v>
      </c>
      <c r="L59" s="2" t="s">
        <v>22</v>
      </c>
      <c r="M59" s="2" t="s">
        <v>22</v>
      </c>
      <c r="N59" s="2" t="s">
        <v>22</v>
      </c>
      <c r="O59" s="2" t="s">
        <v>22</v>
      </c>
      <c r="P59" s="2" t="s">
        <v>22</v>
      </c>
      <c r="Q59" s="2" t="s">
        <v>22</v>
      </c>
      <c r="R59" s="2" t="s">
        <v>22</v>
      </c>
      <c r="S59" s="2" t="s">
        <v>22</v>
      </c>
      <c r="T59" s="2" t="s">
        <v>22</v>
      </c>
      <c r="U59" s="2" t="s">
        <v>22</v>
      </c>
      <c r="V59" s="2">
        <f>23+32</f>
        <v>55</v>
      </c>
      <c r="W59" s="2" t="s">
        <v>22</v>
      </c>
      <c r="X59" s="2" t="s">
        <v>22</v>
      </c>
      <c r="Y59" s="2" t="s">
        <v>22</v>
      </c>
      <c r="Z59" s="2">
        <f>20</f>
        <v>20</v>
      </c>
      <c r="AA59" s="2" t="s">
        <v>22</v>
      </c>
      <c r="AB59" s="2" t="s">
        <v>22</v>
      </c>
      <c r="AC59" s="2" t="s">
        <v>22</v>
      </c>
      <c r="AD59" s="2" t="s">
        <v>22</v>
      </c>
      <c r="AE59" s="2" t="s">
        <v>22</v>
      </c>
      <c r="AF59" s="2" t="s">
        <v>22</v>
      </c>
      <c r="AG59" s="2" t="s">
        <v>22</v>
      </c>
      <c r="AH59" s="2"/>
      <c r="AI59" s="7">
        <f>SUM(C59:AH59)</f>
        <v>96.4</v>
      </c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1:45" x14ac:dyDescent="0.25">
      <c r="A60" s="3">
        <v>58</v>
      </c>
      <c r="B60" t="s">
        <v>111</v>
      </c>
      <c r="C60" s="2" t="s">
        <v>22</v>
      </c>
      <c r="D60" s="2" t="s">
        <v>22</v>
      </c>
      <c r="E60" s="2">
        <f>47</f>
        <v>47</v>
      </c>
      <c r="F60" s="2" t="s">
        <v>22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 t="s">
        <v>22</v>
      </c>
      <c r="V60" s="2" t="s">
        <v>22</v>
      </c>
      <c r="W60" s="2">
        <f>8</f>
        <v>8</v>
      </c>
      <c r="X60" s="2">
        <f>11.5</f>
        <v>11.5</v>
      </c>
      <c r="Y60" s="2" t="s">
        <v>22</v>
      </c>
      <c r="Z60" s="2" t="s">
        <v>22</v>
      </c>
      <c r="AA60" s="2" t="s">
        <v>22</v>
      </c>
      <c r="AB60" s="2" t="s">
        <v>22</v>
      </c>
      <c r="AC60" s="2" t="s">
        <v>22</v>
      </c>
      <c r="AD60" s="2" t="s">
        <v>22</v>
      </c>
      <c r="AE60" s="2">
        <f>9</f>
        <v>9</v>
      </c>
      <c r="AF60" s="2">
        <f>10</f>
        <v>10</v>
      </c>
      <c r="AG60" s="2">
        <f>9</f>
        <v>9</v>
      </c>
      <c r="AH60" s="2"/>
      <c r="AI60" s="7">
        <f>SUM(C60:AH60)</f>
        <v>94.5</v>
      </c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1:45" x14ac:dyDescent="0.25">
      <c r="A61" s="3">
        <v>59</v>
      </c>
      <c r="B61" t="s">
        <v>41</v>
      </c>
      <c r="C61" s="2">
        <v>25.9</v>
      </c>
      <c r="D61" s="2" t="s">
        <v>22</v>
      </c>
      <c r="E61" s="2" t="s">
        <v>22</v>
      </c>
      <c r="F61" s="2">
        <f>5</f>
        <v>5</v>
      </c>
      <c r="G61" s="2" t="s">
        <v>22</v>
      </c>
      <c r="H61" s="2" t="s">
        <v>22</v>
      </c>
      <c r="I61" s="2" t="s">
        <v>22</v>
      </c>
      <c r="J61" s="2" t="s">
        <v>22</v>
      </c>
      <c r="K61" s="2" t="s">
        <v>22</v>
      </c>
      <c r="L61" s="2" t="s">
        <v>22</v>
      </c>
      <c r="M61" s="2" t="s">
        <v>22</v>
      </c>
      <c r="N61" s="2" t="s">
        <v>22</v>
      </c>
      <c r="O61" s="2" t="s">
        <v>22</v>
      </c>
      <c r="P61" s="2" t="s">
        <v>22</v>
      </c>
      <c r="Q61" s="2" t="s">
        <v>22</v>
      </c>
      <c r="R61" s="2" t="s">
        <v>22</v>
      </c>
      <c r="S61" s="2" t="s">
        <v>22</v>
      </c>
      <c r="T61" s="2" t="s">
        <v>22</v>
      </c>
      <c r="U61" s="2" t="s">
        <v>22</v>
      </c>
      <c r="V61" s="2">
        <f>23+32</f>
        <v>55</v>
      </c>
      <c r="W61" s="2" t="s">
        <v>22</v>
      </c>
      <c r="X61" s="2" t="s">
        <v>22</v>
      </c>
      <c r="Y61" s="2" t="s">
        <v>22</v>
      </c>
      <c r="Z61" s="2" t="s">
        <v>22</v>
      </c>
      <c r="AA61" s="2" t="s">
        <v>22</v>
      </c>
      <c r="AB61" s="2" t="s">
        <v>22</v>
      </c>
      <c r="AC61" s="2" t="s">
        <v>22</v>
      </c>
      <c r="AD61" s="2" t="s">
        <v>22</v>
      </c>
      <c r="AE61" s="2" t="s">
        <v>22</v>
      </c>
      <c r="AF61" s="2" t="s">
        <v>22</v>
      </c>
      <c r="AG61" s="2" t="s">
        <v>22</v>
      </c>
      <c r="AH61" s="2"/>
      <c r="AI61" s="7">
        <f>SUM(C61:AH61)</f>
        <v>85.9</v>
      </c>
      <c r="AJ61" s="2"/>
      <c r="AK61" s="2"/>
      <c r="AL61" s="2"/>
      <c r="AM61" s="2"/>
      <c r="AN61" s="2"/>
      <c r="AO61" s="2"/>
      <c r="AP61" s="2"/>
      <c r="AQ61" s="2"/>
      <c r="AR61" s="2"/>
      <c r="AS61" s="2"/>
    </row>
    <row r="62" spans="1:45" x14ac:dyDescent="0.25">
      <c r="A62" s="3">
        <v>60</v>
      </c>
      <c r="B62" t="s">
        <v>50</v>
      </c>
      <c r="C62" s="2" t="s">
        <v>22</v>
      </c>
      <c r="D62" s="2">
        <f>7.2+6.5</f>
        <v>13.7</v>
      </c>
      <c r="E62" s="2">
        <f>11+12</f>
        <v>23</v>
      </c>
      <c r="F62" s="2" t="s">
        <v>22</v>
      </c>
      <c r="G62" s="2" t="s">
        <v>22</v>
      </c>
      <c r="H62" s="2" t="s">
        <v>22</v>
      </c>
      <c r="I62" s="2" t="s">
        <v>22</v>
      </c>
      <c r="J62" s="2" t="s">
        <v>22</v>
      </c>
      <c r="K62" s="2" t="s">
        <v>22</v>
      </c>
      <c r="L62" s="2" t="s">
        <v>22</v>
      </c>
      <c r="M62" s="2" t="s">
        <v>22</v>
      </c>
      <c r="N62" s="2" t="s">
        <v>22</v>
      </c>
      <c r="O62" s="2" t="s">
        <v>22</v>
      </c>
      <c r="P62" s="2" t="s">
        <v>22</v>
      </c>
      <c r="Q62" s="2" t="s">
        <v>22</v>
      </c>
      <c r="R62" s="2" t="s">
        <v>22</v>
      </c>
      <c r="S62" s="2" t="s">
        <v>22</v>
      </c>
      <c r="T62" s="2" t="s">
        <v>22</v>
      </c>
      <c r="U62" s="2">
        <f>9+7</f>
        <v>16</v>
      </c>
      <c r="V62" s="2" t="s">
        <v>22</v>
      </c>
      <c r="W62" s="2" t="s">
        <v>22</v>
      </c>
      <c r="X62" s="2" t="s">
        <v>22</v>
      </c>
      <c r="Y62" s="2" t="s">
        <v>22</v>
      </c>
      <c r="Z62" s="2" t="s">
        <v>22</v>
      </c>
      <c r="AA62" s="2" t="s">
        <v>22</v>
      </c>
      <c r="AB62" s="2" t="s">
        <v>22</v>
      </c>
      <c r="AC62" s="2" t="s">
        <v>22</v>
      </c>
      <c r="AD62" s="2" t="s">
        <v>22</v>
      </c>
      <c r="AE62" s="2" t="s">
        <v>22</v>
      </c>
      <c r="AF62" s="2">
        <f>8</f>
        <v>8</v>
      </c>
      <c r="AG62" s="2" t="s">
        <v>22</v>
      </c>
      <c r="AH62" s="2">
        <f>16+7.5</f>
        <v>23.5</v>
      </c>
      <c r="AI62" s="7">
        <f>SUM(C62:AH62)</f>
        <v>84.2</v>
      </c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x14ac:dyDescent="0.25">
      <c r="A63" s="3">
        <v>61</v>
      </c>
      <c r="B63" t="s">
        <v>130</v>
      </c>
      <c r="C63" s="2" t="s">
        <v>22</v>
      </c>
      <c r="D63" s="2" t="s">
        <v>22</v>
      </c>
      <c r="E63" s="2" t="s">
        <v>22</v>
      </c>
      <c r="F63" s="2" t="s">
        <v>22</v>
      </c>
      <c r="G63" s="2" t="s">
        <v>22</v>
      </c>
      <c r="H63" s="2" t="s">
        <v>22</v>
      </c>
      <c r="I63" s="2" t="s">
        <v>22</v>
      </c>
      <c r="J63" s="2" t="s">
        <v>22</v>
      </c>
      <c r="K63" s="2" t="s">
        <v>22</v>
      </c>
      <c r="L63" s="2" t="s">
        <v>22</v>
      </c>
      <c r="M63" s="2" t="s">
        <v>22</v>
      </c>
      <c r="N63" s="2" t="s">
        <v>22</v>
      </c>
      <c r="O63" s="2" t="s">
        <v>22</v>
      </c>
      <c r="P63" s="2" t="s">
        <v>22</v>
      </c>
      <c r="Q63" s="2" t="s">
        <v>22</v>
      </c>
      <c r="R63" s="2" t="s">
        <v>22</v>
      </c>
      <c r="S63" s="2" t="s">
        <v>22</v>
      </c>
      <c r="T63" s="2" t="s">
        <v>22</v>
      </c>
      <c r="U63" s="2" t="s">
        <v>22</v>
      </c>
      <c r="V63" s="2" t="s">
        <v>22</v>
      </c>
      <c r="W63" s="2" t="s">
        <v>22</v>
      </c>
      <c r="X63" s="2" t="s">
        <v>22</v>
      </c>
      <c r="Y63" s="2" t="s">
        <v>22</v>
      </c>
      <c r="Z63" s="2">
        <v>84</v>
      </c>
      <c r="AA63" s="2" t="s">
        <v>22</v>
      </c>
      <c r="AB63" s="2" t="s">
        <v>22</v>
      </c>
      <c r="AC63" s="2" t="s">
        <v>22</v>
      </c>
      <c r="AD63" s="2" t="s">
        <v>22</v>
      </c>
      <c r="AE63" s="2" t="s">
        <v>22</v>
      </c>
      <c r="AF63" s="2" t="s">
        <v>22</v>
      </c>
      <c r="AG63" s="2" t="s">
        <v>22</v>
      </c>
      <c r="AH63" s="2"/>
      <c r="AI63" s="7">
        <f>SUM(C63:AH63)</f>
        <v>84</v>
      </c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45" x14ac:dyDescent="0.25">
      <c r="A64" s="3">
        <v>62</v>
      </c>
      <c r="B64" t="s">
        <v>53</v>
      </c>
      <c r="C64" s="2" t="s">
        <v>22</v>
      </c>
      <c r="D64" s="2">
        <f>33.75</f>
        <v>33.75</v>
      </c>
      <c r="E64" s="2" t="s">
        <v>22</v>
      </c>
      <c r="F64" s="2" t="s">
        <v>22</v>
      </c>
      <c r="G64" s="2" t="s">
        <v>22</v>
      </c>
      <c r="H64" s="2" t="s">
        <v>22</v>
      </c>
      <c r="I64" s="2" t="s">
        <v>22</v>
      </c>
      <c r="J64" s="2" t="s">
        <v>22</v>
      </c>
      <c r="K64" s="2" t="s">
        <v>22</v>
      </c>
      <c r="L64" s="2" t="s">
        <v>22</v>
      </c>
      <c r="M64" s="2" t="s">
        <v>22</v>
      </c>
      <c r="N64" s="2" t="s">
        <v>22</v>
      </c>
      <c r="O64" s="2" t="s">
        <v>22</v>
      </c>
      <c r="P64" s="2" t="s">
        <v>22</v>
      </c>
      <c r="Q64" s="2" t="s">
        <v>22</v>
      </c>
      <c r="R64" s="2" t="s">
        <v>22</v>
      </c>
      <c r="S64" s="2" t="s">
        <v>22</v>
      </c>
      <c r="T64" s="2" t="s">
        <v>22</v>
      </c>
      <c r="U64" s="2" t="s">
        <v>22</v>
      </c>
      <c r="V64" s="2" t="s">
        <v>22</v>
      </c>
      <c r="W64" s="2">
        <f>14.4+4+12</f>
        <v>30.4</v>
      </c>
      <c r="X64" s="2" t="s">
        <v>22</v>
      </c>
      <c r="Y64" s="2">
        <f>19</f>
        <v>19</v>
      </c>
      <c r="Z64" s="2" t="s">
        <v>22</v>
      </c>
      <c r="AA64" s="2" t="s">
        <v>22</v>
      </c>
      <c r="AB64" s="2" t="s">
        <v>22</v>
      </c>
      <c r="AC64" s="2" t="s">
        <v>22</v>
      </c>
      <c r="AD64" s="2" t="s">
        <v>22</v>
      </c>
      <c r="AE64" s="2" t="s">
        <v>22</v>
      </c>
      <c r="AF64" s="2" t="s">
        <v>22</v>
      </c>
      <c r="AG64" s="2" t="s">
        <v>22</v>
      </c>
      <c r="AH64" s="2"/>
      <c r="AI64" s="7">
        <f>SUM(C64:AH64)</f>
        <v>83.15</v>
      </c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x14ac:dyDescent="0.25">
      <c r="A65" s="3">
        <v>63</v>
      </c>
      <c r="B65" t="s">
        <v>108</v>
      </c>
      <c r="C65" s="2" t="s">
        <v>22</v>
      </c>
      <c r="D65" s="2" t="s">
        <v>22</v>
      </c>
      <c r="E65" s="2">
        <f>20+33</f>
        <v>53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 t="s">
        <v>22</v>
      </c>
      <c r="V65" s="2">
        <f>6.82</f>
        <v>6.82</v>
      </c>
      <c r="W65" s="2" t="s">
        <v>22</v>
      </c>
      <c r="X65" s="2" t="s">
        <v>22</v>
      </c>
      <c r="Y65" s="2">
        <f>5</f>
        <v>5</v>
      </c>
      <c r="Z65" s="2" t="s">
        <v>22</v>
      </c>
      <c r="AA65" s="2">
        <f>8+10</f>
        <v>18</v>
      </c>
      <c r="AB65" s="2" t="s">
        <v>22</v>
      </c>
      <c r="AC65" s="2" t="s">
        <v>22</v>
      </c>
      <c r="AD65" s="2" t="s">
        <v>22</v>
      </c>
      <c r="AE65" s="2" t="s">
        <v>22</v>
      </c>
      <c r="AF65" s="2" t="s">
        <v>22</v>
      </c>
      <c r="AG65" s="2" t="s">
        <v>22</v>
      </c>
      <c r="AH65" s="2"/>
      <c r="AI65" s="7">
        <f>SUM(C65:AH65)</f>
        <v>82.82</v>
      </c>
      <c r="AJ65" s="2"/>
      <c r="AK65" s="2"/>
      <c r="AL65" s="2"/>
      <c r="AM65" s="2"/>
      <c r="AN65" s="2"/>
      <c r="AO65" s="2"/>
      <c r="AP65" s="2"/>
      <c r="AQ65" s="2"/>
      <c r="AR65" s="2"/>
      <c r="AS65" s="2"/>
    </row>
    <row r="66" spans="1:45" x14ac:dyDescent="0.25">
      <c r="A66" s="3">
        <v>64</v>
      </c>
      <c r="B66" s="10" t="s">
        <v>83</v>
      </c>
      <c r="C66" s="2" t="s">
        <v>22</v>
      </c>
      <c r="D66" s="2" t="s">
        <v>22</v>
      </c>
      <c r="E66" s="2" t="s">
        <v>22</v>
      </c>
      <c r="F66" s="2" t="s">
        <v>22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 t="s">
        <v>22</v>
      </c>
      <c r="V66" s="2" t="s">
        <v>22</v>
      </c>
      <c r="W66" s="2" t="s">
        <v>22</v>
      </c>
      <c r="X66" s="2" t="s">
        <v>22</v>
      </c>
      <c r="Y66" s="2" t="s">
        <v>22</v>
      </c>
      <c r="Z66" s="2">
        <f>50+11+20</f>
        <v>81</v>
      </c>
      <c r="AA66" s="2" t="s">
        <v>22</v>
      </c>
      <c r="AB66" s="2" t="s">
        <v>22</v>
      </c>
      <c r="AC66" s="2" t="s">
        <v>22</v>
      </c>
      <c r="AD66" s="2" t="s">
        <v>22</v>
      </c>
      <c r="AE66" s="2" t="s">
        <v>22</v>
      </c>
      <c r="AF66" s="2" t="s">
        <v>22</v>
      </c>
      <c r="AG66" s="2" t="s">
        <v>22</v>
      </c>
      <c r="AH66" s="2"/>
      <c r="AI66" s="7">
        <f>SUM(C66:AH66)</f>
        <v>81</v>
      </c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1:45" x14ac:dyDescent="0.25">
      <c r="A67" s="3">
        <v>65</v>
      </c>
      <c r="B67" t="s">
        <v>60</v>
      </c>
      <c r="C67" s="2" t="s">
        <v>22</v>
      </c>
      <c r="D67" s="2" t="s">
        <v>22</v>
      </c>
      <c r="E67" s="2" t="s">
        <v>22</v>
      </c>
      <c r="F67" s="2" t="s">
        <v>22</v>
      </c>
      <c r="G67" s="2" t="s">
        <v>22</v>
      </c>
      <c r="H67" s="2" t="s">
        <v>22</v>
      </c>
      <c r="I67" s="2" t="s">
        <v>22</v>
      </c>
      <c r="J67" s="2" t="s">
        <v>22</v>
      </c>
      <c r="K67" s="2" t="s">
        <v>22</v>
      </c>
      <c r="L67" s="2" t="s">
        <v>22</v>
      </c>
      <c r="M67" s="2" t="s">
        <v>22</v>
      </c>
      <c r="N67" s="2" t="s">
        <v>22</v>
      </c>
      <c r="O67" s="2" t="s">
        <v>22</v>
      </c>
      <c r="P67" s="2" t="s">
        <v>22</v>
      </c>
      <c r="Q67" s="2" t="s">
        <v>22</v>
      </c>
      <c r="R67" s="2" t="s">
        <v>22</v>
      </c>
      <c r="S67" s="2" t="s">
        <v>22</v>
      </c>
      <c r="T67" s="2" t="s">
        <v>22</v>
      </c>
      <c r="U67" s="2" t="s">
        <v>22</v>
      </c>
      <c r="V67" s="2" t="s">
        <v>22</v>
      </c>
      <c r="W67" s="2">
        <f>35</f>
        <v>35</v>
      </c>
      <c r="X67" s="2" t="s">
        <v>22</v>
      </c>
      <c r="Y67" s="2" t="s">
        <v>22</v>
      </c>
      <c r="Z67" s="2" t="s">
        <v>22</v>
      </c>
      <c r="AA67" s="2">
        <f>5+32</f>
        <v>37</v>
      </c>
      <c r="AB67" s="2" t="s">
        <v>22</v>
      </c>
      <c r="AC67" s="2" t="s">
        <v>22</v>
      </c>
      <c r="AD67" s="2" t="s">
        <v>22</v>
      </c>
      <c r="AE67" s="2" t="s">
        <v>22</v>
      </c>
      <c r="AF67" s="2" t="s">
        <v>22</v>
      </c>
      <c r="AG67" s="2" t="s">
        <v>22</v>
      </c>
      <c r="AH67" s="2"/>
      <c r="AI67" s="7">
        <f>SUM(C67:AH67)</f>
        <v>72</v>
      </c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x14ac:dyDescent="0.25">
      <c r="A68" s="3">
        <v>66</v>
      </c>
      <c r="B68" t="s">
        <v>115</v>
      </c>
      <c r="C68" s="3" t="s">
        <v>22</v>
      </c>
      <c r="D68" s="3" t="s">
        <v>22</v>
      </c>
      <c r="E68" s="3" t="s">
        <v>22</v>
      </c>
      <c r="F68" s="2">
        <f>27</f>
        <v>27</v>
      </c>
      <c r="U68" s="2" t="s">
        <v>22</v>
      </c>
      <c r="V68" s="3" t="s">
        <v>22</v>
      </c>
      <c r="W68" s="3" t="s">
        <v>22</v>
      </c>
      <c r="X68" s="3" t="s">
        <v>22</v>
      </c>
      <c r="Y68" s="3" t="s">
        <v>22</v>
      </c>
      <c r="Z68" s="2" t="s">
        <v>22</v>
      </c>
      <c r="AA68" s="2">
        <f>10</f>
        <v>10</v>
      </c>
      <c r="AB68" s="2" t="s">
        <v>22</v>
      </c>
      <c r="AC68" s="2" t="s">
        <v>22</v>
      </c>
      <c r="AD68" s="2">
        <v>17</v>
      </c>
      <c r="AE68" s="2" t="s">
        <v>22</v>
      </c>
      <c r="AF68" s="2">
        <f>15</f>
        <v>15</v>
      </c>
      <c r="AG68" s="2" t="s">
        <v>22</v>
      </c>
      <c r="AH68" s="2"/>
      <c r="AI68" s="7">
        <f>SUM(C68:AH68)</f>
        <v>69</v>
      </c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x14ac:dyDescent="0.25">
      <c r="A69" s="3">
        <v>67</v>
      </c>
      <c r="B69" t="s">
        <v>55</v>
      </c>
      <c r="C69" s="2" t="s">
        <v>22</v>
      </c>
      <c r="D69" s="2" t="s">
        <v>22</v>
      </c>
      <c r="E69" s="2" t="s">
        <v>22</v>
      </c>
      <c r="F69" s="2">
        <f>11</f>
        <v>11</v>
      </c>
      <c r="G69" s="2" t="s">
        <v>22</v>
      </c>
      <c r="H69" s="2" t="s">
        <v>22</v>
      </c>
      <c r="I69" s="2" t="s">
        <v>22</v>
      </c>
      <c r="J69" s="2" t="s">
        <v>22</v>
      </c>
      <c r="K69" s="2" t="s">
        <v>22</v>
      </c>
      <c r="L69" s="2" t="s">
        <v>22</v>
      </c>
      <c r="M69" s="2" t="s">
        <v>22</v>
      </c>
      <c r="N69" s="2" t="s">
        <v>22</v>
      </c>
      <c r="O69" s="2" t="s">
        <v>22</v>
      </c>
      <c r="P69" s="2" t="s">
        <v>22</v>
      </c>
      <c r="Q69" s="2" t="s">
        <v>22</v>
      </c>
      <c r="R69" s="2" t="s">
        <v>22</v>
      </c>
      <c r="S69" s="2" t="s">
        <v>22</v>
      </c>
      <c r="T69" s="2" t="s">
        <v>22</v>
      </c>
      <c r="U69" s="3" t="s">
        <v>22</v>
      </c>
      <c r="V69" s="2" t="s">
        <v>22</v>
      </c>
      <c r="W69" s="2">
        <f>14</f>
        <v>14</v>
      </c>
      <c r="X69" s="2">
        <f>6.5</f>
        <v>6.5</v>
      </c>
      <c r="Y69" s="2" t="s">
        <v>22</v>
      </c>
      <c r="Z69" s="2" t="s">
        <v>22</v>
      </c>
      <c r="AA69" s="2">
        <f>11</f>
        <v>11</v>
      </c>
      <c r="AB69" s="2">
        <f>11</f>
        <v>11</v>
      </c>
      <c r="AC69" s="2" t="s">
        <v>22</v>
      </c>
      <c r="AD69" s="2" t="s">
        <v>22</v>
      </c>
      <c r="AE69" s="2" t="s">
        <v>22</v>
      </c>
      <c r="AF69" s="2">
        <f>8</f>
        <v>8</v>
      </c>
      <c r="AG69" s="2">
        <f>7</f>
        <v>7</v>
      </c>
      <c r="AH69" s="2"/>
      <c r="AI69" s="7">
        <f>SUM(C69:AH69)</f>
        <v>68.5</v>
      </c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spans="1:45" x14ac:dyDescent="0.25">
      <c r="A70" s="3">
        <v>68</v>
      </c>
      <c r="B70" t="s">
        <v>48</v>
      </c>
      <c r="C70" s="2" t="s">
        <v>22</v>
      </c>
      <c r="D70" s="2">
        <v>18.45</v>
      </c>
      <c r="E70" s="2" t="s">
        <v>22</v>
      </c>
      <c r="F70" s="2" t="s">
        <v>22</v>
      </c>
      <c r="G70" s="2" t="s">
        <v>22</v>
      </c>
      <c r="H70" s="2" t="s">
        <v>22</v>
      </c>
      <c r="I70" s="2" t="s">
        <v>22</v>
      </c>
      <c r="J70" s="2" t="s">
        <v>22</v>
      </c>
      <c r="K70" s="2" t="s">
        <v>22</v>
      </c>
      <c r="L70" s="2" t="s">
        <v>22</v>
      </c>
      <c r="M70" s="2" t="s">
        <v>22</v>
      </c>
      <c r="N70" s="2" t="s">
        <v>22</v>
      </c>
      <c r="O70" s="2" t="s">
        <v>22</v>
      </c>
      <c r="P70" s="2" t="s">
        <v>22</v>
      </c>
      <c r="Q70" s="2" t="s">
        <v>22</v>
      </c>
      <c r="R70" s="2" t="s">
        <v>22</v>
      </c>
      <c r="S70" s="2" t="s">
        <v>22</v>
      </c>
      <c r="T70" s="2" t="s">
        <v>22</v>
      </c>
      <c r="U70" s="2">
        <f>5</f>
        <v>5</v>
      </c>
      <c r="V70" s="2" t="s">
        <v>22</v>
      </c>
      <c r="W70" s="2" t="s">
        <v>22</v>
      </c>
      <c r="X70" s="2" t="s">
        <v>22</v>
      </c>
      <c r="Y70" s="2" t="s">
        <v>22</v>
      </c>
      <c r="Z70" s="2" t="s">
        <v>22</v>
      </c>
      <c r="AA70" s="2" t="s">
        <v>22</v>
      </c>
      <c r="AB70" s="2" t="s">
        <v>22</v>
      </c>
      <c r="AC70" s="2" t="s">
        <v>22</v>
      </c>
      <c r="AD70" s="2">
        <v>9</v>
      </c>
      <c r="AE70" s="2" t="s">
        <v>22</v>
      </c>
      <c r="AF70" s="2">
        <f>30</f>
        <v>30</v>
      </c>
      <c r="AG70" s="2" t="s">
        <v>22</v>
      </c>
      <c r="AH70" s="2"/>
      <c r="AI70" s="7">
        <f>SUM(C70:AH70)</f>
        <v>62.45</v>
      </c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1:45" x14ac:dyDescent="0.25">
      <c r="A71" s="3">
        <v>69</v>
      </c>
      <c r="B71" t="s">
        <v>103</v>
      </c>
      <c r="C71" s="2" t="s">
        <v>22</v>
      </c>
      <c r="D71" s="2">
        <f>20.5+17.5</f>
        <v>38</v>
      </c>
      <c r="E71" s="2" t="s">
        <v>22</v>
      </c>
      <c r="F71" s="2" t="s">
        <v>22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 t="s">
        <v>22</v>
      </c>
      <c r="V71" s="2" t="s">
        <v>22</v>
      </c>
      <c r="W71" s="2" t="s">
        <v>22</v>
      </c>
      <c r="X71" s="2" t="s">
        <v>22</v>
      </c>
      <c r="Y71" s="2" t="s">
        <v>22</v>
      </c>
      <c r="Z71" s="2" t="s">
        <v>22</v>
      </c>
      <c r="AA71" s="2" t="s">
        <v>22</v>
      </c>
      <c r="AB71" s="2" t="s">
        <v>22</v>
      </c>
      <c r="AC71" s="2">
        <f>23.75</f>
        <v>23.75</v>
      </c>
      <c r="AD71" s="2" t="s">
        <v>22</v>
      </c>
      <c r="AE71" s="2" t="s">
        <v>22</v>
      </c>
      <c r="AF71" s="2" t="s">
        <v>22</v>
      </c>
      <c r="AG71" s="2" t="s">
        <v>22</v>
      </c>
      <c r="AH71" s="2"/>
      <c r="AI71" s="7">
        <f>SUM(C71:AH71)</f>
        <v>61.75</v>
      </c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1:45" x14ac:dyDescent="0.25">
      <c r="A72" s="3">
        <v>70</v>
      </c>
      <c r="B72" t="s">
        <v>100</v>
      </c>
      <c r="C72" s="2" t="s">
        <v>22</v>
      </c>
      <c r="D72" s="2" t="s">
        <v>22</v>
      </c>
      <c r="E72" s="2" t="s">
        <v>22</v>
      </c>
      <c r="F72" s="2" t="s">
        <v>22</v>
      </c>
      <c r="G72" s="2" t="s">
        <v>22</v>
      </c>
      <c r="H72" s="2" t="s">
        <v>22</v>
      </c>
      <c r="I72" s="2" t="s">
        <v>22</v>
      </c>
      <c r="J72" s="2" t="s">
        <v>22</v>
      </c>
      <c r="K72" s="2" t="s">
        <v>22</v>
      </c>
      <c r="L72" s="2" t="s">
        <v>22</v>
      </c>
      <c r="M72" s="2" t="s">
        <v>22</v>
      </c>
      <c r="N72" s="2" t="s">
        <v>22</v>
      </c>
      <c r="O72" s="2" t="s">
        <v>22</v>
      </c>
      <c r="P72" s="2" t="s">
        <v>22</v>
      </c>
      <c r="Q72" s="2" t="s">
        <v>22</v>
      </c>
      <c r="R72" s="2" t="s">
        <v>22</v>
      </c>
      <c r="S72" s="2" t="s">
        <v>22</v>
      </c>
      <c r="T72" s="2" t="s">
        <v>22</v>
      </c>
      <c r="U72" s="2">
        <f>33.75</f>
        <v>33.75</v>
      </c>
      <c r="V72" s="2" t="s">
        <v>22</v>
      </c>
      <c r="W72" s="2" t="s">
        <v>22</v>
      </c>
      <c r="X72" s="2" t="s">
        <v>22</v>
      </c>
      <c r="Y72" s="2" t="s">
        <v>22</v>
      </c>
      <c r="Z72" s="2" t="s">
        <v>22</v>
      </c>
      <c r="AA72" s="2" t="s">
        <v>22</v>
      </c>
      <c r="AB72" s="2" t="s">
        <v>22</v>
      </c>
      <c r="AC72" s="2">
        <f>10</f>
        <v>10</v>
      </c>
      <c r="AD72" s="2" t="s">
        <v>22</v>
      </c>
      <c r="AE72" s="2" t="s">
        <v>22</v>
      </c>
      <c r="AF72" s="2" t="s">
        <v>22</v>
      </c>
      <c r="AG72" s="2" t="s">
        <v>22</v>
      </c>
      <c r="AH72" s="2">
        <f>17</f>
        <v>17</v>
      </c>
      <c r="AI72" s="7">
        <f>SUM(C72:AH72)</f>
        <v>60.75</v>
      </c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1:45" x14ac:dyDescent="0.25">
      <c r="A73" s="3">
        <v>71</v>
      </c>
      <c r="B73" t="s">
        <v>87</v>
      </c>
      <c r="C73" s="2" t="s">
        <v>22</v>
      </c>
      <c r="D73" s="2" t="s">
        <v>22</v>
      </c>
      <c r="E73" s="2" t="s">
        <v>22</v>
      </c>
      <c r="F73" s="2" t="s">
        <v>22</v>
      </c>
      <c r="G73" s="2" t="s">
        <v>22</v>
      </c>
      <c r="H73" s="2" t="s">
        <v>22</v>
      </c>
      <c r="I73" s="2" t="s">
        <v>22</v>
      </c>
      <c r="J73" s="2" t="s">
        <v>22</v>
      </c>
      <c r="K73" s="2" t="s">
        <v>22</v>
      </c>
      <c r="L73" s="2" t="s">
        <v>22</v>
      </c>
      <c r="M73" s="2" t="s">
        <v>22</v>
      </c>
      <c r="N73" s="2" t="s">
        <v>22</v>
      </c>
      <c r="O73" s="2" t="s">
        <v>22</v>
      </c>
      <c r="P73" s="2" t="s">
        <v>22</v>
      </c>
      <c r="Q73" s="2" t="s">
        <v>22</v>
      </c>
      <c r="R73" s="2" t="s">
        <v>22</v>
      </c>
      <c r="S73" s="2" t="s">
        <v>22</v>
      </c>
      <c r="T73" s="2" t="s">
        <v>22</v>
      </c>
      <c r="U73" s="2" t="s">
        <v>22</v>
      </c>
      <c r="V73" s="2">
        <f>6.82</f>
        <v>6.82</v>
      </c>
      <c r="W73" s="2">
        <f>35</f>
        <v>35</v>
      </c>
      <c r="X73" s="2" t="s">
        <v>22</v>
      </c>
      <c r="Y73" s="2" t="s">
        <v>22</v>
      </c>
      <c r="Z73" s="2" t="s">
        <v>22</v>
      </c>
      <c r="AA73" s="2" t="s">
        <v>22</v>
      </c>
      <c r="AB73" s="2" t="s">
        <v>22</v>
      </c>
      <c r="AC73" s="2" t="s">
        <v>22</v>
      </c>
      <c r="AD73" s="2" t="s">
        <v>22</v>
      </c>
      <c r="AE73" s="2" t="s">
        <v>22</v>
      </c>
      <c r="AF73" s="2" t="s">
        <v>22</v>
      </c>
      <c r="AG73" s="2" t="s">
        <v>22</v>
      </c>
      <c r="AH73" s="2">
        <f>17</f>
        <v>17</v>
      </c>
      <c r="AI73" s="7">
        <f>SUM(C73:AH73)</f>
        <v>58.82</v>
      </c>
      <c r="AJ73" s="2"/>
      <c r="AK73" s="2"/>
      <c r="AL73" s="2"/>
      <c r="AM73" s="2"/>
      <c r="AN73" s="2"/>
      <c r="AO73" s="2"/>
      <c r="AP73" s="2"/>
      <c r="AQ73" s="2"/>
      <c r="AR73" s="2"/>
      <c r="AS73" s="2"/>
    </row>
    <row r="74" spans="1:45" x14ac:dyDescent="0.25">
      <c r="A74" s="3">
        <v>72</v>
      </c>
      <c r="B74" t="s">
        <v>13</v>
      </c>
      <c r="C74" s="2" t="s">
        <v>22</v>
      </c>
      <c r="D74" s="2" t="s">
        <v>22</v>
      </c>
      <c r="E74" s="2" t="s">
        <v>22</v>
      </c>
      <c r="F74" s="2" t="s">
        <v>22</v>
      </c>
      <c r="G74" s="2" t="s">
        <v>22</v>
      </c>
      <c r="H74" s="2" t="s">
        <v>22</v>
      </c>
      <c r="I74" s="2" t="s">
        <v>22</v>
      </c>
      <c r="J74" s="2" t="s">
        <v>22</v>
      </c>
      <c r="K74" s="2" t="s">
        <v>22</v>
      </c>
      <c r="L74" s="2" t="s">
        <v>22</v>
      </c>
      <c r="M74" s="2" t="s">
        <v>22</v>
      </c>
      <c r="N74" s="2" t="s">
        <v>22</v>
      </c>
      <c r="O74" s="2" t="s">
        <v>22</v>
      </c>
      <c r="P74" s="2" t="s">
        <v>22</v>
      </c>
      <c r="Q74" s="2" t="s">
        <v>22</v>
      </c>
      <c r="R74" s="2" t="s">
        <v>22</v>
      </c>
      <c r="S74" s="2" t="s">
        <v>22</v>
      </c>
      <c r="T74" s="2" t="s">
        <v>22</v>
      </c>
      <c r="U74" s="2">
        <f>9</f>
        <v>9</v>
      </c>
      <c r="V74" s="2" t="s">
        <v>22</v>
      </c>
      <c r="W74" s="2">
        <f>9</f>
        <v>9</v>
      </c>
      <c r="X74" s="2" t="s">
        <v>22</v>
      </c>
      <c r="Y74" s="2" t="s">
        <v>22</v>
      </c>
      <c r="Z74" s="2" t="s">
        <v>22</v>
      </c>
      <c r="AA74" s="2" t="s">
        <v>22</v>
      </c>
      <c r="AB74" s="2">
        <v>6.5</v>
      </c>
      <c r="AC74" s="2">
        <f>7</f>
        <v>7</v>
      </c>
      <c r="AD74" s="2" t="s">
        <v>22</v>
      </c>
      <c r="AE74" s="2" t="s">
        <v>22</v>
      </c>
      <c r="AF74" s="2" t="s">
        <v>22</v>
      </c>
      <c r="AG74" s="2">
        <f>6</f>
        <v>6</v>
      </c>
      <c r="AH74" s="2">
        <f>18</f>
        <v>18</v>
      </c>
      <c r="AI74" s="7">
        <f>SUM(C74:AH74)</f>
        <v>55.5</v>
      </c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spans="1:45" x14ac:dyDescent="0.25">
      <c r="A75" s="3">
        <v>73</v>
      </c>
      <c r="B75" s="10" t="s">
        <v>135</v>
      </c>
      <c r="C75" s="2" t="s">
        <v>22</v>
      </c>
      <c r="D75" s="2" t="s">
        <v>22</v>
      </c>
      <c r="E75" s="2" t="s">
        <v>22</v>
      </c>
      <c r="F75" s="2" t="s">
        <v>22</v>
      </c>
      <c r="G75" s="2" t="s">
        <v>22</v>
      </c>
      <c r="H75" s="2" t="s">
        <v>22</v>
      </c>
      <c r="I75" s="2" t="s">
        <v>22</v>
      </c>
      <c r="J75" s="2" t="s">
        <v>22</v>
      </c>
      <c r="K75" s="2" t="s">
        <v>22</v>
      </c>
      <c r="L75" s="2" t="s">
        <v>22</v>
      </c>
      <c r="M75" s="2" t="s">
        <v>22</v>
      </c>
      <c r="N75" s="2" t="s">
        <v>22</v>
      </c>
      <c r="O75" s="2" t="s">
        <v>22</v>
      </c>
      <c r="P75" s="2" t="s">
        <v>22</v>
      </c>
      <c r="Q75" s="2" t="s">
        <v>22</v>
      </c>
      <c r="R75" s="2" t="s">
        <v>22</v>
      </c>
      <c r="S75" s="2" t="s">
        <v>22</v>
      </c>
      <c r="T75" s="2" t="s">
        <v>22</v>
      </c>
      <c r="U75" s="2" t="s">
        <v>22</v>
      </c>
      <c r="V75" s="2" t="s">
        <v>22</v>
      </c>
      <c r="W75" s="2" t="s">
        <v>22</v>
      </c>
      <c r="X75" s="2" t="s">
        <v>22</v>
      </c>
      <c r="Y75" s="2" t="s">
        <v>22</v>
      </c>
      <c r="Z75" s="2" t="s">
        <v>22</v>
      </c>
      <c r="AA75" s="2" t="s">
        <v>22</v>
      </c>
      <c r="AB75" s="2" t="s">
        <v>22</v>
      </c>
      <c r="AC75" s="2">
        <v>8</v>
      </c>
      <c r="AD75" s="2" t="s">
        <v>22</v>
      </c>
      <c r="AE75" s="2">
        <f>4+13</f>
        <v>17</v>
      </c>
      <c r="AF75" s="2">
        <f>17</f>
        <v>17</v>
      </c>
      <c r="AG75" s="2" t="s">
        <v>22</v>
      </c>
      <c r="AH75" s="2">
        <f>12</f>
        <v>12</v>
      </c>
      <c r="AI75" s="7">
        <f>SUM(C75:AH75)</f>
        <v>54</v>
      </c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spans="1:45" x14ac:dyDescent="0.25">
      <c r="A76" s="3">
        <v>74</v>
      </c>
      <c r="B76" t="s">
        <v>31</v>
      </c>
      <c r="C76" s="2" t="s">
        <v>22</v>
      </c>
      <c r="D76" s="2" t="s">
        <v>22</v>
      </c>
      <c r="E76" s="2" t="s">
        <v>22</v>
      </c>
      <c r="F76" s="2" t="s">
        <v>22</v>
      </c>
      <c r="G76" s="2" t="s">
        <v>22</v>
      </c>
      <c r="H76" s="2" t="s">
        <v>22</v>
      </c>
      <c r="I76" s="2" t="s">
        <v>22</v>
      </c>
      <c r="J76" s="2" t="s">
        <v>22</v>
      </c>
      <c r="K76" s="2" t="s">
        <v>22</v>
      </c>
      <c r="L76" s="2" t="s">
        <v>22</v>
      </c>
      <c r="M76" s="2" t="s">
        <v>22</v>
      </c>
      <c r="N76" s="2" t="s">
        <v>22</v>
      </c>
      <c r="O76" s="2" t="s">
        <v>22</v>
      </c>
      <c r="P76" s="2" t="s">
        <v>22</v>
      </c>
      <c r="Q76" s="2" t="s">
        <v>22</v>
      </c>
      <c r="R76" s="2" t="s">
        <v>22</v>
      </c>
      <c r="S76" s="2" t="s">
        <v>22</v>
      </c>
      <c r="T76" s="2" t="s">
        <v>22</v>
      </c>
      <c r="U76" s="2" t="s">
        <v>22</v>
      </c>
      <c r="V76" s="2" t="s">
        <v>22</v>
      </c>
      <c r="W76" s="2">
        <f>5</f>
        <v>5</v>
      </c>
      <c r="X76" s="2">
        <f>24.3</f>
        <v>24.3</v>
      </c>
      <c r="Y76" s="2" t="s">
        <v>22</v>
      </c>
      <c r="Z76" s="2" t="s">
        <v>22</v>
      </c>
      <c r="AA76" s="2" t="s">
        <v>22</v>
      </c>
      <c r="AB76" s="2">
        <v>6</v>
      </c>
      <c r="AC76" s="2">
        <f>6</f>
        <v>6</v>
      </c>
      <c r="AD76" s="2" t="s">
        <v>22</v>
      </c>
      <c r="AE76" s="2">
        <f>5</f>
        <v>5</v>
      </c>
      <c r="AF76" s="2" t="s">
        <v>22</v>
      </c>
      <c r="AG76" s="2">
        <f>7</f>
        <v>7</v>
      </c>
      <c r="AH76" s="2"/>
      <c r="AI76" s="7">
        <f>SUM(C76:AH76)</f>
        <v>53.3</v>
      </c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spans="1:45" x14ac:dyDescent="0.25">
      <c r="A77" s="3">
        <v>75</v>
      </c>
      <c r="B77" s="10" t="s">
        <v>137</v>
      </c>
      <c r="C77" s="2" t="s">
        <v>22</v>
      </c>
      <c r="D77" s="2" t="s">
        <v>22</v>
      </c>
      <c r="E77" s="2" t="s">
        <v>22</v>
      </c>
      <c r="F77" s="2" t="s">
        <v>22</v>
      </c>
      <c r="G77" s="2" t="s">
        <v>22</v>
      </c>
      <c r="H77" s="2" t="s">
        <v>22</v>
      </c>
      <c r="I77" s="2" t="s">
        <v>22</v>
      </c>
      <c r="J77" s="2" t="s">
        <v>22</v>
      </c>
      <c r="K77" s="2" t="s">
        <v>22</v>
      </c>
      <c r="L77" s="2" t="s">
        <v>22</v>
      </c>
      <c r="M77" s="2" t="s">
        <v>22</v>
      </c>
      <c r="N77" s="2" t="s">
        <v>22</v>
      </c>
      <c r="O77" s="2" t="s">
        <v>22</v>
      </c>
      <c r="P77" s="2" t="s">
        <v>22</v>
      </c>
      <c r="Q77" s="2" t="s">
        <v>22</v>
      </c>
      <c r="R77" s="2" t="s">
        <v>22</v>
      </c>
      <c r="S77" s="2" t="s">
        <v>22</v>
      </c>
      <c r="T77" s="2" t="s">
        <v>22</v>
      </c>
      <c r="U77" s="2" t="s">
        <v>22</v>
      </c>
      <c r="V77" s="2" t="s">
        <v>22</v>
      </c>
      <c r="W77" s="2" t="s">
        <v>22</v>
      </c>
      <c r="X77" s="2" t="s">
        <v>22</v>
      </c>
      <c r="Y77" s="2" t="s">
        <v>22</v>
      </c>
      <c r="Z77" s="2" t="s">
        <v>22</v>
      </c>
      <c r="AA77" s="2" t="s">
        <v>22</v>
      </c>
      <c r="AB77" s="2">
        <v>9</v>
      </c>
      <c r="AC77" s="2" t="s">
        <v>22</v>
      </c>
      <c r="AD77" s="2">
        <f>11+8</f>
        <v>19</v>
      </c>
      <c r="AE77" s="2">
        <f>5</f>
        <v>5</v>
      </c>
      <c r="AF77" s="2">
        <f>8+8</f>
        <v>16</v>
      </c>
      <c r="AG77" s="2" t="s">
        <v>22</v>
      </c>
      <c r="AH77" s="2"/>
      <c r="AI77" s="7">
        <f>SUM(C77:AH77)</f>
        <v>49</v>
      </c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1:45" x14ac:dyDescent="0.25">
      <c r="A78" s="3">
        <v>76</v>
      </c>
      <c r="B78" t="s">
        <v>30</v>
      </c>
      <c r="C78" s="2" t="s">
        <v>22</v>
      </c>
      <c r="D78" s="2">
        <v>12</v>
      </c>
      <c r="E78" s="2" t="s">
        <v>22</v>
      </c>
      <c r="F78" s="2">
        <f>5</f>
        <v>5</v>
      </c>
      <c r="G78" s="2" t="s">
        <v>22</v>
      </c>
      <c r="H78" s="2" t="s">
        <v>22</v>
      </c>
      <c r="I78" s="2" t="s">
        <v>22</v>
      </c>
      <c r="J78" s="2" t="s">
        <v>22</v>
      </c>
      <c r="K78" s="2" t="s">
        <v>22</v>
      </c>
      <c r="L78" s="2" t="s">
        <v>22</v>
      </c>
      <c r="M78" s="2" t="s">
        <v>22</v>
      </c>
      <c r="N78" s="2" t="s">
        <v>22</v>
      </c>
      <c r="O78" s="2" t="s">
        <v>22</v>
      </c>
      <c r="P78" s="2" t="s">
        <v>22</v>
      </c>
      <c r="Q78" s="2" t="s">
        <v>22</v>
      </c>
      <c r="R78" s="2" t="s">
        <v>22</v>
      </c>
      <c r="S78" s="2" t="s">
        <v>22</v>
      </c>
      <c r="T78" s="2" t="s">
        <v>22</v>
      </c>
      <c r="U78" s="2" t="s">
        <v>22</v>
      </c>
      <c r="V78" s="2">
        <f>6.82</f>
        <v>6.82</v>
      </c>
      <c r="W78" s="2" t="s">
        <v>22</v>
      </c>
      <c r="X78" s="2">
        <f>9</f>
        <v>9</v>
      </c>
      <c r="Y78" s="2">
        <f>6</f>
        <v>6</v>
      </c>
      <c r="Z78" s="2" t="s">
        <v>22</v>
      </c>
      <c r="AA78" s="2" t="s">
        <v>22</v>
      </c>
      <c r="AB78" s="2" t="s">
        <v>22</v>
      </c>
      <c r="AC78" s="2" t="s">
        <v>22</v>
      </c>
      <c r="AD78" s="2">
        <v>10</v>
      </c>
      <c r="AE78" s="2" t="s">
        <v>22</v>
      </c>
      <c r="AF78" s="2" t="s">
        <v>22</v>
      </c>
      <c r="AG78" s="2" t="s">
        <v>22</v>
      </c>
      <c r="AH78" s="2"/>
      <c r="AI78" s="7">
        <f>SUM(C78:AH78)</f>
        <v>48.82</v>
      </c>
      <c r="AJ78" s="2"/>
      <c r="AK78" s="2"/>
      <c r="AL78" s="2"/>
      <c r="AM78" s="2"/>
      <c r="AN78" s="2"/>
      <c r="AO78" s="2"/>
      <c r="AP78" s="2"/>
      <c r="AQ78" s="2"/>
      <c r="AR78" s="2"/>
      <c r="AS78" s="2"/>
    </row>
    <row r="79" spans="1:45" x14ac:dyDescent="0.25">
      <c r="A79" s="3">
        <v>77</v>
      </c>
      <c r="B79" t="s">
        <v>121</v>
      </c>
      <c r="C79" s="3" t="s">
        <v>22</v>
      </c>
      <c r="D79" s="3" t="s">
        <v>22</v>
      </c>
      <c r="E79" s="3" t="s">
        <v>22</v>
      </c>
      <c r="F79" s="3" t="s">
        <v>22</v>
      </c>
      <c r="U79" s="3" t="s">
        <v>22</v>
      </c>
      <c r="V79" s="2">
        <f>28+17</f>
        <v>45</v>
      </c>
      <c r="W79" s="2" t="s">
        <v>22</v>
      </c>
      <c r="X79" s="2" t="s">
        <v>22</v>
      </c>
      <c r="Y79" s="2" t="s">
        <v>22</v>
      </c>
      <c r="Z79" s="2" t="s">
        <v>22</v>
      </c>
      <c r="AA79" s="2" t="s">
        <v>22</v>
      </c>
      <c r="AB79" s="2" t="s">
        <v>22</v>
      </c>
      <c r="AC79" s="2" t="s">
        <v>22</v>
      </c>
      <c r="AD79" s="2" t="s">
        <v>22</v>
      </c>
      <c r="AE79" s="2" t="s">
        <v>22</v>
      </c>
      <c r="AF79" s="2" t="s">
        <v>22</v>
      </c>
      <c r="AG79" s="2" t="s">
        <v>22</v>
      </c>
      <c r="AH79" s="2"/>
      <c r="AI79" s="7">
        <f>SUM(C79:AH79)</f>
        <v>45</v>
      </c>
      <c r="AJ79" s="2"/>
      <c r="AK79" s="2"/>
      <c r="AL79" s="2"/>
      <c r="AM79" s="2"/>
      <c r="AN79" s="2"/>
      <c r="AO79" s="2"/>
      <c r="AP79" s="2"/>
      <c r="AQ79" s="2"/>
      <c r="AR79" s="2"/>
      <c r="AS79" s="2"/>
    </row>
    <row r="80" spans="1:45" x14ac:dyDescent="0.25">
      <c r="A80" s="3">
        <v>78</v>
      </c>
      <c r="B80" s="10" t="s">
        <v>24</v>
      </c>
      <c r="C80" s="2" t="s">
        <v>22</v>
      </c>
      <c r="D80" s="2" t="s">
        <v>22</v>
      </c>
      <c r="E80" s="2" t="s">
        <v>22</v>
      </c>
      <c r="F80" s="2" t="s">
        <v>22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 t="s">
        <v>22</v>
      </c>
      <c r="V80" s="2" t="s">
        <v>22</v>
      </c>
      <c r="W80" s="2" t="s">
        <v>22</v>
      </c>
      <c r="X80" s="2" t="s">
        <v>22</v>
      </c>
      <c r="Y80" s="2" t="s">
        <v>22</v>
      </c>
      <c r="Z80" s="2" t="s">
        <v>22</v>
      </c>
      <c r="AA80" s="2" t="s">
        <v>22</v>
      </c>
      <c r="AB80" s="2">
        <f>43</f>
        <v>43</v>
      </c>
      <c r="AC80" s="2" t="s">
        <v>22</v>
      </c>
      <c r="AD80" s="2" t="s">
        <v>22</v>
      </c>
      <c r="AE80" s="2" t="s">
        <v>22</v>
      </c>
      <c r="AF80" s="2" t="s">
        <v>22</v>
      </c>
      <c r="AG80" s="2" t="s">
        <v>22</v>
      </c>
      <c r="AH80" s="2"/>
      <c r="AI80" s="7">
        <f>SUM(C80:AH80)</f>
        <v>43</v>
      </c>
      <c r="AJ80" s="2"/>
      <c r="AK80" s="2"/>
      <c r="AL80" s="2"/>
      <c r="AM80" s="2"/>
      <c r="AN80" s="2"/>
      <c r="AO80" s="2"/>
      <c r="AP80" s="2"/>
      <c r="AQ80" s="2"/>
      <c r="AR80" s="2"/>
      <c r="AS80" s="2"/>
    </row>
    <row r="81" spans="1:45" x14ac:dyDescent="0.25">
      <c r="A81" s="3">
        <v>79</v>
      </c>
      <c r="B81" s="8" t="s">
        <v>45</v>
      </c>
      <c r="C81" s="9" t="s">
        <v>22</v>
      </c>
      <c r="D81" s="9" t="s">
        <v>22</v>
      </c>
      <c r="E81" s="9" t="s">
        <v>22</v>
      </c>
      <c r="F81" s="9" t="s">
        <v>22</v>
      </c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 t="s">
        <v>22</v>
      </c>
      <c r="V81" s="9" t="s">
        <v>22</v>
      </c>
      <c r="W81" s="9" t="s">
        <v>22</v>
      </c>
      <c r="X81" s="9" t="s">
        <v>22</v>
      </c>
      <c r="Y81" s="9" t="s">
        <v>22</v>
      </c>
      <c r="Z81" s="2">
        <v>6</v>
      </c>
      <c r="AA81" s="2" t="s">
        <v>22</v>
      </c>
      <c r="AB81" s="2">
        <f>7.25</f>
        <v>7.25</v>
      </c>
      <c r="AC81" s="2" t="s">
        <v>22</v>
      </c>
      <c r="AD81" s="2">
        <v>8.5</v>
      </c>
      <c r="AE81" s="2">
        <f>4</f>
        <v>4</v>
      </c>
      <c r="AF81" s="2">
        <f>10</f>
        <v>10</v>
      </c>
      <c r="AG81" s="2">
        <f>6</f>
        <v>6</v>
      </c>
      <c r="AH81" s="2"/>
      <c r="AI81" s="7">
        <f>SUM(C81:AH81)</f>
        <v>41.75</v>
      </c>
      <c r="AJ81" s="2"/>
      <c r="AK81" s="2"/>
      <c r="AL81" s="2"/>
      <c r="AM81" s="2"/>
      <c r="AN81" s="2"/>
      <c r="AO81" s="2"/>
      <c r="AP81" s="2"/>
      <c r="AQ81" s="2"/>
      <c r="AR81" s="2"/>
      <c r="AS81" s="2"/>
    </row>
    <row r="82" spans="1:45" x14ac:dyDescent="0.25">
      <c r="A82" s="3">
        <v>80</v>
      </c>
      <c r="B82" t="s">
        <v>20</v>
      </c>
      <c r="C82" s="2" t="s">
        <v>22</v>
      </c>
      <c r="D82" s="2" t="s">
        <v>22</v>
      </c>
      <c r="E82" s="2">
        <f>20+7.6</f>
        <v>27.6</v>
      </c>
      <c r="F82" s="2" t="s">
        <v>22</v>
      </c>
      <c r="G82" s="2" t="s">
        <v>22</v>
      </c>
      <c r="H82" s="2" t="s">
        <v>22</v>
      </c>
      <c r="I82" s="2" t="s">
        <v>22</v>
      </c>
      <c r="J82" s="2" t="s">
        <v>22</v>
      </c>
      <c r="K82" s="2" t="s">
        <v>22</v>
      </c>
      <c r="L82" s="2" t="s">
        <v>22</v>
      </c>
      <c r="M82" s="2" t="s">
        <v>22</v>
      </c>
      <c r="N82" s="2" t="s">
        <v>22</v>
      </c>
      <c r="O82" s="2" t="s">
        <v>22</v>
      </c>
      <c r="P82" s="2" t="s">
        <v>22</v>
      </c>
      <c r="Q82" s="2" t="s">
        <v>22</v>
      </c>
      <c r="R82" s="2" t="s">
        <v>22</v>
      </c>
      <c r="S82" s="2" t="s">
        <v>22</v>
      </c>
      <c r="T82" s="2" t="s">
        <v>22</v>
      </c>
      <c r="U82" s="2" t="s">
        <v>22</v>
      </c>
      <c r="V82" s="2" t="s">
        <v>22</v>
      </c>
      <c r="W82" s="2" t="s">
        <v>22</v>
      </c>
      <c r="X82" s="2" t="s">
        <v>22</v>
      </c>
      <c r="Y82" s="2" t="s">
        <v>22</v>
      </c>
      <c r="Z82" s="2" t="s">
        <v>22</v>
      </c>
      <c r="AA82" s="2" t="s">
        <v>22</v>
      </c>
      <c r="AB82" s="2" t="s">
        <v>22</v>
      </c>
      <c r="AC82" s="2" t="s">
        <v>22</v>
      </c>
      <c r="AD82" s="2">
        <v>6</v>
      </c>
      <c r="AE82" s="2" t="s">
        <v>22</v>
      </c>
      <c r="AF82" s="2">
        <f>6</f>
        <v>6</v>
      </c>
      <c r="AG82" s="2" t="s">
        <v>22</v>
      </c>
      <c r="AH82" s="2"/>
      <c r="AI82" s="7">
        <f>SUM(C82:AH82)</f>
        <v>39.6</v>
      </c>
      <c r="AJ82" s="2"/>
      <c r="AK82" s="2"/>
      <c r="AL82" s="2"/>
      <c r="AM82" s="2"/>
      <c r="AN82" s="2"/>
      <c r="AO82" s="2"/>
      <c r="AP82" s="2"/>
      <c r="AQ82" s="2"/>
      <c r="AR82" s="2"/>
      <c r="AS82" s="2"/>
    </row>
    <row r="83" spans="1:45" x14ac:dyDescent="0.25">
      <c r="A83" s="3">
        <v>81</v>
      </c>
      <c r="B83" t="s">
        <v>117</v>
      </c>
      <c r="C83" s="3" t="s">
        <v>22</v>
      </c>
      <c r="D83" s="3" t="s">
        <v>22</v>
      </c>
      <c r="E83" s="3" t="s">
        <v>22</v>
      </c>
      <c r="F83" s="3" t="s">
        <v>22</v>
      </c>
      <c r="U83" s="3" t="s">
        <v>22</v>
      </c>
      <c r="V83" s="2" t="s">
        <v>22</v>
      </c>
      <c r="W83" s="2" t="s">
        <v>22</v>
      </c>
      <c r="X83" s="2">
        <f>24.3</f>
        <v>24.3</v>
      </c>
      <c r="Y83" s="2" t="s">
        <v>22</v>
      </c>
      <c r="Z83" s="2" t="s">
        <v>22</v>
      </c>
      <c r="AA83" s="2">
        <f>15</f>
        <v>15</v>
      </c>
      <c r="AB83" s="2" t="s">
        <v>22</v>
      </c>
      <c r="AC83" s="2" t="s">
        <v>22</v>
      </c>
      <c r="AD83" s="2" t="s">
        <v>22</v>
      </c>
      <c r="AE83" s="2" t="s">
        <v>22</v>
      </c>
      <c r="AF83" s="2" t="s">
        <v>22</v>
      </c>
      <c r="AG83" s="2" t="s">
        <v>22</v>
      </c>
      <c r="AH83" s="2"/>
      <c r="AI83" s="7">
        <f>SUM(C83:AH83)</f>
        <v>39.299999999999997</v>
      </c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spans="1:45" x14ac:dyDescent="0.25">
      <c r="A84" s="3">
        <v>82</v>
      </c>
      <c r="B84" t="s">
        <v>89</v>
      </c>
      <c r="C84" s="2" t="s">
        <v>22</v>
      </c>
      <c r="D84" s="2" t="s">
        <v>22</v>
      </c>
      <c r="E84" s="2" t="s">
        <v>22</v>
      </c>
      <c r="F84" s="2">
        <f>9.8</f>
        <v>9.8000000000000007</v>
      </c>
      <c r="G84" s="2" t="s">
        <v>22</v>
      </c>
      <c r="H84" s="2" t="s">
        <v>22</v>
      </c>
      <c r="I84" s="2" t="s">
        <v>22</v>
      </c>
      <c r="J84" s="2" t="s">
        <v>22</v>
      </c>
      <c r="K84" s="2" t="s">
        <v>22</v>
      </c>
      <c r="L84" s="2" t="s">
        <v>22</v>
      </c>
      <c r="M84" s="2" t="s">
        <v>22</v>
      </c>
      <c r="N84" s="2" t="s">
        <v>22</v>
      </c>
      <c r="O84" s="2" t="s">
        <v>22</v>
      </c>
      <c r="P84" s="2" t="s">
        <v>22</v>
      </c>
      <c r="Q84" s="2" t="s">
        <v>22</v>
      </c>
      <c r="R84" s="2" t="s">
        <v>22</v>
      </c>
      <c r="S84" s="2" t="s">
        <v>22</v>
      </c>
      <c r="T84" s="2" t="s">
        <v>22</v>
      </c>
      <c r="U84" s="2" t="s">
        <v>22</v>
      </c>
      <c r="V84" s="2" t="s">
        <v>22</v>
      </c>
      <c r="W84" s="2" t="s">
        <v>22</v>
      </c>
      <c r="X84" s="2" t="s">
        <v>22</v>
      </c>
      <c r="Y84" s="2" t="s">
        <v>22</v>
      </c>
      <c r="Z84" s="2" t="s">
        <v>22</v>
      </c>
      <c r="AA84" s="2" t="s">
        <v>22</v>
      </c>
      <c r="AB84" s="2" t="s">
        <v>22</v>
      </c>
      <c r="AC84" s="2" t="s">
        <v>22</v>
      </c>
      <c r="AD84" s="2" t="s">
        <v>22</v>
      </c>
      <c r="AE84" s="2" t="s">
        <v>22</v>
      </c>
      <c r="AF84" s="2">
        <f>9</f>
        <v>9</v>
      </c>
      <c r="AG84" s="2">
        <f>11+7</f>
        <v>18</v>
      </c>
      <c r="AH84" s="2"/>
      <c r="AI84" s="7">
        <f>SUM(C84:AH84)</f>
        <v>36.799999999999997</v>
      </c>
      <c r="AJ84" s="2"/>
      <c r="AK84" s="2"/>
      <c r="AL84" s="2"/>
      <c r="AM84" s="2"/>
      <c r="AN84" s="2"/>
      <c r="AO84" s="2"/>
      <c r="AP84" s="2"/>
      <c r="AQ84" s="2"/>
      <c r="AR84" s="2"/>
      <c r="AS84" s="2"/>
    </row>
    <row r="85" spans="1:45" x14ac:dyDescent="0.25">
      <c r="A85" s="3">
        <v>83</v>
      </c>
      <c r="B85" t="s">
        <v>101</v>
      </c>
      <c r="C85" s="2" t="s">
        <v>22</v>
      </c>
      <c r="D85" s="2" t="s">
        <v>22</v>
      </c>
      <c r="E85" s="2" t="s">
        <v>22</v>
      </c>
      <c r="F85" s="2" t="s">
        <v>22</v>
      </c>
      <c r="G85" s="2" t="s">
        <v>22</v>
      </c>
      <c r="H85" s="2" t="s">
        <v>22</v>
      </c>
      <c r="I85" s="2" t="s">
        <v>22</v>
      </c>
      <c r="J85" s="2" t="s">
        <v>22</v>
      </c>
      <c r="K85" s="2" t="s">
        <v>22</v>
      </c>
      <c r="L85" s="2" t="s">
        <v>22</v>
      </c>
      <c r="M85" s="2" t="s">
        <v>22</v>
      </c>
      <c r="N85" s="2" t="s">
        <v>22</v>
      </c>
      <c r="O85" s="2" t="s">
        <v>22</v>
      </c>
      <c r="P85" s="2" t="s">
        <v>22</v>
      </c>
      <c r="Q85" s="2" t="s">
        <v>22</v>
      </c>
      <c r="R85" s="2" t="s">
        <v>22</v>
      </c>
      <c r="S85" s="2" t="s">
        <v>22</v>
      </c>
      <c r="T85" s="2" t="s">
        <v>22</v>
      </c>
      <c r="U85" s="2" t="s">
        <v>22</v>
      </c>
      <c r="V85" s="2">
        <f>19+14</f>
        <v>33</v>
      </c>
      <c r="W85" s="2" t="s">
        <v>22</v>
      </c>
      <c r="X85" s="2" t="s">
        <v>22</v>
      </c>
      <c r="Y85" s="2" t="s">
        <v>22</v>
      </c>
      <c r="Z85" s="2" t="s">
        <v>22</v>
      </c>
      <c r="AA85" s="2" t="s">
        <v>22</v>
      </c>
      <c r="AB85" s="2" t="s">
        <v>22</v>
      </c>
      <c r="AC85" s="2" t="s">
        <v>22</v>
      </c>
      <c r="AD85" s="2" t="s">
        <v>22</v>
      </c>
      <c r="AE85" s="2" t="s">
        <v>22</v>
      </c>
      <c r="AF85" s="2" t="s">
        <v>22</v>
      </c>
      <c r="AG85" s="2" t="s">
        <v>22</v>
      </c>
      <c r="AH85" s="2"/>
      <c r="AI85" s="7">
        <f>SUM(C85:AH85)</f>
        <v>33</v>
      </c>
      <c r="AJ85" s="2"/>
      <c r="AK85" s="2"/>
      <c r="AL85" s="2"/>
      <c r="AM85" s="2"/>
      <c r="AN85" s="2"/>
      <c r="AO85" s="2"/>
      <c r="AP85" s="2"/>
      <c r="AQ85" s="2"/>
      <c r="AR85" s="2"/>
      <c r="AS85" s="2"/>
    </row>
    <row r="86" spans="1:45" x14ac:dyDescent="0.25">
      <c r="A86" s="3">
        <v>84</v>
      </c>
      <c r="B86" s="10" t="s">
        <v>82</v>
      </c>
      <c r="C86" s="2" t="s">
        <v>22</v>
      </c>
      <c r="D86" s="2" t="s">
        <v>22</v>
      </c>
      <c r="E86" s="2" t="s">
        <v>22</v>
      </c>
      <c r="F86" s="2" t="s">
        <v>22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 t="s">
        <v>22</v>
      </c>
      <c r="V86" s="2" t="s">
        <v>22</v>
      </c>
      <c r="W86" s="2" t="s">
        <v>22</v>
      </c>
      <c r="X86" s="2" t="s">
        <v>22</v>
      </c>
      <c r="Y86" s="2" t="s">
        <v>22</v>
      </c>
      <c r="Z86" s="2">
        <f>11+20</f>
        <v>31</v>
      </c>
      <c r="AA86" s="2" t="s">
        <v>22</v>
      </c>
      <c r="AB86" s="2" t="s">
        <v>22</v>
      </c>
      <c r="AC86" s="2" t="s">
        <v>22</v>
      </c>
      <c r="AD86" s="2" t="s">
        <v>22</v>
      </c>
      <c r="AE86" s="2" t="s">
        <v>22</v>
      </c>
      <c r="AF86" s="2" t="s">
        <v>22</v>
      </c>
      <c r="AG86" s="2" t="s">
        <v>22</v>
      </c>
      <c r="AH86" s="2"/>
      <c r="AI86" s="7">
        <f>SUM(C86:AH86)</f>
        <v>31</v>
      </c>
      <c r="AJ86" s="2"/>
      <c r="AK86" s="2"/>
      <c r="AL86" s="2"/>
      <c r="AM86" s="2"/>
      <c r="AN86" s="2"/>
      <c r="AO86" s="2"/>
      <c r="AP86" s="2"/>
      <c r="AQ86" s="2"/>
      <c r="AR86" s="2"/>
      <c r="AS86" s="2"/>
    </row>
    <row r="87" spans="1:45" x14ac:dyDescent="0.25">
      <c r="A87" s="3">
        <v>85</v>
      </c>
      <c r="B87" t="s">
        <v>57</v>
      </c>
      <c r="C87" s="2" t="s">
        <v>22</v>
      </c>
      <c r="D87" s="2" t="s">
        <v>22</v>
      </c>
      <c r="E87" s="2" t="s">
        <v>22</v>
      </c>
      <c r="F87" s="2" t="s">
        <v>22</v>
      </c>
      <c r="G87" s="2" t="s">
        <v>22</v>
      </c>
      <c r="H87" s="2" t="s">
        <v>22</v>
      </c>
      <c r="I87" s="2" t="s">
        <v>22</v>
      </c>
      <c r="J87" s="2" t="s">
        <v>22</v>
      </c>
      <c r="K87" s="2" t="s">
        <v>22</v>
      </c>
      <c r="L87" s="2" t="s">
        <v>22</v>
      </c>
      <c r="M87" s="2" t="s">
        <v>22</v>
      </c>
      <c r="N87" s="2" t="s">
        <v>22</v>
      </c>
      <c r="O87" s="2" t="s">
        <v>22</v>
      </c>
      <c r="P87" s="2" t="s">
        <v>22</v>
      </c>
      <c r="Q87" s="2" t="s">
        <v>22</v>
      </c>
      <c r="R87" s="2" t="s">
        <v>22</v>
      </c>
      <c r="S87" s="2" t="s">
        <v>22</v>
      </c>
      <c r="T87" s="2" t="s">
        <v>22</v>
      </c>
      <c r="U87" s="2" t="s">
        <v>22</v>
      </c>
      <c r="V87" s="2">
        <f>16</f>
        <v>16</v>
      </c>
      <c r="W87" s="2">
        <f>6.8</f>
        <v>6.8</v>
      </c>
      <c r="X87" s="2" t="s">
        <v>22</v>
      </c>
      <c r="Y87" s="2" t="s">
        <v>22</v>
      </c>
      <c r="Z87" s="2" t="s">
        <v>22</v>
      </c>
      <c r="AA87" s="2" t="s">
        <v>22</v>
      </c>
      <c r="AB87" s="2" t="s">
        <v>22</v>
      </c>
      <c r="AC87" s="2" t="s">
        <v>22</v>
      </c>
      <c r="AD87" s="2">
        <v>7</v>
      </c>
      <c r="AE87" s="2" t="s">
        <v>22</v>
      </c>
      <c r="AF87" s="2" t="s">
        <v>22</v>
      </c>
      <c r="AG87" s="2" t="s">
        <v>22</v>
      </c>
      <c r="AH87" s="2"/>
      <c r="AI87" s="7">
        <f>SUM(C87:AH87)</f>
        <v>29.8</v>
      </c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spans="1:45" x14ac:dyDescent="0.25">
      <c r="A88" s="3">
        <v>86</v>
      </c>
      <c r="B88" t="s">
        <v>43</v>
      </c>
      <c r="C88" s="2" t="s">
        <v>22</v>
      </c>
      <c r="D88" s="2" t="s">
        <v>22</v>
      </c>
      <c r="E88" s="2" t="s">
        <v>22</v>
      </c>
      <c r="F88" s="2" t="s">
        <v>22</v>
      </c>
      <c r="G88" s="2" t="s">
        <v>22</v>
      </c>
      <c r="H88" s="2" t="s">
        <v>22</v>
      </c>
      <c r="I88" s="2" t="s">
        <v>22</v>
      </c>
      <c r="J88" s="2" t="s">
        <v>22</v>
      </c>
      <c r="K88" s="2" t="s">
        <v>22</v>
      </c>
      <c r="L88" s="2" t="s">
        <v>22</v>
      </c>
      <c r="M88" s="2" t="s">
        <v>22</v>
      </c>
      <c r="N88" s="2" t="s">
        <v>22</v>
      </c>
      <c r="O88" s="2" t="s">
        <v>22</v>
      </c>
      <c r="P88" s="2" t="s">
        <v>22</v>
      </c>
      <c r="Q88" s="2" t="s">
        <v>22</v>
      </c>
      <c r="R88" s="2" t="s">
        <v>22</v>
      </c>
      <c r="S88" s="2" t="s">
        <v>22</v>
      </c>
      <c r="T88" s="2" t="s">
        <v>22</v>
      </c>
      <c r="U88" s="2">
        <f>10</f>
        <v>10</v>
      </c>
      <c r="V88" s="2" t="s">
        <v>22</v>
      </c>
      <c r="W88" s="2">
        <f>10</f>
        <v>10</v>
      </c>
      <c r="X88" s="2" t="s">
        <v>22</v>
      </c>
      <c r="Y88" s="2" t="s">
        <v>22</v>
      </c>
      <c r="Z88" s="2" t="s">
        <v>22</v>
      </c>
      <c r="AA88" s="2" t="s">
        <v>22</v>
      </c>
      <c r="AB88" s="2" t="s">
        <v>22</v>
      </c>
      <c r="AC88" s="2" t="s">
        <v>22</v>
      </c>
      <c r="AD88" s="2">
        <v>8</v>
      </c>
      <c r="AE88" s="2" t="s">
        <v>22</v>
      </c>
      <c r="AF88" s="2" t="s">
        <v>22</v>
      </c>
      <c r="AG88" s="2" t="s">
        <v>22</v>
      </c>
      <c r="AH88" s="2"/>
      <c r="AI88" s="7">
        <f>SUM(C88:AH88)</f>
        <v>28</v>
      </c>
      <c r="AJ88" s="2"/>
      <c r="AK88" s="2"/>
      <c r="AL88" s="2"/>
      <c r="AM88" s="2"/>
      <c r="AN88" s="2"/>
      <c r="AO88" s="2"/>
      <c r="AP88" s="2"/>
      <c r="AQ88" s="2"/>
      <c r="AR88" s="2"/>
      <c r="AS88" s="2"/>
    </row>
    <row r="89" spans="1:45" x14ac:dyDescent="0.25">
      <c r="A89" s="3">
        <v>87</v>
      </c>
      <c r="B89" t="s">
        <v>73</v>
      </c>
      <c r="C89" s="2" t="s">
        <v>22</v>
      </c>
      <c r="D89" s="2" t="s">
        <v>22</v>
      </c>
      <c r="E89" s="2" t="s">
        <v>22</v>
      </c>
      <c r="F89" s="2" t="s">
        <v>22</v>
      </c>
      <c r="G89" s="2" t="s">
        <v>22</v>
      </c>
      <c r="H89" s="2" t="s">
        <v>22</v>
      </c>
      <c r="I89" s="2" t="s">
        <v>22</v>
      </c>
      <c r="J89" s="2" t="s">
        <v>22</v>
      </c>
      <c r="K89" s="2" t="s">
        <v>22</v>
      </c>
      <c r="L89" s="2" t="s">
        <v>22</v>
      </c>
      <c r="M89" s="2" t="s">
        <v>22</v>
      </c>
      <c r="N89" s="2" t="s">
        <v>22</v>
      </c>
      <c r="O89" s="2" t="s">
        <v>22</v>
      </c>
      <c r="P89" s="2" t="s">
        <v>22</v>
      </c>
      <c r="Q89" s="2" t="s">
        <v>22</v>
      </c>
      <c r="R89" s="2" t="s">
        <v>22</v>
      </c>
      <c r="S89" s="2" t="s">
        <v>22</v>
      </c>
      <c r="T89" s="2" t="s">
        <v>22</v>
      </c>
      <c r="U89" s="2" t="s">
        <v>22</v>
      </c>
      <c r="V89" s="2">
        <f>18</f>
        <v>18</v>
      </c>
      <c r="W89" s="2" t="s">
        <v>22</v>
      </c>
      <c r="X89" s="2" t="s">
        <v>22</v>
      </c>
      <c r="Y89" s="2" t="s">
        <v>22</v>
      </c>
      <c r="Z89" s="2" t="s">
        <v>22</v>
      </c>
      <c r="AA89" s="2" t="s">
        <v>22</v>
      </c>
      <c r="AB89" s="2" t="s">
        <v>22</v>
      </c>
      <c r="AC89" s="2" t="s">
        <v>22</v>
      </c>
      <c r="AD89" s="2">
        <v>6</v>
      </c>
      <c r="AE89" s="2" t="s">
        <v>22</v>
      </c>
      <c r="AF89" s="2" t="s">
        <v>22</v>
      </c>
      <c r="AG89" s="2" t="s">
        <v>22</v>
      </c>
      <c r="AH89" s="2"/>
      <c r="AI89" s="7">
        <f>SUM(C89:AH89)</f>
        <v>24</v>
      </c>
    </row>
    <row r="90" spans="1:45" x14ac:dyDescent="0.25">
      <c r="A90" s="3">
        <v>88</v>
      </c>
      <c r="B90" t="s">
        <v>113</v>
      </c>
      <c r="C90" s="2" t="s">
        <v>22</v>
      </c>
      <c r="D90" s="2" t="s">
        <v>22</v>
      </c>
      <c r="E90" s="2">
        <v>8</v>
      </c>
      <c r="F90" s="2">
        <f>6+8</f>
        <v>14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 t="s">
        <v>22</v>
      </c>
      <c r="V90" s="2" t="s">
        <v>22</v>
      </c>
      <c r="W90" s="2" t="s">
        <v>22</v>
      </c>
      <c r="X90" s="2" t="s">
        <v>22</v>
      </c>
      <c r="Y90" s="2" t="s">
        <v>22</v>
      </c>
      <c r="Z90" s="2" t="s">
        <v>22</v>
      </c>
      <c r="AA90" s="2" t="s">
        <v>22</v>
      </c>
      <c r="AB90" s="2" t="s">
        <v>22</v>
      </c>
      <c r="AC90" s="2" t="s">
        <v>22</v>
      </c>
      <c r="AD90" s="2" t="s">
        <v>22</v>
      </c>
      <c r="AE90" s="2" t="s">
        <v>22</v>
      </c>
      <c r="AF90" s="2" t="s">
        <v>22</v>
      </c>
      <c r="AG90" s="2" t="s">
        <v>22</v>
      </c>
      <c r="AH90" s="2"/>
      <c r="AI90" s="7">
        <f>SUM(C90:AH90)</f>
        <v>22</v>
      </c>
    </row>
    <row r="91" spans="1:45" x14ac:dyDescent="0.25">
      <c r="A91" s="3">
        <v>89</v>
      </c>
      <c r="B91" t="s">
        <v>10</v>
      </c>
      <c r="C91" s="2" t="s">
        <v>22</v>
      </c>
      <c r="D91" s="2" t="s">
        <v>22</v>
      </c>
      <c r="E91" s="2" t="s">
        <v>22</v>
      </c>
      <c r="F91" s="2">
        <f>21.1</f>
        <v>21.1</v>
      </c>
      <c r="G91" s="2" t="s">
        <v>22</v>
      </c>
      <c r="H91" s="2" t="s">
        <v>22</v>
      </c>
      <c r="I91" s="2" t="s">
        <v>22</v>
      </c>
      <c r="J91" s="2" t="s">
        <v>22</v>
      </c>
      <c r="K91" s="2" t="s">
        <v>22</v>
      </c>
      <c r="L91" s="2" t="s">
        <v>22</v>
      </c>
      <c r="M91" s="2" t="s">
        <v>22</v>
      </c>
      <c r="N91" s="2" t="s">
        <v>22</v>
      </c>
      <c r="O91" s="2" t="s">
        <v>22</v>
      </c>
      <c r="P91" s="2" t="s">
        <v>22</v>
      </c>
      <c r="Q91" s="2" t="s">
        <v>22</v>
      </c>
      <c r="R91" s="2" t="s">
        <v>22</v>
      </c>
      <c r="S91" s="2" t="s">
        <v>22</v>
      </c>
      <c r="T91" s="2" t="s">
        <v>22</v>
      </c>
      <c r="U91" s="2" t="s">
        <v>22</v>
      </c>
      <c r="V91" s="2" t="s">
        <v>22</v>
      </c>
      <c r="W91" s="2" t="s">
        <v>22</v>
      </c>
      <c r="X91" s="2" t="s">
        <v>22</v>
      </c>
      <c r="Y91" s="2" t="s">
        <v>22</v>
      </c>
      <c r="Z91" s="2" t="s">
        <v>22</v>
      </c>
      <c r="AA91" s="2" t="s">
        <v>22</v>
      </c>
      <c r="AB91" s="2" t="s">
        <v>22</v>
      </c>
      <c r="AC91" s="2" t="s">
        <v>22</v>
      </c>
      <c r="AD91" s="2" t="s">
        <v>22</v>
      </c>
      <c r="AE91" s="2" t="s">
        <v>22</v>
      </c>
      <c r="AF91" s="2" t="s">
        <v>22</v>
      </c>
      <c r="AG91" s="2" t="s">
        <v>22</v>
      </c>
      <c r="AH91" s="2"/>
      <c r="AI91" s="7">
        <f>SUM(C91:AH91)</f>
        <v>21.1</v>
      </c>
    </row>
    <row r="92" spans="1:45" x14ac:dyDescent="0.25">
      <c r="A92" s="3">
        <v>90</v>
      </c>
      <c r="B92" t="s">
        <v>15</v>
      </c>
      <c r="C92" s="2" t="s">
        <v>22</v>
      </c>
      <c r="D92" s="2" t="s">
        <v>22</v>
      </c>
      <c r="E92" s="2" t="s">
        <v>22</v>
      </c>
      <c r="F92" s="2" t="s">
        <v>22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 t="s">
        <v>22</v>
      </c>
      <c r="V92" s="2" t="s">
        <v>22</v>
      </c>
      <c r="W92" s="2" t="s">
        <v>22</v>
      </c>
      <c r="X92" s="2" t="s">
        <v>22</v>
      </c>
      <c r="Y92" s="2" t="s">
        <v>22</v>
      </c>
      <c r="Z92" s="2">
        <v>20</v>
      </c>
      <c r="AA92" s="2" t="s">
        <v>22</v>
      </c>
      <c r="AB92" s="2" t="s">
        <v>22</v>
      </c>
      <c r="AC92" s="2" t="s">
        <v>22</v>
      </c>
      <c r="AD92" s="2" t="s">
        <v>22</v>
      </c>
      <c r="AE92" s="2" t="s">
        <v>22</v>
      </c>
      <c r="AF92" s="2" t="s">
        <v>22</v>
      </c>
      <c r="AG92" s="2" t="s">
        <v>22</v>
      </c>
      <c r="AH92" s="2"/>
      <c r="AI92" s="7">
        <f>SUM(C92:AH92)</f>
        <v>20</v>
      </c>
    </row>
    <row r="93" spans="1:45" x14ac:dyDescent="0.25">
      <c r="A93" s="3">
        <v>91</v>
      </c>
      <c r="B93" t="s">
        <v>122</v>
      </c>
      <c r="C93" s="3" t="s">
        <v>22</v>
      </c>
      <c r="D93" s="3" t="s">
        <v>22</v>
      </c>
      <c r="E93" s="3" t="s">
        <v>22</v>
      </c>
      <c r="F93" s="3" t="s">
        <v>22</v>
      </c>
      <c r="U93" s="3" t="s">
        <v>22</v>
      </c>
      <c r="V93" s="2">
        <f>16</f>
        <v>16</v>
      </c>
      <c r="W93" s="2" t="s">
        <v>22</v>
      </c>
      <c r="X93" s="2" t="s">
        <v>22</v>
      </c>
      <c r="Y93" s="2" t="s">
        <v>22</v>
      </c>
      <c r="Z93" s="2" t="s">
        <v>22</v>
      </c>
      <c r="AA93" s="2" t="s">
        <v>22</v>
      </c>
      <c r="AB93" s="2" t="s">
        <v>22</v>
      </c>
      <c r="AC93" s="2" t="s">
        <v>22</v>
      </c>
      <c r="AD93" s="2" t="s">
        <v>22</v>
      </c>
      <c r="AE93" s="2" t="s">
        <v>22</v>
      </c>
      <c r="AF93" s="2" t="s">
        <v>22</v>
      </c>
      <c r="AG93" s="2" t="s">
        <v>22</v>
      </c>
      <c r="AH93" s="2"/>
      <c r="AI93" s="7">
        <f>SUM(C93:AH93)</f>
        <v>16</v>
      </c>
    </row>
    <row r="94" spans="1:45" x14ac:dyDescent="0.25">
      <c r="A94" s="3">
        <v>92</v>
      </c>
      <c r="B94" t="s">
        <v>123</v>
      </c>
      <c r="C94" s="3" t="s">
        <v>22</v>
      </c>
      <c r="D94" s="3" t="s">
        <v>22</v>
      </c>
      <c r="E94" s="3" t="s">
        <v>22</v>
      </c>
      <c r="F94" s="3" t="s">
        <v>22</v>
      </c>
      <c r="U94" s="3" t="s">
        <v>22</v>
      </c>
      <c r="V94" s="2">
        <v>16</v>
      </c>
      <c r="W94" s="2" t="s">
        <v>22</v>
      </c>
      <c r="X94" s="2" t="s">
        <v>22</v>
      </c>
      <c r="Y94" s="2" t="s">
        <v>22</v>
      </c>
      <c r="Z94" s="2" t="s">
        <v>22</v>
      </c>
      <c r="AA94" s="2" t="s">
        <v>22</v>
      </c>
      <c r="AB94" s="2" t="s">
        <v>22</v>
      </c>
      <c r="AC94" s="2" t="s">
        <v>22</v>
      </c>
      <c r="AD94" s="2" t="s">
        <v>22</v>
      </c>
      <c r="AE94" s="2" t="s">
        <v>22</v>
      </c>
      <c r="AF94" s="2" t="s">
        <v>22</v>
      </c>
      <c r="AG94" s="2" t="s">
        <v>22</v>
      </c>
      <c r="AH94" s="2"/>
      <c r="AI94" s="7">
        <f>SUM(C94:AH94)</f>
        <v>16</v>
      </c>
    </row>
    <row r="95" spans="1:45" x14ac:dyDescent="0.25">
      <c r="A95" s="3">
        <v>93</v>
      </c>
      <c r="B95" t="s">
        <v>124</v>
      </c>
      <c r="C95" s="3" t="s">
        <v>22</v>
      </c>
      <c r="D95" s="3" t="s">
        <v>22</v>
      </c>
      <c r="E95" s="3" t="s">
        <v>22</v>
      </c>
      <c r="F95" s="3" t="s">
        <v>22</v>
      </c>
      <c r="U95" s="3" t="s">
        <v>22</v>
      </c>
      <c r="V95" s="2">
        <v>16</v>
      </c>
      <c r="W95" s="2" t="s">
        <v>22</v>
      </c>
      <c r="X95" s="2" t="s">
        <v>22</v>
      </c>
      <c r="Y95" s="2" t="s">
        <v>22</v>
      </c>
      <c r="Z95" s="2" t="s">
        <v>22</v>
      </c>
      <c r="AA95" s="2" t="s">
        <v>22</v>
      </c>
      <c r="AB95" s="2" t="s">
        <v>22</v>
      </c>
      <c r="AC95" s="2" t="s">
        <v>22</v>
      </c>
      <c r="AD95" s="2" t="s">
        <v>22</v>
      </c>
      <c r="AE95" s="2" t="s">
        <v>22</v>
      </c>
      <c r="AF95" s="2" t="s">
        <v>22</v>
      </c>
      <c r="AG95" s="2" t="s">
        <v>22</v>
      </c>
      <c r="AH95" s="2"/>
      <c r="AI95" s="7">
        <f>SUM(C95:AH95)</f>
        <v>16</v>
      </c>
    </row>
    <row r="96" spans="1:45" x14ac:dyDescent="0.25">
      <c r="A96" s="3">
        <v>94</v>
      </c>
      <c r="B96" s="10" t="s">
        <v>136</v>
      </c>
      <c r="C96" s="2" t="s">
        <v>22</v>
      </c>
      <c r="D96" s="2" t="s">
        <v>22</v>
      </c>
      <c r="E96" s="2" t="s">
        <v>22</v>
      </c>
      <c r="F96" s="2" t="s">
        <v>22</v>
      </c>
      <c r="G96" s="2" t="s">
        <v>22</v>
      </c>
      <c r="H96" s="2" t="s">
        <v>22</v>
      </c>
      <c r="I96" s="2" t="s">
        <v>22</v>
      </c>
      <c r="J96" s="2" t="s">
        <v>22</v>
      </c>
      <c r="K96" s="2" t="s">
        <v>22</v>
      </c>
      <c r="L96" s="2" t="s">
        <v>22</v>
      </c>
      <c r="M96" s="2" t="s">
        <v>22</v>
      </c>
      <c r="N96" s="2" t="s">
        <v>22</v>
      </c>
      <c r="O96" s="2" t="s">
        <v>22</v>
      </c>
      <c r="P96" s="2" t="s">
        <v>22</v>
      </c>
      <c r="Q96" s="2" t="s">
        <v>22</v>
      </c>
      <c r="R96" s="2" t="s">
        <v>22</v>
      </c>
      <c r="S96" s="2" t="s">
        <v>22</v>
      </c>
      <c r="T96" s="2" t="s">
        <v>22</v>
      </c>
      <c r="U96" s="2" t="s">
        <v>22</v>
      </c>
      <c r="V96" s="2" t="s">
        <v>22</v>
      </c>
      <c r="W96" s="2" t="s">
        <v>22</v>
      </c>
      <c r="X96" s="2" t="s">
        <v>22</v>
      </c>
      <c r="Y96" s="2" t="s">
        <v>22</v>
      </c>
      <c r="Z96" s="2" t="s">
        <v>22</v>
      </c>
      <c r="AA96" s="2" t="s">
        <v>22</v>
      </c>
      <c r="AB96" s="2">
        <v>15</v>
      </c>
      <c r="AC96" s="2" t="s">
        <v>22</v>
      </c>
      <c r="AD96" s="2" t="s">
        <v>22</v>
      </c>
      <c r="AE96" s="2" t="s">
        <v>22</v>
      </c>
      <c r="AF96" s="2" t="s">
        <v>22</v>
      </c>
      <c r="AG96" s="2" t="s">
        <v>22</v>
      </c>
      <c r="AH96" s="2"/>
      <c r="AI96" s="7">
        <f>SUM(C96:AH96)</f>
        <v>15</v>
      </c>
    </row>
    <row r="97" spans="1:35" x14ac:dyDescent="0.25">
      <c r="A97" s="3">
        <v>95</v>
      </c>
      <c r="B97" t="s">
        <v>116</v>
      </c>
      <c r="C97" s="3" t="s">
        <v>22</v>
      </c>
      <c r="D97" s="3" t="s">
        <v>22</v>
      </c>
      <c r="E97" s="3" t="s">
        <v>22</v>
      </c>
      <c r="F97" s="2">
        <f>14.5</f>
        <v>14.5</v>
      </c>
      <c r="U97" s="3" t="s">
        <v>22</v>
      </c>
      <c r="V97" s="3" t="s">
        <v>22</v>
      </c>
      <c r="W97" s="3" t="s">
        <v>22</v>
      </c>
      <c r="X97" s="2" t="s">
        <v>22</v>
      </c>
      <c r="Y97" s="2" t="s">
        <v>22</v>
      </c>
      <c r="Z97" s="3" t="s">
        <v>22</v>
      </c>
      <c r="AA97" s="2" t="s">
        <v>22</v>
      </c>
      <c r="AB97" s="2" t="s">
        <v>22</v>
      </c>
      <c r="AC97" s="2" t="s">
        <v>22</v>
      </c>
      <c r="AD97" s="2" t="s">
        <v>22</v>
      </c>
      <c r="AE97" s="2" t="s">
        <v>22</v>
      </c>
      <c r="AF97" s="2" t="s">
        <v>22</v>
      </c>
      <c r="AG97" s="2" t="s">
        <v>22</v>
      </c>
      <c r="AH97" s="2"/>
      <c r="AI97" s="7">
        <f>SUM(C97:AH97)</f>
        <v>14.5</v>
      </c>
    </row>
    <row r="98" spans="1:35" x14ac:dyDescent="0.25">
      <c r="A98" s="3">
        <v>96</v>
      </c>
      <c r="B98" t="s">
        <v>117</v>
      </c>
      <c r="C98" s="3" t="s">
        <v>22</v>
      </c>
      <c r="D98" s="3" t="s">
        <v>22</v>
      </c>
      <c r="E98" s="3" t="s">
        <v>22</v>
      </c>
      <c r="F98" s="2">
        <f>14.5</f>
        <v>14.5</v>
      </c>
      <c r="U98" s="3" t="s">
        <v>22</v>
      </c>
      <c r="V98" s="3" t="s">
        <v>22</v>
      </c>
      <c r="W98" s="3" t="s">
        <v>22</v>
      </c>
      <c r="X98" s="2" t="s">
        <v>22</v>
      </c>
      <c r="Y98" s="2" t="s">
        <v>22</v>
      </c>
      <c r="Z98" s="3" t="s">
        <v>22</v>
      </c>
      <c r="AA98" s="2" t="s">
        <v>22</v>
      </c>
      <c r="AB98" s="2" t="s">
        <v>22</v>
      </c>
      <c r="AC98" s="2" t="s">
        <v>22</v>
      </c>
      <c r="AD98" s="2" t="s">
        <v>22</v>
      </c>
      <c r="AE98" s="2" t="s">
        <v>22</v>
      </c>
      <c r="AF98" s="2" t="s">
        <v>22</v>
      </c>
      <c r="AG98" s="2" t="s">
        <v>22</v>
      </c>
      <c r="AH98" s="2"/>
      <c r="AI98" s="7">
        <f>SUM(C98:AH98)</f>
        <v>14.5</v>
      </c>
    </row>
    <row r="99" spans="1:35" x14ac:dyDescent="0.25">
      <c r="A99" s="3">
        <v>97</v>
      </c>
      <c r="B99" t="s">
        <v>66</v>
      </c>
      <c r="C99" s="2" t="s">
        <v>22</v>
      </c>
      <c r="D99" s="2" t="s">
        <v>22</v>
      </c>
      <c r="E99" s="2" t="s">
        <v>22</v>
      </c>
      <c r="F99" s="2" t="s">
        <v>22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 t="s">
        <v>22</v>
      </c>
      <c r="V99" s="2" t="s">
        <v>22</v>
      </c>
      <c r="W99" s="2" t="s">
        <v>22</v>
      </c>
      <c r="X99" s="2">
        <v>7.4</v>
      </c>
      <c r="Y99" s="2" t="s">
        <v>22</v>
      </c>
      <c r="Z99" s="2" t="s">
        <v>22</v>
      </c>
      <c r="AA99" s="2" t="s">
        <v>22</v>
      </c>
      <c r="AB99" s="2" t="s">
        <v>22</v>
      </c>
      <c r="AC99" s="2" t="s">
        <v>22</v>
      </c>
      <c r="AD99" s="2" t="s">
        <v>22</v>
      </c>
      <c r="AE99" s="2" t="s">
        <v>22</v>
      </c>
      <c r="AF99" s="2" t="s">
        <v>22</v>
      </c>
      <c r="AG99" s="2">
        <f>7</f>
        <v>7</v>
      </c>
      <c r="AH99" s="2"/>
      <c r="AI99" s="7">
        <f>SUM(C99:AH99)</f>
        <v>14.4</v>
      </c>
    </row>
    <row r="100" spans="1:35" x14ac:dyDescent="0.25">
      <c r="A100" s="3">
        <v>98</v>
      </c>
      <c r="B100" t="s">
        <v>109</v>
      </c>
      <c r="C100" s="2" t="s">
        <v>22</v>
      </c>
      <c r="D100" s="2" t="s">
        <v>22</v>
      </c>
      <c r="E100" s="2">
        <f>11</f>
        <v>11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3" t="s">
        <v>22</v>
      </c>
      <c r="V100" s="2" t="s">
        <v>22</v>
      </c>
      <c r="W100" s="2" t="s">
        <v>22</v>
      </c>
      <c r="X100" s="2" t="s">
        <v>22</v>
      </c>
      <c r="Y100" s="2" t="s">
        <v>22</v>
      </c>
      <c r="Z100" s="2" t="s">
        <v>22</v>
      </c>
      <c r="AA100" s="2" t="s">
        <v>22</v>
      </c>
      <c r="AB100" s="2" t="s">
        <v>22</v>
      </c>
      <c r="AC100" s="2" t="s">
        <v>22</v>
      </c>
      <c r="AD100" s="2" t="s">
        <v>22</v>
      </c>
      <c r="AE100" s="2" t="s">
        <v>22</v>
      </c>
      <c r="AF100" s="2" t="s">
        <v>22</v>
      </c>
      <c r="AG100" s="2" t="s">
        <v>22</v>
      </c>
      <c r="AH100" s="2"/>
      <c r="AI100" s="7">
        <f>SUM(C100:AH100)</f>
        <v>11</v>
      </c>
    </row>
    <row r="101" spans="1:35" x14ac:dyDescent="0.25">
      <c r="A101" s="3">
        <v>99</v>
      </c>
      <c r="B101" t="s">
        <v>116</v>
      </c>
      <c r="C101" s="2" t="s">
        <v>22</v>
      </c>
      <c r="D101" s="2" t="s">
        <v>22</v>
      </c>
      <c r="E101" s="2" t="s">
        <v>22</v>
      </c>
      <c r="F101" s="2" t="s">
        <v>22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 t="s">
        <v>22</v>
      </c>
      <c r="V101" s="2" t="s">
        <v>22</v>
      </c>
      <c r="W101" s="2" t="s">
        <v>22</v>
      </c>
      <c r="X101" s="2">
        <v>10</v>
      </c>
      <c r="Y101" s="2" t="s">
        <v>22</v>
      </c>
      <c r="Z101" s="2" t="s">
        <v>22</v>
      </c>
      <c r="AA101" s="2" t="s">
        <v>22</v>
      </c>
      <c r="AB101" s="2" t="s">
        <v>22</v>
      </c>
      <c r="AC101" s="2" t="s">
        <v>22</v>
      </c>
      <c r="AD101" s="2" t="s">
        <v>22</v>
      </c>
      <c r="AE101" s="2" t="s">
        <v>22</v>
      </c>
      <c r="AF101" s="2" t="s">
        <v>22</v>
      </c>
      <c r="AG101" s="2" t="s">
        <v>22</v>
      </c>
      <c r="AH101" s="2"/>
      <c r="AI101" s="7">
        <f>SUM(C101:AH101)</f>
        <v>10</v>
      </c>
    </row>
    <row r="102" spans="1:35" x14ac:dyDescent="0.25">
      <c r="A102" s="3">
        <v>100</v>
      </c>
      <c r="B102" t="s">
        <v>134</v>
      </c>
      <c r="C102" s="3" t="s">
        <v>22</v>
      </c>
      <c r="D102" s="3" t="s">
        <v>22</v>
      </c>
      <c r="E102" s="3" t="s">
        <v>22</v>
      </c>
      <c r="F102" s="3" t="s">
        <v>22</v>
      </c>
      <c r="G102" s="3" t="s">
        <v>22</v>
      </c>
      <c r="H102" s="3" t="s">
        <v>22</v>
      </c>
      <c r="I102" s="3" t="s">
        <v>22</v>
      </c>
      <c r="J102" s="3" t="s">
        <v>22</v>
      </c>
      <c r="K102" s="3" t="s">
        <v>22</v>
      </c>
      <c r="L102" s="3" t="s">
        <v>22</v>
      </c>
      <c r="M102" s="3" t="s">
        <v>22</v>
      </c>
      <c r="N102" s="3" t="s">
        <v>22</v>
      </c>
      <c r="O102" s="3" t="s">
        <v>22</v>
      </c>
      <c r="P102" s="3" t="s">
        <v>22</v>
      </c>
      <c r="Q102" s="3" t="s">
        <v>22</v>
      </c>
      <c r="R102" s="3" t="s">
        <v>22</v>
      </c>
      <c r="S102" s="3" t="s">
        <v>22</v>
      </c>
      <c r="T102" s="3" t="s">
        <v>22</v>
      </c>
      <c r="U102" s="3" t="s">
        <v>22</v>
      </c>
      <c r="V102" s="3" t="s">
        <v>22</v>
      </c>
      <c r="W102" s="3" t="s">
        <v>22</v>
      </c>
      <c r="X102" s="3" t="s">
        <v>22</v>
      </c>
      <c r="Y102" s="3" t="s">
        <v>22</v>
      </c>
      <c r="Z102" s="3" t="s">
        <v>22</v>
      </c>
      <c r="AA102" s="3" t="s">
        <v>22</v>
      </c>
      <c r="AB102" s="3" t="s">
        <v>22</v>
      </c>
      <c r="AC102" s="2">
        <v>8</v>
      </c>
      <c r="AD102" s="2" t="s">
        <v>22</v>
      </c>
      <c r="AE102" s="2" t="s">
        <v>22</v>
      </c>
      <c r="AF102" s="2" t="s">
        <v>22</v>
      </c>
      <c r="AG102" s="2" t="s">
        <v>22</v>
      </c>
      <c r="AH102" s="2"/>
      <c r="AI102" s="7">
        <f>SUM(C102:AH102)</f>
        <v>8</v>
      </c>
    </row>
    <row r="103" spans="1:35" x14ac:dyDescent="0.25">
      <c r="A103" s="3">
        <v>101</v>
      </c>
      <c r="B103" t="s">
        <v>71</v>
      </c>
      <c r="C103" s="2" t="s">
        <v>22</v>
      </c>
      <c r="D103" s="2" t="s">
        <v>22</v>
      </c>
      <c r="E103" s="2" t="s">
        <v>22</v>
      </c>
      <c r="F103" s="2" t="s">
        <v>22</v>
      </c>
      <c r="G103" s="2" t="s">
        <v>22</v>
      </c>
      <c r="H103" s="2" t="s">
        <v>22</v>
      </c>
      <c r="I103" s="2" t="s">
        <v>22</v>
      </c>
      <c r="J103" s="2" t="s">
        <v>22</v>
      </c>
      <c r="K103" s="2" t="s">
        <v>22</v>
      </c>
      <c r="L103" s="2" t="s">
        <v>22</v>
      </c>
      <c r="M103" s="2" t="s">
        <v>22</v>
      </c>
      <c r="N103" s="2" t="s">
        <v>22</v>
      </c>
      <c r="O103" s="2" t="s">
        <v>22</v>
      </c>
      <c r="P103" s="2" t="s">
        <v>22</v>
      </c>
      <c r="Q103" s="2" t="s">
        <v>22</v>
      </c>
      <c r="R103" s="2" t="s">
        <v>22</v>
      </c>
      <c r="S103" s="2" t="s">
        <v>22</v>
      </c>
      <c r="T103" s="2" t="s">
        <v>22</v>
      </c>
      <c r="U103" s="2" t="s">
        <v>22</v>
      </c>
      <c r="V103" s="2">
        <f>6.82</f>
        <v>6.82</v>
      </c>
      <c r="W103" s="2" t="s">
        <v>22</v>
      </c>
      <c r="X103" s="2" t="s">
        <v>22</v>
      </c>
      <c r="Y103" s="2" t="s">
        <v>22</v>
      </c>
      <c r="Z103" s="2" t="s">
        <v>22</v>
      </c>
      <c r="AA103" s="2" t="s">
        <v>22</v>
      </c>
      <c r="AB103" s="2" t="s">
        <v>22</v>
      </c>
      <c r="AC103" s="2" t="s">
        <v>22</v>
      </c>
      <c r="AD103" s="2" t="s">
        <v>22</v>
      </c>
      <c r="AE103" s="2" t="s">
        <v>22</v>
      </c>
      <c r="AF103" s="2" t="s">
        <v>22</v>
      </c>
      <c r="AG103" s="2" t="s">
        <v>22</v>
      </c>
      <c r="AH103" s="2"/>
      <c r="AI103" s="7">
        <f>SUM(C103:AH103)</f>
        <v>6.82</v>
      </c>
    </row>
    <row r="104" spans="1:35" x14ac:dyDescent="0.25">
      <c r="A104" s="3">
        <v>102</v>
      </c>
      <c r="B104" t="s">
        <v>80</v>
      </c>
      <c r="C104" s="2" t="s">
        <v>22</v>
      </c>
      <c r="D104" s="2" t="s">
        <v>22</v>
      </c>
      <c r="E104" s="2" t="s">
        <v>22</v>
      </c>
      <c r="F104" s="2" t="s">
        <v>22</v>
      </c>
      <c r="G104" s="2" t="s">
        <v>22</v>
      </c>
      <c r="H104" s="2" t="s">
        <v>22</v>
      </c>
      <c r="I104" s="2" t="s">
        <v>22</v>
      </c>
      <c r="J104" s="2" t="s">
        <v>22</v>
      </c>
      <c r="K104" s="2" t="s">
        <v>22</v>
      </c>
      <c r="L104" s="2" t="s">
        <v>22</v>
      </c>
      <c r="M104" s="2" t="s">
        <v>22</v>
      </c>
      <c r="N104" s="2" t="s">
        <v>22</v>
      </c>
      <c r="O104" s="2" t="s">
        <v>22</v>
      </c>
      <c r="P104" s="2" t="s">
        <v>22</v>
      </c>
      <c r="Q104" s="2" t="s">
        <v>22</v>
      </c>
      <c r="R104" s="2" t="s">
        <v>22</v>
      </c>
      <c r="S104" s="2" t="s">
        <v>22</v>
      </c>
      <c r="T104" s="2" t="s">
        <v>22</v>
      </c>
      <c r="U104" s="2" t="s">
        <v>22</v>
      </c>
      <c r="V104" s="2">
        <f>6.82</f>
        <v>6.82</v>
      </c>
      <c r="W104" s="2" t="s">
        <v>22</v>
      </c>
      <c r="X104" s="2" t="s">
        <v>22</v>
      </c>
      <c r="Y104" s="2" t="s">
        <v>22</v>
      </c>
      <c r="Z104" s="2" t="s">
        <v>22</v>
      </c>
      <c r="AA104" s="2" t="s">
        <v>22</v>
      </c>
      <c r="AB104" s="2" t="s">
        <v>22</v>
      </c>
      <c r="AC104" s="2" t="s">
        <v>22</v>
      </c>
      <c r="AD104" s="2" t="s">
        <v>22</v>
      </c>
      <c r="AE104" s="2" t="s">
        <v>22</v>
      </c>
      <c r="AF104" s="2" t="s">
        <v>22</v>
      </c>
      <c r="AG104" s="2" t="s">
        <v>22</v>
      </c>
      <c r="AH104" s="2"/>
      <c r="AI104" s="7">
        <f>SUM(C104:AH104)</f>
        <v>6.82</v>
      </c>
    </row>
    <row r="105" spans="1:35" x14ac:dyDescent="0.25">
      <c r="A105" s="3">
        <v>103</v>
      </c>
      <c r="B105" t="s">
        <v>119</v>
      </c>
      <c r="C105" s="3" t="s">
        <v>22</v>
      </c>
      <c r="D105" s="3" t="s">
        <v>22</v>
      </c>
      <c r="E105" s="3" t="s">
        <v>22</v>
      </c>
      <c r="F105" s="3" t="s">
        <v>22</v>
      </c>
      <c r="U105" s="3" t="s">
        <v>22</v>
      </c>
      <c r="V105" s="2">
        <f>6.82</f>
        <v>6.82</v>
      </c>
      <c r="W105" s="2" t="s">
        <v>22</v>
      </c>
      <c r="X105" s="2" t="s">
        <v>22</v>
      </c>
      <c r="Y105" s="2" t="s">
        <v>22</v>
      </c>
      <c r="Z105" s="2" t="s">
        <v>22</v>
      </c>
      <c r="AA105" s="2" t="s">
        <v>22</v>
      </c>
      <c r="AB105" s="2" t="s">
        <v>22</v>
      </c>
      <c r="AC105" s="2" t="s">
        <v>22</v>
      </c>
      <c r="AD105" s="2" t="s">
        <v>22</v>
      </c>
      <c r="AE105" s="2" t="s">
        <v>22</v>
      </c>
      <c r="AF105" s="2" t="s">
        <v>22</v>
      </c>
      <c r="AG105" s="2" t="s">
        <v>22</v>
      </c>
      <c r="AH105" s="2"/>
      <c r="AI105" s="7">
        <f>SUM(C105:AH105)</f>
        <v>6.82</v>
      </c>
    </row>
    <row r="106" spans="1:35" x14ac:dyDescent="0.25">
      <c r="A106" s="3">
        <v>104</v>
      </c>
      <c r="B106" t="s">
        <v>120</v>
      </c>
      <c r="C106" s="3" t="s">
        <v>22</v>
      </c>
      <c r="D106" s="3" t="s">
        <v>22</v>
      </c>
      <c r="E106" s="3" t="s">
        <v>22</v>
      </c>
      <c r="F106" s="3" t="s">
        <v>22</v>
      </c>
      <c r="U106" s="3" t="s">
        <v>22</v>
      </c>
      <c r="V106" s="2">
        <f>6.82</f>
        <v>6.82</v>
      </c>
      <c r="W106" s="2" t="s">
        <v>22</v>
      </c>
      <c r="X106" s="2" t="s">
        <v>22</v>
      </c>
      <c r="Y106" s="2" t="s">
        <v>22</v>
      </c>
      <c r="Z106" s="2" t="s">
        <v>22</v>
      </c>
      <c r="AA106" s="2" t="s">
        <v>22</v>
      </c>
      <c r="AB106" s="2" t="s">
        <v>22</v>
      </c>
      <c r="AC106" s="2" t="s">
        <v>22</v>
      </c>
      <c r="AD106" s="2" t="s">
        <v>22</v>
      </c>
      <c r="AE106" s="2" t="s">
        <v>22</v>
      </c>
      <c r="AF106" s="2" t="s">
        <v>22</v>
      </c>
      <c r="AG106" s="2" t="s">
        <v>22</v>
      </c>
      <c r="AH106" s="2"/>
      <c r="AI106" s="7">
        <f>SUM(C106:AH106)</f>
        <v>6.82</v>
      </c>
    </row>
    <row r="107" spans="1:35" x14ac:dyDescent="0.25">
      <c r="A107" s="3">
        <v>105</v>
      </c>
      <c r="B107" t="s">
        <v>105</v>
      </c>
      <c r="C107" s="2" t="s">
        <v>22</v>
      </c>
      <c r="D107" s="2">
        <v>6.5</v>
      </c>
      <c r="E107" s="2" t="s">
        <v>22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 t="s">
        <v>22</v>
      </c>
      <c r="V107" s="2" t="s">
        <v>22</v>
      </c>
      <c r="W107" s="2" t="s">
        <v>22</v>
      </c>
      <c r="X107" s="2" t="s">
        <v>22</v>
      </c>
      <c r="Y107" s="2" t="s">
        <v>22</v>
      </c>
      <c r="Z107" s="2" t="s">
        <v>22</v>
      </c>
      <c r="AA107" s="2" t="s">
        <v>22</v>
      </c>
      <c r="AB107" s="2" t="s">
        <v>22</v>
      </c>
      <c r="AC107" s="2" t="s">
        <v>22</v>
      </c>
      <c r="AD107" s="2" t="s">
        <v>22</v>
      </c>
      <c r="AE107" s="2" t="s">
        <v>22</v>
      </c>
      <c r="AF107" s="2" t="s">
        <v>22</v>
      </c>
      <c r="AG107" s="2" t="s">
        <v>22</v>
      </c>
      <c r="AH107" s="2"/>
      <c r="AI107" s="7">
        <f>SUM(C107:AH107)</f>
        <v>6.5</v>
      </c>
    </row>
  </sheetData>
  <sortState xmlns:xlrd2="http://schemas.microsoft.com/office/spreadsheetml/2017/richdata2" ref="A3:AI107">
    <sortCondition descending="1" ref="AI3:AI10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86F85-5C09-46C8-9C1C-A5DA6031658D}">
  <dimension ref="A1:AE103"/>
  <sheetViews>
    <sheetView workbookViewId="0">
      <selection activeCell="A3" sqref="A3:A93"/>
    </sheetView>
  </sheetViews>
  <sheetFormatPr defaultRowHeight="15" x14ac:dyDescent="0.25"/>
  <cols>
    <col min="2" max="2" width="23" customWidth="1"/>
    <col min="3" max="3" width="9.42578125" style="3" bestFit="1" customWidth="1"/>
    <col min="4" max="5" width="9.42578125" style="3" customWidth="1"/>
    <col min="6" max="9" width="13" style="3" customWidth="1"/>
    <col min="10" max="10" width="11.7109375" style="3" customWidth="1"/>
    <col min="11" max="11" width="12" style="3" customWidth="1"/>
    <col min="12" max="14" width="13" style="3" customWidth="1"/>
    <col min="15" max="15" width="10.140625" style="3" customWidth="1"/>
    <col min="16" max="16" width="10" style="3" customWidth="1"/>
    <col min="17" max="18" width="13" style="3" customWidth="1"/>
    <col min="19" max="20" width="11" style="3" customWidth="1"/>
    <col min="21" max="21" width="9.140625" style="3"/>
  </cols>
  <sheetData>
    <row r="1" spans="1:31" ht="24" x14ac:dyDescent="0.4">
      <c r="B1" s="1" t="s">
        <v>3</v>
      </c>
    </row>
    <row r="2" spans="1:31" x14ac:dyDescent="0.25">
      <c r="A2" s="4" t="s">
        <v>64</v>
      </c>
      <c r="B2" s="4" t="s">
        <v>65</v>
      </c>
      <c r="C2" s="5">
        <v>45799</v>
      </c>
      <c r="D2" s="5">
        <v>45806</v>
      </c>
      <c r="E2" s="5">
        <v>45813</v>
      </c>
      <c r="F2" s="5">
        <v>45820</v>
      </c>
      <c r="G2" s="5" t="s">
        <v>52</v>
      </c>
      <c r="H2" s="5">
        <v>45834</v>
      </c>
      <c r="I2" s="5">
        <v>45841</v>
      </c>
      <c r="J2" s="5" t="s">
        <v>74</v>
      </c>
      <c r="K2" s="5">
        <v>45848</v>
      </c>
      <c r="L2" s="5">
        <v>45855</v>
      </c>
      <c r="M2" s="5" t="s">
        <v>88</v>
      </c>
      <c r="N2" s="5" t="s">
        <v>92</v>
      </c>
      <c r="O2" s="5" t="s">
        <v>91</v>
      </c>
      <c r="P2" s="5" t="s">
        <v>93</v>
      </c>
      <c r="Q2" s="5" t="s">
        <v>95</v>
      </c>
      <c r="R2" s="5" t="s">
        <v>94</v>
      </c>
      <c r="S2" s="5" t="s">
        <v>98</v>
      </c>
      <c r="T2" s="5" t="s">
        <v>99</v>
      </c>
      <c r="U2" s="4" t="s">
        <v>8</v>
      </c>
    </row>
    <row r="3" spans="1:31" x14ac:dyDescent="0.25">
      <c r="A3" s="3">
        <v>1</v>
      </c>
      <c r="B3" t="s">
        <v>0</v>
      </c>
      <c r="C3" s="2">
        <v>97.5</v>
      </c>
      <c r="D3" s="2">
        <v>52.25</v>
      </c>
      <c r="E3" s="2">
        <v>20.5</v>
      </c>
      <c r="F3" s="2" t="s">
        <v>22</v>
      </c>
      <c r="G3" s="2">
        <v>21</v>
      </c>
      <c r="H3" s="2">
        <v>16</v>
      </c>
      <c r="I3" s="2">
        <f>42.5+27</f>
        <v>69.5</v>
      </c>
      <c r="J3" s="2">
        <f>125+25</f>
        <v>150</v>
      </c>
      <c r="K3" s="2">
        <v>10</v>
      </c>
      <c r="L3" s="2">
        <f>22.5+19</f>
        <v>41.5</v>
      </c>
      <c r="M3" s="2" t="s">
        <v>22</v>
      </c>
      <c r="N3" s="2">
        <v>19</v>
      </c>
      <c r="O3" s="2">
        <v>15</v>
      </c>
      <c r="P3" s="2">
        <v>15</v>
      </c>
      <c r="Q3" s="2">
        <f>20</f>
        <v>20</v>
      </c>
      <c r="R3" s="2">
        <f>20</f>
        <v>20</v>
      </c>
      <c r="S3" s="2">
        <f>18.75+15</f>
        <v>33.75</v>
      </c>
      <c r="T3" s="3" t="s">
        <v>22</v>
      </c>
      <c r="U3" s="2">
        <f t="shared" ref="U3:U34" si="0">SUM(C3:T3)</f>
        <v>601</v>
      </c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x14ac:dyDescent="0.25">
      <c r="A4" s="3">
        <v>2</v>
      </c>
      <c r="B4" t="s">
        <v>45</v>
      </c>
      <c r="C4" s="2" t="s">
        <v>22</v>
      </c>
      <c r="D4" s="2" t="s">
        <v>22</v>
      </c>
      <c r="E4" s="2">
        <v>8.66</v>
      </c>
      <c r="F4" s="2">
        <v>26.5</v>
      </c>
      <c r="G4" s="2">
        <v>85</v>
      </c>
      <c r="H4" s="2" t="s">
        <v>22</v>
      </c>
      <c r="I4" s="2">
        <f>123.32+12.75</f>
        <v>136.07</v>
      </c>
      <c r="J4" s="2" t="s">
        <v>22</v>
      </c>
      <c r="K4" s="2" t="s">
        <v>22</v>
      </c>
      <c r="L4" s="2" t="s">
        <v>22</v>
      </c>
      <c r="M4" s="2">
        <v>80</v>
      </c>
      <c r="N4" s="2" t="s">
        <v>22</v>
      </c>
      <c r="O4" s="2" t="s">
        <v>22</v>
      </c>
      <c r="P4" s="2" t="s">
        <v>22</v>
      </c>
      <c r="Q4" s="2">
        <f>20.5+92.5+8.5</f>
        <v>121.5</v>
      </c>
      <c r="R4" s="2" t="s">
        <v>22</v>
      </c>
      <c r="S4" s="2">
        <f>55+14.5</f>
        <v>69.5</v>
      </c>
      <c r="T4" s="3" t="s">
        <v>22</v>
      </c>
      <c r="U4" s="2">
        <f t="shared" si="0"/>
        <v>527.23</v>
      </c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25">
      <c r="A5" s="3">
        <v>3</v>
      </c>
      <c r="B5" t="s">
        <v>6</v>
      </c>
      <c r="C5" s="2">
        <v>5</v>
      </c>
      <c r="D5" s="2" t="s">
        <v>22</v>
      </c>
      <c r="E5" s="2" t="s">
        <v>22</v>
      </c>
      <c r="F5" s="2" t="s">
        <v>22</v>
      </c>
      <c r="G5" s="2" t="s">
        <v>22</v>
      </c>
      <c r="H5" s="2">
        <v>9</v>
      </c>
      <c r="I5" s="2" t="s">
        <v>22</v>
      </c>
      <c r="J5" s="2">
        <f>125+25</f>
        <v>150</v>
      </c>
      <c r="K5" s="2">
        <f>33+65+17.5</f>
        <v>115.5</v>
      </c>
      <c r="L5" s="2" t="s">
        <v>22</v>
      </c>
      <c r="M5" s="2">
        <v>80</v>
      </c>
      <c r="N5" s="2">
        <v>5.75</v>
      </c>
      <c r="O5" s="2" t="s">
        <v>22</v>
      </c>
      <c r="P5" s="2" t="s">
        <v>22</v>
      </c>
      <c r="Q5" s="2" t="s">
        <v>22</v>
      </c>
      <c r="R5" s="2" t="s">
        <v>22</v>
      </c>
      <c r="S5" s="2" t="s">
        <v>22</v>
      </c>
      <c r="T5" s="3" t="s">
        <v>22</v>
      </c>
      <c r="U5" s="2">
        <f t="shared" si="0"/>
        <v>365.25</v>
      </c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x14ac:dyDescent="0.25">
      <c r="A6" s="3">
        <v>4</v>
      </c>
      <c r="B6" t="s">
        <v>7</v>
      </c>
      <c r="C6" s="2">
        <v>5</v>
      </c>
      <c r="D6" s="2" t="s">
        <v>22</v>
      </c>
      <c r="E6" s="2" t="s">
        <v>22</v>
      </c>
      <c r="F6" s="2" t="s">
        <v>22</v>
      </c>
      <c r="G6" s="2">
        <f>85+21.25</f>
        <v>106.25</v>
      </c>
      <c r="H6" s="2">
        <v>40</v>
      </c>
      <c r="I6" s="2" t="s">
        <v>22</v>
      </c>
      <c r="J6" s="2">
        <v>55</v>
      </c>
      <c r="K6" s="2">
        <v>17.5</v>
      </c>
      <c r="L6" s="2">
        <v>27</v>
      </c>
      <c r="M6" s="2" t="s">
        <v>22</v>
      </c>
      <c r="N6" s="2">
        <v>20</v>
      </c>
      <c r="O6" s="2">
        <v>41.25</v>
      </c>
      <c r="P6" s="2">
        <v>50</v>
      </c>
      <c r="Q6" s="2" t="s">
        <v>22</v>
      </c>
      <c r="R6" s="2" t="s">
        <v>22</v>
      </c>
      <c r="S6" s="2" t="s">
        <v>22</v>
      </c>
      <c r="T6" s="3" t="s">
        <v>22</v>
      </c>
      <c r="U6" s="2">
        <f t="shared" si="0"/>
        <v>362</v>
      </c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x14ac:dyDescent="0.25">
      <c r="A7" s="3">
        <v>5</v>
      </c>
      <c r="B7" t="s">
        <v>79</v>
      </c>
      <c r="C7" s="2" t="s">
        <v>22</v>
      </c>
      <c r="D7" s="2" t="s">
        <v>22</v>
      </c>
      <c r="E7" s="2" t="s">
        <v>22</v>
      </c>
      <c r="F7" s="2" t="s">
        <v>22</v>
      </c>
      <c r="G7" s="2" t="s">
        <v>22</v>
      </c>
      <c r="H7" s="2" t="s">
        <v>22</v>
      </c>
      <c r="I7" s="2" t="s">
        <v>22</v>
      </c>
      <c r="J7" s="2">
        <v>125</v>
      </c>
      <c r="K7" s="2" t="s">
        <v>22</v>
      </c>
      <c r="L7" s="2">
        <v>9.33</v>
      </c>
      <c r="M7" s="2" t="s">
        <v>22</v>
      </c>
      <c r="N7" s="2">
        <f>4.25+40</f>
        <v>44.25</v>
      </c>
      <c r="O7" s="2">
        <v>80</v>
      </c>
      <c r="P7" s="2">
        <v>45</v>
      </c>
      <c r="Q7" s="2" t="s">
        <v>22</v>
      </c>
      <c r="R7" s="2" t="s">
        <v>22</v>
      </c>
      <c r="S7" s="2" t="s">
        <v>22</v>
      </c>
      <c r="T7" s="3" t="s">
        <v>22</v>
      </c>
      <c r="U7" s="2">
        <f t="shared" si="0"/>
        <v>303.58000000000004</v>
      </c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x14ac:dyDescent="0.25">
      <c r="A8" s="3">
        <v>6</v>
      </c>
      <c r="B8" t="s">
        <v>4</v>
      </c>
      <c r="C8" s="2">
        <v>50</v>
      </c>
      <c r="D8" s="2" t="s">
        <v>22</v>
      </c>
      <c r="E8" s="2" t="s">
        <v>22</v>
      </c>
      <c r="F8" s="2" t="s">
        <v>22</v>
      </c>
      <c r="G8" s="2" t="s">
        <v>22</v>
      </c>
      <c r="H8" s="2" t="s">
        <v>22</v>
      </c>
      <c r="I8" s="2">
        <v>6.75</v>
      </c>
      <c r="J8" s="2" t="s">
        <v>22</v>
      </c>
      <c r="K8" s="2">
        <f>33+17.5</f>
        <v>50.5</v>
      </c>
      <c r="L8" s="2">
        <f>27+9.33</f>
        <v>36.33</v>
      </c>
      <c r="M8" s="2" t="s">
        <v>22</v>
      </c>
      <c r="N8" s="2" t="s">
        <v>22</v>
      </c>
      <c r="O8" s="2" t="s">
        <v>22</v>
      </c>
      <c r="P8" s="2">
        <v>45</v>
      </c>
      <c r="Q8" s="2">
        <f>92.5+5.25</f>
        <v>97.75</v>
      </c>
      <c r="R8" s="2" t="s">
        <v>22</v>
      </c>
      <c r="S8" s="2">
        <f>14.5</f>
        <v>14.5</v>
      </c>
      <c r="T8" s="3" t="s">
        <v>22</v>
      </c>
      <c r="U8" s="2">
        <f t="shared" si="0"/>
        <v>300.83</v>
      </c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x14ac:dyDescent="0.25">
      <c r="A9" s="3">
        <v>7</v>
      </c>
      <c r="B9" t="s">
        <v>69</v>
      </c>
      <c r="C9" s="2" t="s">
        <v>22</v>
      </c>
      <c r="D9" s="2" t="s">
        <v>22</v>
      </c>
      <c r="E9" s="2" t="s">
        <v>22</v>
      </c>
      <c r="F9" s="2" t="s">
        <v>22</v>
      </c>
      <c r="G9" s="2" t="s">
        <v>22</v>
      </c>
      <c r="H9" s="2" t="s">
        <v>22</v>
      </c>
      <c r="I9" s="2">
        <v>42.5</v>
      </c>
      <c r="J9" s="2">
        <v>125</v>
      </c>
      <c r="K9" s="2" t="s">
        <v>22</v>
      </c>
      <c r="L9" s="2" t="s">
        <v>22</v>
      </c>
      <c r="M9" s="2" t="s">
        <v>22</v>
      </c>
      <c r="N9" s="2" t="s">
        <v>22</v>
      </c>
      <c r="O9" s="2">
        <v>82.5</v>
      </c>
      <c r="P9" s="2" t="s">
        <v>22</v>
      </c>
      <c r="Q9" s="2" t="s">
        <v>22</v>
      </c>
      <c r="R9" s="2" t="s">
        <v>22</v>
      </c>
      <c r="S9" s="2">
        <f>18.75</f>
        <v>18.75</v>
      </c>
      <c r="T9" s="3" t="s">
        <v>22</v>
      </c>
      <c r="U9" s="2">
        <f t="shared" si="0"/>
        <v>268.75</v>
      </c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x14ac:dyDescent="0.25">
      <c r="A10" s="3">
        <v>8</v>
      </c>
      <c r="B10" t="s">
        <v>47</v>
      </c>
      <c r="C10" s="2" t="s">
        <v>22</v>
      </c>
      <c r="D10" s="2" t="s">
        <v>22</v>
      </c>
      <c r="E10" s="2">
        <v>8.66</v>
      </c>
      <c r="F10" s="2">
        <f>6+20</f>
        <v>26</v>
      </c>
      <c r="G10" s="2">
        <f>9.5+42.5</f>
        <v>52</v>
      </c>
      <c r="H10" s="2" t="s">
        <v>22</v>
      </c>
      <c r="I10" s="2">
        <v>9.25</v>
      </c>
      <c r="J10" s="2">
        <v>125</v>
      </c>
      <c r="K10" s="2" t="s">
        <v>22</v>
      </c>
      <c r="L10" s="2" t="s">
        <v>22</v>
      </c>
      <c r="M10" s="2">
        <v>38</v>
      </c>
      <c r="N10" s="2">
        <v>9.25</v>
      </c>
      <c r="O10" s="2" t="s">
        <v>22</v>
      </c>
      <c r="P10" s="2" t="s">
        <v>22</v>
      </c>
      <c r="Q10" s="2" t="s">
        <v>22</v>
      </c>
      <c r="R10" s="2" t="s">
        <v>22</v>
      </c>
      <c r="S10" s="2" t="s">
        <v>22</v>
      </c>
      <c r="T10" s="3" t="s">
        <v>22</v>
      </c>
      <c r="U10" s="2">
        <f t="shared" si="0"/>
        <v>268.15999999999997</v>
      </c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x14ac:dyDescent="0.25">
      <c r="A11" s="3">
        <v>9</v>
      </c>
      <c r="B11" t="s">
        <v>67</v>
      </c>
      <c r="C11" s="2" t="s">
        <v>22</v>
      </c>
      <c r="D11" s="2" t="s">
        <v>22</v>
      </c>
      <c r="E11" s="2" t="s">
        <v>22</v>
      </c>
      <c r="F11" s="2" t="s">
        <v>22</v>
      </c>
      <c r="G11" s="2" t="s">
        <v>22</v>
      </c>
      <c r="H11" s="2">
        <f>61.33+80</f>
        <v>141.32999999999998</v>
      </c>
      <c r="I11" s="2">
        <v>20</v>
      </c>
      <c r="J11" s="2" t="s">
        <v>22</v>
      </c>
      <c r="K11" s="2" t="s">
        <v>22</v>
      </c>
      <c r="L11" s="2" t="s">
        <v>22</v>
      </c>
      <c r="M11" s="2" t="s">
        <v>22</v>
      </c>
      <c r="N11" s="2">
        <v>60</v>
      </c>
      <c r="O11" s="2" t="s">
        <v>22</v>
      </c>
      <c r="P11" s="2" t="s">
        <v>22</v>
      </c>
      <c r="Q11" s="2">
        <v>5.25</v>
      </c>
      <c r="R11" s="2" t="s">
        <v>22</v>
      </c>
      <c r="S11" s="2">
        <f>14.5</f>
        <v>14.5</v>
      </c>
      <c r="T11" s="2">
        <f>16+6.85</f>
        <v>22.85</v>
      </c>
      <c r="U11" s="2">
        <f t="shared" si="0"/>
        <v>263.93</v>
      </c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x14ac:dyDescent="0.25">
      <c r="A12" s="3">
        <v>10</v>
      </c>
      <c r="B12" t="s">
        <v>16</v>
      </c>
      <c r="C12" s="2">
        <v>8</v>
      </c>
      <c r="D12" s="2" t="s">
        <v>22</v>
      </c>
      <c r="E12" s="2">
        <f>9.5+56.66+8.66</f>
        <v>74.819999999999993</v>
      </c>
      <c r="F12" s="2" t="s">
        <v>22</v>
      </c>
      <c r="G12" s="2" t="s">
        <v>22</v>
      </c>
      <c r="H12" s="2" t="s">
        <v>22</v>
      </c>
      <c r="I12" s="2">
        <v>6.75</v>
      </c>
      <c r="J12" s="2">
        <v>55</v>
      </c>
      <c r="K12" s="2" t="s">
        <v>22</v>
      </c>
      <c r="L12" s="2">
        <v>9.33</v>
      </c>
      <c r="M12" s="2" t="s">
        <v>22</v>
      </c>
      <c r="N12" s="2" t="s">
        <v>22</v>
      </c>
      <c r="O12" s="2">
        <v>22.85</v>
      </c>
      <c r="P12" s="2" t="s">
        <v>22</v>
      </c>
      <c r="Q12" s="2">
        <v>25</v>
      </c>
      <c r="R12" s="2">
        <f>20</f>
        <v>20</v>
      </c>
      <c r="S12" s="2" t="s">
        <v>22</v>
      </c>
      <c r="T12" s="2" t="s">
        <v>22</v>
      </c>
      <c r="U12" s="2">
        <f t="shared" si="0"/>
        <v>221.75</v>
      </c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x14ac:dyDescent="0.25">
      <c r="A13" s="3">
        <v>11</v>
      </c>
      <c r="B13" t="s">
        <v>29</v>
      </c>
      <c r="C13" s="2" t="s">
        <v>22</v>
      </c>
      <c r="D13" s="2">
        <v>108.11</v>
      </c>
      <c r="E13" s="2">
        <v>8.66</v>
      </c>
      <c r="F13" s="2">
        <v>20</v>
      </c>
      <c r="G13" s="2" t="s">
        <v>22</v>
      </c>
      <c r="H13" s="2" t="s">
        <v>22</v>
      </c>
      <c r="I13" s="2">
        <v>20</v>
      </c>
      <c r="J13" s="2" t="s">
        <v>22</v>
      </c>
      <c r="K13" s="2" t="s">
        <v>22</v>
      </c>
      <c r="L13" s="2" t="s">
        <v>22</v>
      </c>
      <c r="M13" s="2" t="s">
        <v>22</v>
      </c>
      <c r="N13" s="2" t="s">
        <v>22</v>
      </c>
      <c r="O13" s="2" t="s">
        <v>22</v>
      </c>
      <c r="P13" s="2" t="s">
        <v>22</v>
      </c>
      <c r="Q13" s="2">
        <f>10+5.25</f>
        <v>15.25</v>
      </c>
      <c r="R13" s="2">
        <f>16.66</f>
        <v>16.66</v>
      </c>
      <c r="S13" s="2">
        <f>10</f>
        <v>10</v>
      </c>
      <c r="T13" s="2" t="s">
        <v>22</v>
      </c>
      <c r="U13" s="2">
        <f t="shared" si="0"/>
        <v>198.67999999999998</v>
      </c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x14ac:dyDescent="0.25">
      <c r="A14" s="3">
        <v>12</v>
      </c>
      <c r="B14" t="s">
        <v>15</v>
      </c>
      <c r="C14" s="2">
        <v>9</v>
      </c>
      <c r="D14" s="2" t="s">
        <v>22</v>
      </c>
      <c r="E14" s="2" t="s">
        <v>22</v>
      </c>
      <c r="F14" s="2" t="s">
        <v>22</v>
      </c>
      <c r="G14" s="2">
        <v>18.5</v>
      </c>
      <c r="H14" s="2" t="s">
        <v>22</v>
      </c>
      <c r="I14" s="2" t="s">
        <v>22</v>
      </c>
      <c r="J14" s="2">
        <f>55+25</f>
        <v>80</v>
      </c>
      <c r="K14" s="2" t="s">
        <v>22</v>
      </c>
      <c r="L14" s="2" t="s">
        <v>22</v>
      </c>
      <c r="M14" s="2" t="s">
        <v>22</v>
      </c>
      <c r="N14" s="2" t="s">
        <v>22</v>
      </c>
      <c r="O14" s="2">
        <v>80</v>
      </c>
      <c r="P14" s="2" t="s">
        <v>22</v>
      </c>
      <c r="Q14" s="2" t="s">
        <v>22</v>
      </c>
      <c r="R14" s="2" t="s">
        <v>22</v>
      </c>
      <c r="S14" s="2" t="s">
        <v>22</v>
      </c>
      <c r="T14" s="2" t="s">
        <v>22</v>
      </c>
      <c r="U14" s="2">
        <f t="shared" si="0"/>
        <v>187.5</v>
      </c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x14ac:dyDescent="0.25">
      <c r="A15" s="3">
        <v>13</v>
      </c>
      <c r="B15" t="s">
        <v>34</v>
      </c>
      <c r="C15" s="2" t="s">
        <v>22</v>
      </c>
      <c r="D15" s="2" t="s">
        <v>22</v>
      </c>
      <c r="E15" s="2">
        <v>9.5</v>
      </c>
      <c r="F15" s="2" t="s">
        <v>22</v>
      </c>
      <c r="G15" s="2" t="s">
        <v>22</v>
      </c>
      <c r="H15" s="2">
        <v>40</v>
      </c>
      <c r="I15" s="2">
        <f>61.66+9+20</f>
        <v>90.66</v>
      </c>
      <c r="J15" s="2" t="s">
        <v>22</v>
      </c>
      <c r="K15" s="2" t="s">
        <v>22</v>
      </c>
      <c r="L15" s="2">
        <v>11</v>
      </c>
      <c r="M15" s="2">
        <v>16</v>
      </c>
      <c r="N15" s="2" t="s">
        <v>22</v>
      </c>
      <c r="O15" s="2" t="s">
        <v>22</v>
      </c>
      <c r="P15" s="2" t="s">
        <v>22</v>
      </c>
      <c r="Q15" s="2">
        <f>15+2.75</f>
        <v>17.75</v>
      </c>
      <c r="R15" s="2" t="s">
        <v>22</v>
      </c>
      <c r="S15" s="2" t="s">
        <v>22</v>
      </c>
      <c r="T15" s="2" t="s">
        <v>22</v>
      </c>
      <c r="U15" s="2">
        <f t="shared" si="0"/>
        <v>184.91</v>
      </c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x14ac:dyDescent="0.25">
      <c r="A16" s="3">
        <v>14</v>
      </c>
      <c r="B16" t="s">
        <v>28</v>
      </c>
      <c r="C16" s="2" t="s">
        <v>22</v>
      </c>
      <c r="D16" s="2">
        <v>23.11</v>
      </c>
      <c r="E16" s="2" t="s">
        <v>22</v>
      </c>
      <c r="F16" s="2" t="s">
        <v>22</v>
      </c>
      <c r="G16" s="2">
        <f>6.5+21.25</f>
        <v>27.75</v>
      </c>
      <c r="H16" s="2" t="s">
        <v>22</v>
      </c>
      <c r="I16" s="2" t="s">
        <v>22</v>
      </c>
      <c r="J16" s="2" t="s">
        <v>22</v>
      </c>
      <c r="K16" s="2" t="s">
        <v>22</v>
      </c>
      <c r="L16" s="2" t="s">
        <v>22</v>
      </c>
      <c r="M16" s="2" t="s">
        <v>22</v>
      </c>
      <c r="N16" s="2">
        <v>60</v>
      </c>
      <c r="O16" s="2" t="s">
        <v>22</v>
      </c>
      <c r="P16" s="2" t="s">
        <v>22</v>
      </c>
      <c r="Q16" s="2" t="s">
        <v>22</v>
      </c>
      <c r="R16" s="2" t="s">
        <v>22</v>
      </c>
      <c r="S16" s="2">
        <f>18.75+55</f>
        <v>73.75</v>
      </c>
      <c r="T16" s="2" t="s">
        <v>22</v>
      </c>
      <c r="U16" s="2">
        <f t="shared" si="0"/>
        <v>184.61</v>
      </c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x14ac:dyDescent="0.25">
      <c r="A17" s="3">
        <v>15</v>
      </c>
      <c r="B17" t="s">
        <v>1</v>
      </c>
      <c r="C17" s="2">
        <f>25+36.25</f>
        <v>61.25</v>
      </c>
      <c r="D17" s="2" t="s">
        <v>22</v>
      </c>
      <c r="E17" s="2">
        <f>48.33+8.66</f>
        <v>56.989999999999995</v>
      </c>
      <c r="F17" s="2" t="s">
        <v>22</v>
      </c>
      <c r="G17" s="2" t="s">
        <v>22</v>
      </c>
      <c r="H17" s="2" t="s">
        <v>22</v>
      </c>
      <c r="I17" s="2" t="s">
        <v>22</v>
      </c>
      <c r="J17" s="2" t="s">
        <v>22</v>
      </c>
      <c r="K17" s="2" t="s">
        <v>22</v>
      </c>
      <c r="L17" s="2" t="s">
        <v>22</v>
      </c>
      <c r="M17" s="2" t="s">
        <v>22</v>
      </c>
      <c r="N17" s="2">
        <v>60</v>
      </c>
      <c r="O17" s="2" t="s">
        <v>22</v>
      </c>
      <c r="P17" s="2" t="s">
        <v>22</v>
      </c>
      <c r="Q17" s="2" t="s">
        <v>22</v>
      </c>
      <c r="R17" s="2" t="s">
        <v>22</v>
      </c>
      <c r="S17" s="2" t="s">
        <v>22</v>
      </c>
      <c r="T17" s="2" t="s">
        <v>22</v>
      </c>
      <c r="U17" s="2">
        <f t="shared" si="0"/>
        <v>178.24</v>
      </c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x14ac:dyDescent="0.25">
      <c r="A18" s="3">
        <v>16</v>
      </c>
      <c r="B18" t="s">
        <v>21</v>
      </c>
      <c r="C18" s="2" t="s">
        <v>22</v>
      </c>
      <c r="D18" s="2">
        <v>65.25</v>
      </c>
      <c r="E18" s="2" t="s">
        <v>22</v>
      </c>
      <c r="F18" s="2" t="s">
        <v>22</v>
      </c>
      <c r="G18" s="2" t="s">
        <v>22</v>
      </c>
      <c r="H18" s="2" t="s">
        <v>22</v>
      </c>
      <c r="I18" s="2" t="s">
        <v>22</v>
      </c>
      <c r="J18" s="2">
        <v>75</v>
      </c>
      <c r="K18" s="2" t="s">
        <v>22</v>
      </c>
      <c r="L18" s="2">
        <v>22.5</v>
      </c>
      <c r="M18" s="2" t="s">
        <v>22</v>
      </c>
      <c r="N18" s="2" t="s">
        <v>22</v>
      </c>
      <c r="O18" s="2" t="s">
        <v>22</v>
      </c>
      <c r="P18" s="2" t="s">
        <v>22</v>
      </c>
      <c r="Q18" s="2" t="s">
        <v>22</v>
      </c>
      <c r="R18" s="2" t="s">
        <v>22</v>
      </c>
      <c r="S18" s="2" t="s">
        <v>22</v>
      </c>
      <c r="T18" s="2" t="s">
        <v>22</v>
      </c>
      <c r="U18" s="2">
        <f t="shared" si="0"/>
        <v>162.75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x14ac:dyDescent="0.25">
      <c r="A19" s="3">
        <v>17</v>
      </c>
      <c r="B19" t="s">
        <v>33</v>
      </c>
      <c r="C19" s="2" t="s">
        <v>22</v>
      </c>
      <c r="D19" s="2" t="s">
        <v>22</v>
      </c>
      <c r="E19" s="2">
        <f>20.5+56.66</f>
        <v>77.16</v>
      </c>
      <c r="F19" s="2" t="s">
        <v>22</v>
      </c>
      <c r="G19" s="2">
        <v>21.25</v>
      </c>
      <c r="H19" s="2" t="s">
        <v>22</v>
      </c>
      <c r="I19" s="2" t="s">
        <v>22</v>
      </c>
      <c r="J19" s="2" t="s">
        <v>22</v>
      </c>
      <c r="K19" s="2" t="s">
        <v>22</v>
      </c>
      <c r="L19" s="2" t="s">
        <v>22</v>
      </c>
      <c r="M19" s="2" t="s">
        <v>22</v>
      </c>
      <c r="N19" s="2" t="s">
        <v>22</v>
      </c>
      <c r="O19" s="2" t="s">
        <v>22</v>
      </c>
      <c r="P19" s="2" t="s">
        <v>22</v>
      </c>
      <c r="Q19" s="2" t="s">
        <v>22</v>
      </c>
      <c r="R19" s="2">
        <v>60</v>
      </c>
      <c r="S19" s="2" t="s">
        <v>22</v>
      </c>
      <c r="T19" s="2" t="s">
        <v>22</v>
      </c>
      <c r="U19" s="2">
        <f t="shared" si="0"/>
        <v>158.41</v>
      </c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x14ac:dyDescent="0.25">
      <c r="A20" s="3">
        <v>18</v>
      </c>
      <c r="B20" t="s">
        <v>31</v>
      </c>
      <c r="C20" s="2" t="s">
        <v>22</v>
      </c>
      <c r="D20" s="2" t="s">
        <v>22</v>
      </c>
      <c r="E20" s="2">
        <v>8.66</v>
      </c>
      <c r="F20" s="2">
        <v>10</v>
      </c>
      <c r="G20" s="2">
        <v>13</v>
      </c>
      <c r="H20" s="2">
        <v>61.33</v>
      </c>
      <c r="I20" s="2" t="s">
        <v>22</v>
      </c>
      <c r="J20" s="2" t="s">
        <v>22</v>
      </c>
      <c r="K20" s="2" t="s">
        <v>22</v>
      </c>
      <c r="L20" s="2">
        <v>9.33</v>
      </c>
      <c r="M20" s="2" t="s">
        <v>22</v>
      </c>
      <c r="N20" s="2" t="s">
        <v>22</v>
      </c>
      <c r="O20" s="2">
        <v>22.85</v>
      </c>
      <c r="P20" s="2">
        <v>17.329999999999998</v>
      </c>
      <c r="Q20" s="2" t="s">
        <v>22</v>
      </c>
      <c r="R20" s="2" t="s">
        <v>22</v>
      </c>
      <c r="S20" s="2" t="s">
        <v>22</v>
      </c>
      <c r="T20" s="2">
        <v>14.75</v>
      </c>
      <c r="U20" s="2">
        <f t="shared" si="0"/>
        <v>157.25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x14ac:dyDescent="0.25">
      <c r="A21" s="3">
        <v>19</v>
      </c>
      <c r="B21" t="s">
        <v>50</v>
      </c>
      <c r="C21" s="2" t="s">
        <v>22</v>
      </c>
      <c r="D21" s="2" t="s">
        <v>22</v>
      </c>
      <c r="E21" s="2" t="s">
        <v>22</v>
      </c>
      <c r="F21" s="2" t="s">
        <v>22</v>
      </c>
      <c r="G21" s="2" t="s">
        <v>22</v>
      </c>
      <c r="H21" s="2" t="s">
        <v>22</v>
      </c>
      <c r="I21" s="2" t="s">
        <v>22</v>
      </c>
      <c r="J21" s="2">
        <f>55+25</f>
        <v>80</v>
      </c>
      <c r="K21" s="2" t="s">
        <v>22</v>
      </c>
      <c r="L21" s="2" t="s">
        <v>22</v>
      </c>
      <c r="M21" s="2" t="s">
        <v>22</v>
      </c>
      <c r="N21" s="2">
        <v>20</v>
      </c>
      <c r="O21" s="2">
        <v>41.25</v>
      </c>
      <c r="P21" s="2" t="s">
        <v>22</v>
      </c>
      <c r="Q21" s="2" t="s">
        <v>22</v>
      </c>
      <c r="R21" s="2" t="s">
        <v>22</v>
      </c>
      <c r="S21" s="2">
        <f>14.5</f>
        <v>14.5</v>
      </c>
      <c r="T21" s="2" t="s">
        <v>22</v>
      </c>
      <c r="U21" s="2">
        <f t="shared" si="0"/>
        <v>155.75</v>
      </c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x14ac:dyDescent="0.25">
      <c r="A22" s="3">
        <v>20</v>
      </c>
      <c r="B22" t="s">
        <v>35</v>
      </c>
      <c r="C22" s="2" t="s">
        <v>22</v>
      </c>
      <c r="D22" s="2" t="s">
        <v>22</v>
      </c>
      <c r="E22" s="2">
        <v>56.66</v>
      </c>
      <c r="F22" s="2">
        <v>46.66</v>
      </c>
      <c r="G22" s="2" t="s">
        <v>22</v>
      </c>
      <c r="H22" s="2" t="s">
        <v>22</v>
      </c>
      <c r="I22" s="2" t="s">
        <v>22</v>
      </c>
      <c r="J22" s="2" t="s">
        <v>22</v>
      </c>
      <c r="K22" s="2" t="s">
        <v>22</v>
      </c>
      <c r="L22" s="2" t="s">
        <v>22</v>
      </c>
      <c r="M22" s="2" t="s">
        <v>22</v>
      </c>
      <c r="N22" s="2">
        <v>20</v>
      </c>
      <c r="O22" s="2" t="s">
        <v>22</v>
      </c>
      <c r="P22" s="2" t="s">
        <v>22</v>
      </c>
      <c r="Q22" s="2">
        <v>24.25</v>
      </c>
      <c r="R22" s="2" t="s">
        <v>22</v>
      </c>
      <c r="S22" s="2" t="s">
        <v>22</v>
      </c>
      <c r="T22" s="2" t="s">
        <v>22</v>
      </c>
      <c r="U22" s="2">
        <f t="shared" si="0"/>
        <v>147.57</v>
      </c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x14ac:dyDescent="0.25">
      <c r="A23" s="3">
        <v>21</v>
      </c>
      <c r="B23" t="s">
        <v>23</v>
      </c>
      <c r="C23" s="2" t="s">
        <v>22</v>
      </c>
      <c r="D23" s="2">
        <v>38.11</v>
      </c>
      <c r="E23" s="2" t="s">
        <v>22</v>
      </c>
      <c r="F23" s="2" t="s">
        <v>22</v>
      </c>
      <c r="G23" s="2" t="s">
        <v>22</v>
      </c>
      <c r="H23" s="2" t="s">
        <v>22</v>
      </c>
      <c r="I23" s="2">
        <v>42.5</v>
      </c>
      <c r="J23" s="2" t="s">
        <v>22</v>
      </c>
      <c r="K23" s="2" t="s">
        <v>22</v>
      </c>
      <c r="L23" s="2" t="s">
        <v>22</v>
      </c>
      <c r="M23" s="2">
        <v>9</v>
      </c>
      <c r="N23" s="2" t="s">
        <v>22</v>
      </c>
      <c r="O23" s="2" t="s">
        <v>22</v>
      </c>
      <c r="P23" s="2" t="s">
        <v>22</v>
      </c>
      <c r="Q23" s="2">
        <f>20.5+24.25+8.5</f>
        <v>53.25</v>
      </c>
      <c r="R23" s="2" t="s">
        <v>22</v>
      </c>
      <c r="S23" s="2" t="s">
        <v>22</v>
      </c>
      <c r="T23" s="2" t="s">
        <v>22</v>
      </c>
      <c r="U23" s="2">
        <f t="shared" si="0"/>
        <v>142.86000000000001</v>
      </c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x14ac:dyDescent="0.25">
      <c r="A24" s="3">
        <v>22</v>
      </c>
      <c r="B24" t="s">
        <v>19</v>
      </c>
      <c r="C24" s="2">
        <v>5</v>
      </c>
      <c r="D24" s="2" t="s">
        <v>22</v>
      </c>
      <c r="E24" s="2" t="s">
        <v>22</v>
      </c>
      <c r="F24" s="2">
        <v>12</v>
      </c>
      <c r="G24" s="2">
        <v>8.5</v>
      </c>
      <c r="H24" s="2" t="s">
        <v>22</v>
      </c>
      <c r="I24" s="2" t="s">
        <v>22</v>
      </c>
      <c r="J24" s="2" t="s">
        <v>22</v>
      </c>
      <c r="K24" s="2">
        <v>17.5</v>
      </c>
      <c r="L24" s="2">
        <f>27+45</f>
        <v>72</v>
      </c>
      <c r="M24" s="2" t="s">
        <v>22</v>
      </c>
      <c r="N24" s="2" t="s">
        <v>22</v>
      </c>
      <c r="O24" s="2" t="s">
        <v>22</v>
      </c>
      <c r="P24" s="2" t="s">
        <v>22</v>
      </c>
      <c r="Q24" s="2">
        <v>24.25</v>
      </c>
      <c r="R24" s="2" t="s">
        <v>22</v>
      </c>
      <c r="S24" s="2" t="s">
        <v>22</v>
      </c>
      <c r="T24" s="2" t="s">
        <v>22</v>
      </c>
      <c r="U24" s="2">
        <f t="shared" si="0"/>
        <v>139.25</v>
      </c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x14ac:dyDescent="0.25">
      <c r="A25" s="3">
        <v>23</v>
      </c>
      <c r="B25" t="s">
        <v>85</v>
      </c>
      <c r="C25" s="2" t="s">
        <v>22</v>
      </c>
      <c r="D25" s="2" t="s">
        <v>22</v>
      </c>
      <c r="E25" s="2" t="s">
        <v>22</v>
      </c>
      <c r="F25" s="2" t="s">
        <v>22</v>
      </c>
      <c r="G25" s="2" t="s">
        <v>22</v>
      </c>
      <c r="H25" s="2" t="s">
        <v>22</v>
      </c>
      <c r="I25" s="2" t="s">
        <v>22</v>
      </c>
      <c r="J25" s="2">
        <v>25</v>
      </c>
      <c r="K25" s="2" t="s">
        <v>22</v>
      </c>
      <c r="L25" s="2" t="s">
        <v>22</v>
      </c>
      <c r="M25" s="2">
        <v>41.25</v>
      </c>
      <c r="N25" s="2" t="s">
        <v>22</v>
      </c>
      <c r="O25" s="2" t="s">
        <v>22</v>
      </c>
      <c r="P25" s="2">
        <v>45</v>
      </c>
      <c r="Q25" s="2" t="s">
        <v>22</v>
      </c>
      <c r="R25" s="2">
        <f>16.66</f>
        <v>16.66</v>
      </c>
      <c r="S25" s="2" t="s">
        <v>22</v>
      </c>
      <c r="T25" s="2" t="s">
        <v>22</v>
      </c>
      <c r="U25" s="2">
        <f t="shared" si="0"/>
        <v>127.91</v>
      </c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x14ac:dyDescent="0.25">
      <c r="A26" s="3">
        <v>24</v>
      </c>
      <c r="B26" t="s">
        <v>76</v>
      </c>
      <c r="C26" s="2" t="s">
        <v>22</v>
      </c>
      <c r="D26" s="2" t="s">
        <v>22</v>
      </c>
      <c r="E26" s="2" t="s">
        <v>22</v>
      </c>
      <c r="F26" s="2" t="s">
        <v>22</v>
      </c>
      <c r="G26" s="2" t="s">
        <v>22</v>
      </c>
      <c r="H26" s="2" t="s">
        <v>22</v>
      </c>
      <c r="I26" s="2" t="s">
        <v>22</v>
      </c>
      <c r="J26" s="2">
        <v>125</v>
      </c>
      <c r="K26" s="2" t="s">
        <v>22</v>
      </c>
      <c r="L26" s="2" t="s">
        <v>22</v>
      </c>
      <c r="M26" s="2" t="s">
        <v>22</v>
      </c>
      <c r="N26" s="2" t="s">
        <v>22</v>
      </c>
      <c r="O26" s="2" t="s">
        <v>22</v>
      </c>
      <c r="P26" s="2" t="s">
        <v>22</v>
      </c>
      <c r="Q26" s="2" t="s">
        <v>22</v>
      </c>
      <c r="R26" s="2" t="s">
        <v>22</v>
      </c>
      <c r="S26" s="2" t="s">
        <v>22</v>
      </c>
      <c r="T26" s="2" t="s">
        <v>22</v>
      </c>
      <c r="U26" s="2">
        <f t="shared" si="0"/>
        <v>125</v>
      </c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x14ac:dyDescent="0.25">
      <c r="A27" s="3">
        <v>25</v>
      </c>
      <c r="B27" t="s">
        <v>82</v>
      </c>
      <c r="C27" s="2" t="s">
        <v>22</v>
      </c>
      <c r="D27" s="2" t="s">
        <v>22</v>
      </c>
      <c r="E27" s="2" t="s">
        <v>22</v>
      </c>
      <c r="F27" s="2" t="s">
        <v>22</v>
      </c>
      <c r="G27" s="2" t="s">
        <v>22</v>
      </c>
      <c r="H27" s="2" t="s">
        <v>22</v>
      </c>
      <c r="I27" s="2" t="s">
        <v>22</v>
      </c>
      <c r="J27" s="2">
        <v>125</v>
      </c>
      <c r="K27" s="2" t="s">
        <v>22</v>
      </c>
      <c r="L27" s="2" t="s">
        <v>22</v>
      </c>
      <c r="M27" s="2" t="s">
        <v>22</v>
      </c>
      <c r="N27" s="2" t="s">
        <v>22</v>
      </c>
      <c r="O27" s="2" t="s">
        <v>22</v>
      </c>
      <c r="P27" s="2" t="s">
        <v>22</v>
      </c>
      <c r="Q27" s="2" t="s">
        <v>22</v>
      </c>
      <c r="R27" s="2" t="s">
        <v>22</v>
      </c>
      <c r="S27" s="2" t="s">
        <v>22</v>
      </c>
      <c r="T27" s="2" t="s">
        <v>22</v>
      </c>
      <c r="U27" s="2">
        <f t="shared" si="0"/>
        <v>125</v>
      </c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x14ac:dyDescent="0.25">
      <c r="A28" s="3">
        <v>26</v>
      </c>
      <c r="B28" t="s">
        <v>83</v>
      </c>
      <c r="C28" s="2" t="s">
        <v>22</v>
      </c>
      <c r="D28" s="2" t="s">
        <v>22</v>
      </c>
      <c r="E28" s="2" t="s">
        <v>22</v>
      </c>
      <c r="F28" s="2" t="s">
        <v>22</v>
      </c>
      <c r="G28" s="2" t="s">
        <v>22</v>
      </c>
      <c r="H28" s="2" t="s">
        <v>22</v>
      </c>
      <c r="I28" s="2" t="s">
        <v>22</v>
      </c>
      <c r="J28" s="2">
        <v>125</v>
      </c>
      <c r="K28" s="2" t="s">
        <v>22</v>
      </c>
      <c r="L28" s="2" t="s">
        <v>22</v>
      </c>
      <c r="M28" s="2" t="s">
        <v>22</v>
      </c>
      <c r="N28" s="2" t="s">
        <v>22</v>
      </c>
      <c r="O28" s="2" t="s">
        <v>22</v>
      </c>
      <c r="P28" s="2" t="s">
        <v>22</v>
      </c>
      <c r="Q28" s="2" t="s">
        <v>22</v>
      </c>
      <c r="R28" s="2" t="s">
        <v>22</v>
      </c>
      <c r="S28" s="2" t="s">
        <v>22</v>
      </c>
      <c r="T28" s="2" t="s">
        <v>22</v>
      </c>
      <c r="U28" s="2">
        <f t="shared" si="0"/>
        <v>125</v>
      </c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x14ac:dyDescent="0.25">
      <c r="A29" s="3">
        <v>27</v>
      </c>
      <c r="B29" t="s">
        <v>68</v>
      </c>
      <c r="C29" s="2" t="s">
        <v>22</v>
      </c>
      <c r="D29" s="2" t="s">
        <v>22</v>
      </c>
      <c r="E29" s="2" t="s">
        <v>22</v>
      </c>
      <c r="F29" s="2" t="s">
        <v>22</v>
      </c>
      <c r="G29" s="2" t="s">
        <v>22</v>
      </c>
      <c r="H29" s="2">
        <v>80</v>
      </c>
      <c r="I29" s="2" t="s">
        <v>22</v>
      </c>
      <c r="J29" s="2" t="s">
        <v>22</v>
      </c>
      <c r="K29" s="2" t="s">
        <v>22</v>
      </c>
      <c r="L29" s="2" t="s">
        <v>22</v>
      </c>
      <c r="M29" s="2">
        <v>41.25</v>
      </c>
      <c r="N29" s="2" t="s">
        <v>22</v>
      </c>
      <c r="O29" s="2" t="s">
        <v>22</v>
      </c>
      <c r="P29" s="2" t="s">
        <v>22</v>
      </c>
      <c r="Q29" s="2" t="s">
        <v>22</v>
      </c>
      <c r="R29" s="2" t="s">
        <v>22</v>
      </c>
      <c r="S29" s="2" t="s">
        <v>22</v>
      </c>
      <c r="T29" s="2" t="s">
        <v>22</v>
      </c>
      <c r="U29" s="2">
        <f t="shared" si="0"/>
        <v>121.25</v>
      </c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x14ac:dyDescent="0.25">
      <c r="A30" s="3">
        <v>28</v>
      </c>
      <c r="B30" t="s">
        <v>66</v>
      </c>
      <c r="C30" s="2" t="s">
        <v>22</v>
      </c>
      <c r="D30" s="2" t="s">
        <v>22</v>
      </c>
      <c r="E30" s="2" t="s">
        <v>22</v>
      </c>
      <c r="F30" s="2" t="s">
        <v>22</v>
      </c>
      <c r="G30" s="2" t="s">
        <v>22</v>
      </c>
      <c r="H30" s="2">
        <v>61.33</v>
      </c>
      <c r="I30" s="2">
        <v>9.25</v>
      </c>
      <c r="J30" s="2" t="s">
        <v>22</v>
      </c>
      <c r="K30" s="2" t="s">
        <v>22</v>
      </c>
      <c r="L30" s="2" t="s">
        <v>22</v>
      </c>
      <c r="M30" s="2" t="s">
        <v>22</v>
      </c>
      <c r="N30" s="2" t="s">
        <v>22</v>
      </c>
      <c r="O30" s="2" t="s">
        <v>22</v>
      </c>
      <c r="P30" s="2">
        <v>50</v>
      </c>
      <c r="Q30" s="2" t="s">
        <v>22</v>
      </c>
      <c r="R30" s="2" t="s">
        <v>22</v>
      </c>
      <c r="S30" s="2" t="s">
        <v>22</v>
      </c>
      <c r="T30" s="2" t="s">
        <v>22</v>
      </c>
      <c r="U30" s="2">
        <f t="shared" si="0"/>
        <v>120.58</v>
      </c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x14ac:dyDescent="0.25">
      <c r="A31" s="3">
        <v>29</v>
      </c>
      <c r="B31" t="s">
        <v>30</v>
      </c>
      <c r="C31" s="2" t="s">
        <v>22</v>
      </c>
      <c r="D31" s="2">
        <v>23.11</v>
      </c>
      <c r="E31" s="2" t="s">
        <v>22</v>
      </c>
      <c r="F31" s="2" t="s">
        <v>22</v>
      </c>
      <c r="G31" s="2" t="s">
        <v>22</v>
      </c>
      <c r="H31" s="2" t="s">
        <v>22</v>
      </c>
      <c r="I31" s="2">
        <v>9.25</v>
      </c>
      <c r="J31" s="2">
        <v>55</v>
      </c>
      <c r="K31" s="2">
        <v>33</v>
      </c>
      <c r="L31" s="2" t="s">
        <v>22</v>
      </c>
      <c r="M31" s="2" t="s">
        <v>22</v>
      </c>
      <c r="N31" s="2" t="s">
        <v>22</v>
      </c>
      <c r="O31" s="2" t="s">
        <v>22</v>
      </c>
      <c r="P31" s="2" t="s">
        <v>22</v>
      </c>
      <c r="Q31" s="2" t="s">
        <v>22</v>
      </c>
      <c r="R31" s="2" t="s">
        <v>22</v>
      </c>
      <c r="S31" s="2" t="s">
        <v>22</v>
      </c>
      <c r="T31" s="2" t="s">
        <v>22</v>
      </c>
      <c r="U31" s="2">
        <f t="shared" si="0"/>
        <v>120.36</v>
      </c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x14ac:dyDescent="0.25">
      <c r="A32" s="3">
        <v>30</v>
      </c>
      <c r="B32" t="s">
        <v>75</v>
      </c>
      <c r="C32" s="2" t="s">
        <v>22</v>
      </c>
      <c r="D32" s="2" t="s">
        <v>22</v>
      </c>
      <c r="E32" s="2" t="s">
        <v>22</v>
      </c>
      <c r="F32" s="2" t="s">
        <v>22</v>
      </c>
      <c r="G32" s="2" t="s">
        <v>22</v>
      </c>
      <c r="H32" s="2" t="s">
        <v>22</v>
      </c>
      <c r="I32" s="2" t="s">
        <v>22</v>
      </c>
      <c r="J32" s="2">
        <v>75</v>
      </c>
      <c r="K32" s="2" t="s">
        <v>22</v>
      </c>
      <c r="L32" s="2" t="s">
        <v>22</v>
      </c>
      <c r="M32" s="2" t="s">
        <v>22</v>
      </c>
      <c r="N32" s="2" t="s">
        <v>22</v>
      </c>
      <c r="O32" s="2" t="s">
        <v>22</v>
      </c>
      <c r="P32" s="2" t="s">
        <v>22</v>
      </c>
      <c r="Q32" s="2">
        <v>24.25</v>
      </c>
      <c r="R32" s="2">
        <f>20</f>
        <v>20</v>
      </c>
      <c r="S32" s="2" t="s">
        <v>22</v>
      </c>
      <c r="T32" s="2" t="s">
        <v>22</v>
      </c>
      <c r="U32" s="2">
        <f t="shared" si="0"/>
        <v>119.25</v>
      </c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x14ac:dyDescent="0.25">
      <c r="A33" s="3">
        <v>31</v>
      </c>
      <c r="B33" t="s">
        <v>72</v>
      </c>
      <c r="C33" s="2" t="s">
        <v>22</v>
      </c>
      <c r="D33" s="2" t="s">
        <v>22</v>
      </c>
      <c r="E33" s="2" t="s">
        <v>22</v>
      </c>
      <c r="F33" s="2" t="s">
        <v>22</v>
      </c>
      <c r="G33" s="2" t="s">
        <v>22</v>
      </c>
      <c r="H33" s="2" t="s">
        <v>22</v>
      </c>
      <c r="I33" s="2">
        <v>12.75</v>
      </c>
      <c r="J33" s="2" t="s">
        <v>22</v>
      </c>
      <c r="K33" s="2">
        <v>65</v>
      </c>
      <c r="L33" s="2" t="s">
        <v>22</v>
      </c>
      <c r="M33" s="2">
        <v>41.25</v>
      </c>
      <c r="N33" s="2" t="s">
        <v>22</v>
      </c>
      <c r="O33" s="2" t="s">
        <v>22</v>
      </c>
      <c r="P33" s="2" t="s">
        <v>22</v>
      </c>
      <c r="Q33" s="2" t="s">
        <v>22</v>
      </c>
      <c r="R33" s="2" t="s">
        <v>22</v>
      </c>
      <c r="S33" s="2" t="s">
        <v>22</v>
      </c>
      <c r="T33" s="2" t="s">
        <v>22</v>
      </c>
      <c r="U33" s="2">
        <f t="shared" si="0"/>
        <v>119</v>
      </c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x14ac:dyDescent="0.25">
      <c r="A34" s="3">
        <v>32</v>
      </c>
      <c r="B34" t="s">
        <v>2</v>
      </c>
      <c r="C34" s="2">
        <f>30+36.25</f>
        <v>66.25</v>
      </c>
      <c r="D34" s="2" t="s">
        <v>22</v>
      </c>
      <c r="E34" s="2" t="s">
        <v>22</v>
      </c>
      <c r="F34" s="2" t="s">
        <v>22</v>
      </c>
      <c r="G34" s="2">
        <v>5.5</v>
      </c>
      <c r="H34" s="2" t="s">
        <v>22</v>
      </c>
      <c r="I34" s="2">
        <v>12.75</v>
      </c>
      <c r="J34" s="2" t="s">
        <v>22</v>
      </c>
      <c r="K34" s="2" t="s">
        <v>22</v>
      </c>
      <c r="L34" s="2" t="s">
        <v>22</v>
      </c>
      <c r="M34" s="2" t="s">
        <v>22</v>
      </c>
      <c r="N34" s="2">
        <v>3.25</v>
      </c>
      <c r="O34" s="2">
        <v>22.85</v>
      </c>
      <c r="P34" s="2" t="s">
        <v>22</v>
      </c>
      <c r="Q34" s="2">
        <v>4</v>
      </c>
      <c r="R34" s="2" t="s">
        <v>22</v>
      </c>
      <c r="S34" s="2" t="s">
        <v>22</v>
      </c>
      <c r="T34" s="2" t="s">
        <v>22</v>
      </c>
      <c r="U34" s="2">
        <f t="shared" si="0"/>
        <v>114.6</v>
      </c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x14ac:dyDescent="0.25">
      <c r="A35" s="3">
        <v>33</v>
      </c>
      <c r="B35" t="s">
        <v>25</v>
      </c>
      <c r="C35" s="2" t="s">
        <v>22</v>
      </c>
      <c r="D35" s="2">
        <v>108.11</v>
      </c>
      <c r="E35" s="2" t="s">
        <v>22</v>
      </c>
      <c r="F35" s="2" t="s">
        <v>22</v>
      </c>
      <c r="G35" s="2" t="s">
        <v>22</v>
      </c>
      <c r="H35" s="2" t="s">
        <v>22</v>
      </c>
      <c r="I35" s="2" t="s">
        <v>22</v>
      </c>
      <c r="J35" s="2" t="s">
        <v>22</v>
      </c>
      <c r="K35" s="2" t="s">
        <v>22</v>
      </c>
      <c r="L35" s="2" t="s">
        <v>22</v>
      </c>
      <c r="M35" s="2" t="s">
        <v>22</v>
      </c>
      <c r="N35" s="2" t="s">
        <v>22</v>
      </c>
      <c r="O35" s="2" t="s">
        <v>22</v>
      </c>
      <c r="P35" s="2" t="s">
        <v>22</v>
      </c>
      <c r="Q35" s="2">
        <v>4</v>
      </c>
      <c r="R35" s="2" t="s">
        <v>22</v>
      </c>
      <c r="S35" s="2" t="s">
        <v>22</v>
      </c>
      <c r="T35" s="2" t="s">
        <v>22</v>
      </c>
      <c r="U35" s="2">
        <f t="shared" ref="U35:U66" si="1">SUM(C35:T35)</f>
        <v>112.11</v>
      </c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x14ac:dyDescent="0.25">
      <c r="A36" s="3">
        <v>34</v>
      </c>
      <c r="B36" t="s">
        <v>9</v>
      </c>
      <c r="C36" s="2">
        <v>25</v>
      </c>
      <c r="D36" s="2" t="s">
        <v>22</v>
      </c>
      <c r="E36" s="2" t="s">
        <v>22</v>
      </c>
      <c r="F36" s="2">
        <v>16</v>
      </c>
      <c r="G36" s="2" t="s">
        <v>22</v>
      </c>
      <c r="H36" s="2" t="s">
        <v>22</v>
      </c>
      <c r="I36" s="2" t="s">
        <v>22</v>
      </c>
      <c r="J36" s="2">
        <v>55</v>
      </c>
      <c r="K36" s="2" t="s">
        <v>22</v>
      </c>
      <c r="L36" s="2" t="s">
        <v>22</v>
      </c>
      <c r="M36" s="2" t="s">
        <v>22</v>
      </c>
      <c r="N36" s="2">
        <v>9.25</v>
      </c>
      <c r="O36" s="2" t="s">
        <v>22</v>
      </c>
      <c r="P36" s="2" t="s">
        <v>22</v>
      </c>
      <c r="Q36" s="2" t="s">
        <v>22</v>
      </c>
      <c r="R36" s="2" t="s">
        <v>22</v>
      </c>
      <c r="S36" s="2" t="s">
        <v>22</v>
      </c>
      <c r="T36" s="2" t="s">
        <v>22</v>
      </c>
      <c r="U36" s="2">
        <f t="shared" si="1"/>
        <v>105.25</v>
      </c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x14ac:dyDescent="0.25">
      <c r="A37" s="3">
        <v>35</v>
      </c>
      <c r="B37" t="s">
        <v>53</v>
      </c>
      <c r="C37" s="2" t="s">
        <v>22</v>
      </c>
      <c r="D37" s="2" t="s">
        <v>22</v>
      </c>
      <c r="E37" s="2" t="s">
        <v>22</v>
      </c>
      <c r="F37" s="2">
        <f>22+40</f>
        <v>62</v>
      </c>
      <c r="G37" s="2" t="s">
        <v>22</v>
      </c>
      <c r="H37" s="2" t="s">
        <v>22</v>
      </c>
      <c r="I37" s="2" t="s">
        <v>22</v>
      </c>
      <c r="J37" s="2" t="s">
        <v>22</v>
      </c>
      <c r="K37" s="2" t="s">
        <v>22</v>
      </c>
      <c r="L37" s="2" t="s">
        <v>22</v>
      </c>
      <c r="M37" s="2">
        <v>41.25</v>
      </c>
      <c r="N37" s="2" t="s">
        <v>22</v>
      </c>
      <c r="O37" s="2" t="s">
        <v>22</v>
      </c>
      <c r="P37" s="2" t="s">
        <v>22</v>
      </c>
      <c r="Q37" s="2" t="s">
        <v>22</v>
      </c>
      <c r="R37" s="2" t="s">
        <v>22</v>
      </c>
      <c r="S37" s="2" t="s">
        <v>22</v>
      </c>
      <c r="T37" s="2" t="s">
        <v>22</v>
      </c>
      <c r="U37" s="2">
        <f t="shared" si="1"/>
        <v>103.25</v>
      </c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x14ac:dyDescent="0.25">
      <c r="A38" s="3">
        <v>36</v>
      </c>
      <c r="B38" t="s">
        <v>63</v>
      </c>
      <c r="C38" s="2" t="s">
        <v>22</v>
      </c>
      <c r="D38" s="2" t="s">
        <v>22</v>
      </c>
      <c r="E38" s="2" t="s">
        <v>22</v>
      </c>
      <c r="F38" s="2" t="s">
        <v>22</v>
      </c>
      <c r="G38" s="2">
        <v>21.25</v>
      </c>
      <c r="H38" s="2" t="s">
        <v>22</v>
      </c>
      <c r="I38" s="2" t="s">
        <v>22</v>
      </c>
      <c r="J38" s="2">
        <v>75</v>
      </c>
      <c r="K38" s="2" t="s">
        <v>22</v>
      </c>
      <c r="L38" s="2" t="s">
        <v>22</v>
      </c>
      <c r="M38" s="2" t="s">
        <v>22</v>
      </c>
      <c r="N38" s="2">
        <v>3.25</v>
      </c>
      <c r="O38" s="2" t="s">
        <v>22</v>
      </c>
      <c r="P38" s="2" t="s">
        <v>22</v>
      </c>
      <c r="Q38" s="2" t="s">
        <v>22</v>
      </c>
      <c r="R38" s="2" t="s">
        <v>22</v>
      </c>
      <c r="S38" s="2" t="s">
        <v>22</v>
      </c>
      <c r="T38" s="2" t="s">
        <v>22</v>
      </c>
      <c r="U38" s="2">
        <f t="shared" si="1"/>
        <v>99.5</v>
      </c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x14ac:dyDescent="0.25">
      <c r="A39" s="3">
        <v>37</v>
      </c>
      <c r="B39" t="s">
        <v>59</v>
      </c>
      <c r="C39" s="2" t="s">
        <v>22</v>
      </c>
      <c r="D39" s="2" t="s">
        <v>22</v>
      </c>
      <c r="E39" s="2" t="s">
        <v>22</v>
      </c>
      <c r="F39" s="2">
        <v>23.33</v>
      </c>
      <c r="G39" s="2" t="s">
        <v>22</v>
      </c>
      <c r="H39" s="2" t="s">
        <v>22</v>
      </c>
      <c r="I39" s="2" t="s">
        <v>22</v>
      </c>
      <c r="J39" s="2">
        <v>75</v>
      </c>
      <c r="K39" s="2" t="s">
        <v>22</v>
      </c>
      <c r="L39" s="2" t="s">
        <v>22</v>
      </c>
      <c r="M39" s="2" t="s">
        <v>22</v>
      </c>
      <c r="N39" s="2" t="s">
        <v>22</v>
      </c>
      <c r="O39" s="2" t="s">
        <v>22</v>
      </c>
      <c r="P39" s="2" t="s">
        <v>22</v>
      </c>
      <c r="Q39" s="2" t="s">
        <v>22</v>
      </c>
      <c r="R39" s="2" t="s">
        <v>22</v>
      </c>
      <c r="S39" s="2" t="s">
        <v>22</v>
      </c>
      <c r="T39" s="2" t="s">
        <v>22</v>
      </c>
      <c r="U39" s="2">
        <f t="shared" si="1"/>
        <v>98.33</v>
      </c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x14ac:dyDescent="0.25">
      <c r="A40" s="3">
        <v>38</v>
      </c>
      <c r="B40" t="s">
        <v>32</v>
      </c>
      <c r="C40" s="2" t="s">
        <v>22</v>
      </c>
      <c r="D40" s="2">
        <v>41.25</v>
      </c>
      <c r="E40" s="2" t="s">
        <v>22</v>
      </c>
      <c r="F40" s="2" t="s">
        <v>22</v>
      </c>
      <c r="G40" s="2">
        <v>13</v>
      </c>
      <c r="H40" s="2" t="s">
        <v>22</v>
      </c>
      <c r="I40" s="2" t="s">
        <v>22</v>
      </c>
      <c r="J40" s="2" t="s">
        <v>22</v>
      </c>
      <c r="K40" s="2" t="s">
        <v>22</v>
      </c>
      <c r="L40" s="2" t="s">
        <v>22</v>
      </c>
      <c r="M40" s="2">
        <v>38</v>
      </c>
      <c r="N40" s="2">
        <v>4.25</v>
      </c>
      <c r="O40" s="2" t="s">
        <v>22</v>
      </c>
      <c r="P40" s="2" t="s">
        <v>22</v>
      </c>
      <c r="Q40" s="2" t="s">
        <v>22</v>
      </c>
      <c r="R40" s="2" t="s">
        <v>22</v>
      </c>
      <c r="S40" s="2" t="s">
        <v>22</v>
      </c>
      <c r="T40" s="2" t="s">
        <v>22</v>
      </c>
      <c r="U40" s="2">
        <f t="shared" si="1"/>
        <v>96.5</v>
      </c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x14ac:dyDescent="0.25">
      <c r="A41" s="3">
        <v>39</v>
      </c>
      <c r="B41" t="s">
        <v>60</v>
      </c>
      <c r="C41" s="2" t="s">
        <v>22</v>
      </c>
      <c r="D41" s="2" t="s">
        <v>22</v>
      </c>
      <c r="E41" s="2" t="s">
        <v>22</v>
      </c>
      <c r="F41" s="2" t="s">
        <v>22</v>
      </c>
      <c r="G41" s="2">
        <v>26.5</v>
      </c>
      <c r="H41" s="2" t="s">
        <v>22</v>
      </c>
      <c r="I41" s="2" t="s">
        <v>22</v>
      </c>
      <c r="J41" s="2">
        <f>25+25</f>
        <v>50</v>
      </c>
      <c r="K41" s="2" t="s">
        <v>22</v>
      </c>
      <c r="L41" s="2">
        <v>18.66</v>
      </c>
      <c r="M41" s="2" t="s">
        <v>22</v>
      </c>
      <c r="N41" s="2" t="s">
        <v>22</v>
      </c>
      <c r="O41" s="2" t="s">
        <v>22</v>
      </c>
      <c r="P41" s="2" t="s">
        <v>22</v>
      </c>
      <c r="Q41" s="2" t="s">
        <v>22</v>
      </c>
      <c r="R41" s="2" t="s">
        <v>22</v>
      </c>
      <c r="S41" s="2" t="s">
        <v>22</v>
      </c>
      <c r="T41" s="2" t="s">
        <v>22</v>
      </c>
      <c r="U41" s="2">
        <f t="shared" si="1"/>
        <v>95.16</v>
      </c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x14ac:dyDescent="0.25">
      <c r="A42" s="3">
        <v>40</v>
      </c>
      <c r="B42" t="s">
        <v>40</v>
      </c>
      <c r="C42" s="2" t="s">
        <v>22</v>
      </c>
      <c r="D42" s="2" t="s">
        <v>22</v>
      </c>
      <c r="E42" s="2">
        <v>18</v>
      </c>
      <c r="F42" s="2" t="s">
        <v>22</v>
      </c>
      <c r="G42" s="2">
        <v>9.5</v>
      </c>
      <c r="H42" s="2" t="s">
        <v>22</v>
      </c>
      <c r="I42" s="2" t="s">
        <v>22</v>
      </c>
      <c r="J42" s="2" t="s">
        <v>22</v>
      </c>
      <c r="K42" s="2" t="s">
        <v>22</v>
      </c>
      <c r="L42" s="2">
        <v>9.33</v>
      </c>
      <c r="M42" s="2" t="s">
        <v>22</v>
      </c>
      <c r="N42" s="2" t="s">
        <v>22</v>
      </c>
      <c r="O42" s="2">
        <v>22.85</v>
      </c>
      <c r="P42" s="2" t="s">
        <v>22</v>
      </c>
      <c r="Q42" s="2">
        <v>4</v>
      </c>
      <c r="R42" s="2">
        <f>20</f>
        <v>20</v>
      </c>
      <c r="S42" s="2" t="s">
        <v>22</v>
      </c>
      <c r="T42" s="2">
        <v>9.35</v>
      </c>
      <c r="U42" s="2">
        <f t="shared" si="1"/>
        <v>93.03</v>
      </c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x14ac:dyDescent="0.25">
      <c r="A43" s="3">
        <v>41</v>
      </c>
      <c r="B43" t="s">
        <v>51</v>
      </c>
      <c r="C43" s="2" t="s">
        <v>22</v>
      </c>
      <c r="D43" s="2" t="s">
        <v>22</v>
      </c>
      <c r="E43" s="2" t="s">
        <v>22</v>
      </c>
      <c r="F43" s="2">
        <v>8</v>
      </c>
      <c r="G43" s="2" t="s">
        <v>22</v>
      </c>
      <c r="H43" s="2">
        <v>40</v>
      </c>
      <c r="I43" s="2" t="s">
        <v>22</v>
      </c>
      <c r="J43" s="2" t="s">
        <v>22</v>
      </c>
      <c r="K43" s="2" t="s">
        <v>22</v>
      </c>
      <c r="L43" s="2" t="s">
        <v>22</v>
      </c>
      <c r="M43" s="2" t="s">
        <v>22</v>
      </c>
      <c r="N43" s="2">
        <f>5.75+20</f>
        <v>25.75</v>
      </c>
      <c r="O43" s="2" t="s">
        <v>22</v>
      </c>
      <c r="P43" s="2" t="s">
        <v>22</v>
      </c>
      <c r="Q43" s="2" t="s">
        <v>22</v>
      </c>
      <c r="R43" s="2" t="s">
        <v>22</v>
      </c>
      <c r="S43" s="2">
        <f>18.75</f>
        <v>18.75</v>
      </c>
      <c r="T43" s="2" t="s">
        <v>22</v>
      </c>
      <c r="U43" s="2">
        <f t="shared" si="1"/>
        <v>92.5</v>
      </c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x14ac:dyDescent="0.25">
      <c r="A44" s="3">
        <v>42</v>
      </c>
      <c r="B44" t="s">
        <v>5</v>
      </c>
      <c r="C44" s="2">
        <v>33</v>
      </c>
      <c r="D44" s="2" t="s">
        <v>22</v>
      </c>
      <c r="E44" s="2">
        <v>8.66</v>
      </c>
      <c r="F44" s="2">
        <v>5</v>
      </c>
      <c r="G44" s="2" t="s">
        <v>22</v>
      </c>
      <c r="H44" s="2" t="s">
        <v>22</v>
      </c>
      <c r="I44" s="2" t="s">
        <v>22</v>
      </c>
      <c r="J44" s="2" t="s">
        <v>22</v>
      </c>
      <c r="K44" s="2" t="s">
        <v>22</v>
      </c>
      <c r="L44" s="2" t="s">
        <v>22</v>
      </c>
      <c r="M44" s="2">
        <v>38</v>
      </c>
      <c r="N44" s="2">
        <v>3.25</v>
      </c>
      <c r="O44" s="2" t="s">
        <v>22</v>
      </c>
      <c r="P44" s="2" t="s">
        <v>22</v>
      </c>
      <c r="Q44" s="2">
        <v>2.75</v>
      </c>
      <c r="R44" s="2" t="s">
        <v>22</v>
      </c>
      <c r="S44" s="2" t="s">
        <v>22</v>
      </c>
      <c r="T44" s="2" t="s">
        <v>22</v>
      </c>
      <c r="U44" s="2">
        <f t="shared" si="1"/>
        <v>90.66</v>
      </c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x14ac:dyDescent="0.25">
      <c r="A45" s="3">
        <v>43</v>
      </c>
      <c r="B45" t="s">
        <v>70</v>
      </c>
      <c r="C45" s="2" t="s">
        <v>22</v>
      </c>
      <c r="D45" s="2" t="s">
        <v>22</v>
      </c>
      <c r="E45" s="2" t="s">
        <v>22</v>
      </c>
      <c r="F45" s="2" t="s">
        <v>22</v>
      </c>
      <c r="G45" s="2" t="s">
        <v>22</v>
      </c>
      <c r="H45" s="2" t="s">
        <v>22</v>
      </c>
      <c r="I45" s="2">
        <v>42.5</v>
      </c>
      <c r="J45" s="2" t="s">
        <v>22</v>
      </c>
      <c r="K45" s="2" t="s">
        <v>22</v>
      </c>
      <c r="L45" s="2" t="s">
        <v>22</v>
      </c>
      <c r="M45" s="2" t="s">
        <v>22</v>
      </c>
      <c r="N45" s="2">
        <v>20</v>
      </c>
      <c r="O45" s="2" t="s">
        <v>22</v>
      </c>
      <c r="P45" s="2" t="s">
        <v>22</v>
      </c>
      <c r="Q45" s="2">
        <v>25</v>
      </c>
      <c r="R45" s="2" t="s">
        <v>22</v>
      </c>
      <c r="S45" s="2" t="s">
        <v>22</v>
      </c>
      <c r="T45" s="2" t="s">
        <v>22</v>
      </c>
      <c r="U45" s="2">
        <f t="shared" si="1"/>
        <v>87.5</v>
      </c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x14ac:dyDescent="0.25">
      <c r="A46" s="3">
        <v>44</v>
      </c>
      <c r="B46" t="s">
        <v>57</v>
      </c>
      <c r="C46" s="2" t="s">
        <v>22</v>
      </c>
      <c r="D46" s="2" t="s">
        <v>22</v>
      </c>
      <c r="E46" s="2" t="s">
        <v>22</v>
      </c>
      <c r="F46" s="2">
        <v>20</v>
      </c>
      <c r="G46" s="2">
        <v>18.5</v>
      </c>
      <c r="H46" s="2" t="s">
        <v>22</v>
      </c>
      <c r="I46" s="2" t="s">
        <v>22</v>
      </c>
      <c r="J46" s="2" t="s">
        <v>22</v>
      </c>
      <c r="K46" s="2" t="s">
        <v>22</v>
      </c>
      <c r="L46" s="2">
        <v>18.66</v>
      </c>
      <c r="M46" s="2" t="s">
        <v>22</v>
      </c>
      <c r="N46" s="2">
        <v>4.25</v>
      </c>
      <c r="O46" s="2">
        <v>22.85</v>
      </c>
      <c r="P46" s="2" t="s">
        <v>22</v>
      </c>
      <c r="Q46" s="2">
        <v>2.75</v>
      </c>
      <c r="R46" s="2" t="s">
        <v>22</v>
      </c>
      <c r="S46" s="2" t="s">
        <v>22</v>
      </c>
      <c r="T46" s="2" t="s">
        <v>22</v>
      </c>
      <c r="U46" s="2">
        <f t="shared" si="1"/>
        <v>87.009999999999991</v>
      </c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x14ac:dyDescent="0.25">
      <c r="A47" s="3">
        <v>45</v>
      </c>
      <c r="B47" t="s">
        <v>71</v>
      </c>
      <c r="C47" s="2" t="s">
        <v>22</v>
      </c>
      <c r="D47" s="2" t="s">
        <v>22</v>
      </c>
      <c r="E47" s="2" t="s">
        <v>22</v>
      </c>
      <c r="F47" s="2" t="s">
        <v>22</v>
      </c>
      <c r="G47" s="2" t="s">
        <v>22</v>
      </c>
      <c r="H47" s="2" t="s">
        <v>22</v>
      </c>
      <c r="I47" s="2">
        <v>12</v>
      </c>
      <c r="J47" s="2">
        <v>55</v>
      </c>
      <c r="K47" s="2" t="s">
        <v>22</v>
      </c>
      <c r="L47" s="2" t="s">
        <v>22</v>
      </c>
      <c r="M47" s="2" t="s">
        <v>22</v>
      </c>
      <c r="N47" s="2" t="s">
        <v>22</v>
      </c>
      <c r="O47" s="2" t="s">
        <v>22</v>
      </c>
      <c r="P47" s="2" t="s">
        <v>22</v>
      </c>
      <c r="Q47" s="2" t="s">
        <v>22</v>
      </c>
      <c r="R47" s="2" t="s">
        <v>22</v>
      </c>
      <c r="S47" s="2">
        <f>14.5</f>
        <v>14.5</v>
      </c>
      <c r="T47" s="2" t="s">
        <v>22</v>
      </c>
      <c r="U47" s="2">
        <f t="shared" si="1"/>
        <v>81.5</v>
      </c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x14ac:dyDescent="0.25">
      <c r="A48" s="3">
        <v>46</v>
      </c>
      <c r="B48" t="s">
        <v>48</v>
      </c>
      <c r="C48" s="2" t="s">
        <v>22</v>
      </c>
      <c r="D48" s="2" t="s">
        <v>22</v>
      </c>
      <c r="E48" s="2" t="s">
        <v>22</v>
      </c>
      <c r="F48" s="2" t="s">
        <v>22</v>
      </c>
      <c r="G48" s="2">
        <v>14</v>
      </c>
      <c r="H48" s="2" t="s">
        <v>22</v>
      </c>
      <c r="I48" s="2">
        <v>17</v>
      </c>
      <c r="J48" s="2" t="s">
        <v>22</v>
      </c>
      <c r="K48" s="2">
        <v>17.5</v>
      </c>
      <c r="L48" s="2" t="s">
        <v>22</v>
      </c>
      <c r="M48" s="2" t="s">
        <v>22</v>
      </c>
      <c r="N48" s="2">
        <f>20+12</f>
        <v>32</v>
      </c>
      <c r="O48" s="2" t="s">
        <v>22</v>
      </c>
      <c r="P48" s="2" t="s">
        <v>22</v>
      </c>
      <c r="Q48" s="2" t="s">
        <v>22</v>
      </c>
      <c r="R48" s="2" t="s">
        <v>22</v>
      </c>
      <c r="S48" s="2" t="s">
        <v>22</v>
      </c>
      <c r="T48" s="2" t="s">
        <v>22</v>
      </c>
      <c r="U48" s="2">
        <f t="shared" si="1"/>
        <v>80.5</v>
      </c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x14ac:dyDescent="0.25">
      <c r="A49" s="3">
        <v>47</v>
      </c>
      <c r="B49" t="s">
        <v>38</v>
      </c>
      <c r="C49" s="2" t="s">
        <v>22</v>
      </c>
      <c r="D49" s="2" t="s">
        <v>22</v>
      </c>
      <c r="E49" s="2">
        <v>18</v>
      </c>
      <c r="F49" s="2" t="s">
        <v>22</v>
      </c>
      <c r="G49" s="2" t="s">
        <v>22</v>
      </c>
      <c r="H49" s="2" t="s">
        <v>22</v>
      </c>
      <c r="I49" s="2" t="s">
        <v>22</v>
      </c>
      <c r="J49" s="2" t="s">
        <v>22</v>
      </c>
      <c r="K49" s="2" t="s">
        <v>22</v>
      </c>
      <c r="L49" s="2" t="s">
        <v>22</v>
      </c>
      <c r="M49" s="2" t="s">
        <v>22</v>
      </c>
      <c r="N49" s="2" t="s">
        <v>22</v>
      </c>
      <c r="O49" s="2">
        <v>22.85</v>
      </c>
      <c r="P49" s="2">
        <v>17.329999999999998</v>
      </c>
      <c r="Q49" s="2" t="s">
        <v>22</v>
      </c>
      <c r="R49" s="2" t="s">
        <v>22</v>
      </c>
      <c r="S49" s="2">
        <f>14.5</f>
        <v>14.5</v>
      </c>
      <c r="T49" s="2">
        <v>5.05</v>
      </c>
      <c r="U49" s="2">
        <f t="shared" si="1"/>
        <v>77.73</v>
      </c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x14ac:dyDescent="0.25">
      <c r="A50" s="3">
        <v>48</v>
      </c>
      <c r="B50" t="s">
        <v>77</v>
      </c>
      <c r="C50" s="2" t="s">
        <v>22</v>
      </c>
      <c r="D50" s="2" t="s">
        <v>22</v>
      </c>
      <c r="E50" s="2" t="s">
        <v>22</v>
      </c>
      <c r="F50" s="2" t="s">
        <v>22</v>
      </c>
      <c r="G50" s="2" t="s">
        <v>22</v>
      </c>
      <c r="H50" s="2" t="s">
        <v>22</v>
      </c>
      <c r="I50" s="2" t="s">
        <v>22</v>
      </c>
      <c r="J50" s="2">
        <v>75</v>
      </c>
      <c r="K50" s="2" t="s">
        <v>22</v>
      </c>
      <c r="L50" s="2" t="s">
        <v>22</v>
      </c>
      <c r="M50" s="2" t="s">
        <v>22</v>
      </c>
      <c r="N50" s="2" t="s">
        <v>22</v>
      </c>
      <c r="O50" s="2" t="s">
        <v>22</v>
      </c>
      <c r="P50" s="2" t="s">
        <v>22</v>
      </c>
      <c r="Q50" s="2" t="s">
        <v>22</v>
      </c>
      <c r="R50" s="2" t="s">
        <v>22</v>
      </c>
      <c r="S50" s="2" t="s">
        <v>22</v>
      </c>
      <c r="T50" s="2" t="s">
        <v>22</v>
      </c>
      <c r="U50" s="2">
        <f t="shared" si="1"/>
        <v>75</v>
      </c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x14ac:dyDescent="0.25">
      <c r="A51" s="3">
        <v>49</v>
      </c>
      <c r="B51" t="s">
        <v>80</v>
      </c>
      <c r="C51" s="2" t="s">
        <v>22</v>
      </c>
      <c r="D51" s="2" t="s">
        <v>22</v>
      </c>
      <c r="E51" s="2" t="s">
        <v>22</v>
      </c>
      <c r="F51" s="2" t="s">
        <v>22</v>
      </c>
      <c r="G51" s="2" t="s">
        <v>22</v>
      </c>
      <c r="H51" s="2" t="s">
        <v>22</v>
      </c>
      <c r="I51" s="2" t="s">
        <v>22</v>
      </c>
      <c r="J51" s="2">
        <v>75</v>
      </c>
      <c r="K51" s="2" t="s">
        <v>22</v>
      </c>
      <c r="L51" s="2" t="s">
        <v>22</v>
      </c>
      <c r="M51" s="2" t="s">
        <v>22</v>
      </c>
      <c r="N51" s="2" t="s">
        <v>22</v>
      </c>
      <c r="O51" s="2" t="s">
        <v>22</v>
      </c>
      <c r="P51" s="2" t="s">
        <v>22</v>
      </c>
      <c r="Q51" s="2" t="s">
        <v>22</v>
      </c>
      <c r="R51" s="2" t="s">
        <v>22</v>
      </c>
      <c r="S51" s="2" t="s">
        <v>22</v>
      </c>
      <c r="T51" s="2" t="s">
        <v>22</v>
      </c>
      <c r="U51" s="2">
        <f t="shared" si="1"/>
        <v>75</v>
      </c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x14ac:dyDescent="0.25">
      <c r="A52" s="3">
        <v>50</v>
      </c>
      <c r="B52" t="s">
        <v>81</v>
      </c>
      <c r="C52" s="2" t="s">
        <v>22</v>
      </c>
      <c r="D52" s="2" t="s">
        <v>22</v>
      </c>
      <c r="E52" s="2" t="s">
        <v>22</v>
      </c>
      <c r="F52" s="2" t="s">
        <v>22</v>
      </c>
      <c r="G52" s="2" t="s">
        <v>22</v>
      </c>
      <c r="H52" s="2" t="s">
        <v>22</v>
      </c>
      <c r="I52" s="2" t="s">
        <v>22</v>
      </c>
      <c r="J52" s="2">
        <v>75</v>
      </c>
      <c r="K52" s="2" t="s">
        <v>22</v>
      </c>
      <c r="L52" s="2" t="s">
        <v>22</v>
      </c>
      <c r="M52" s="2" t="s">
        <v>22</v>
      </c>
      <c r="N52" s="2" t="s">
        <v>22</v>
      </c>
      <c r="O52" s="2" t="s">
        <v>22</v>
      </c>
      <c r="P52" s="2" t="s">
        <v>22</v>
      </c>
      <c r="Q52" s="2" t="s">
        <v>22</v>
      </c>
      <c r="R52" s="2" t="s">
        <v>22</v>
      </c>
      <c r="S52" s="2" t="s">
        <v>22</v>
      </c>
      <c r="T52" s="2" t="s">
        <v>22</v>
      </c>
      <c r="U52" s="2">
        <f t="shared" si="1"/>
        <v>75</v>
      </c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x14ac:dyDescent="0.25">
      <c r="A53" s="3">
        <v>51</v>
      </c>
      <c r="B53" t="s">
        <v>84</v>
      </c>
      <c r="C53" s="2" t="s">
        <v>22</v>
      </c>
      <c r="D53" s="2" t="s">
        <v>22</v>
      </c>
      <c r="E53" s="2" t="s">
        <v>22</v>
      </c>
      <c r="F53" s="2" t="s">
        <v>22</v>
      </c>
      <c r="G53" s="2" t="s">
        <v>22</v>
      </c>
      <c r="H53" s="2" t="s">
        <v>22</v>
      </c>
      <c r="I53" s="2" t="s">
        <v>22</v>
      </c>
      <c r="J53" s="2">
        <v>75</v>
      </c>
      <c r="K53" s="2" t="s">
        <v>22</v>
      </c>
      <c r="L53" s="2" t="s">
        <v>22</v>
      </c>
      <c r="M53" s="2" t="s">
        <v>22</v>
      </c>
      <c r="N53" s="2" t="s">
        <v>22</v>
      </c>
      <c r="O53" s="2" t="s">
        <v>22</v>
      </c>
      <c r="P53" s="2" t="s">
        <v>22</v>
      </c>
      <c r="Q53" s="2" t="s">
        <v>22</v>
      </c>
      <c r="R53" s="2" t="s">
        <v>22</v>
      </c>
      <c r="S53" s="2" t="s">
        <v>22</v>
      </c>
      <c r="T53" s="2" t="s">
        <v>22</v>
      </c>
      <c r="U53" s="2">
        <f t="shared" si="1"/>
        <v>75</v>
      </c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x14ac:dyDescent="0.25">
      <c r="A54" s="3">
        <v>52</v>
      </c>
      <c r="B54" t="s">
        <v>56</v>
      </c>
      <c r="C54" s="2" t="s">
        <v>22</v>
      </c>
      <c r="D54" s="2" t="s">
        <v>22</v>
      </c>
      <c r="E54" s="2" t="s">
        <v>22</v>
      </c>
      <c r="F54" s="2">
        <v>20</v>
      </c>
      <c r="G54" s="2" t="s">
        <v>22</v>
      </c>
      <c r="H54" s="2" t="s">
        <v>22</v>
      </c>
      <c r="I54" s="2" t="s">
        <v>22</v>
      </c>
      <c r="J54" s="2" t="s">
        <v>22</v>
      </c>
      <c r="K54" s="2" t="s">
        <v>22</v>
      </c>
      <c r="L54" s="2">
        <v>22.5</v>
      </c>
      <c r="M54" s="2" t="s">
        <v>22</v>
      </c>
      <c r="N54" s="2" t="s">
        <v>22</v>
      </c>
      <c r="O54" s="2" t="s">
        <v>22</v>
      </c>
      <c r="P54" s="2" t="s">
        <v>22</v>
      </c>
      <c r="Q54" s="2">
        <f>20.5+8.5</f>
        <v>29</v>
      </c>
      <c r="R54" s="2" t="s">
        <v>22</v>
      </c>
      <c r="S54" s="2" t="s">
        <v>22</v>
      </c>
      <c r="T54" s="2" t="s">
        <v>22</v>
      </c>
      <c r="U54" s="2">
        <f t="shared" si="1"/>
        <v>71.5</v>
      </c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x14ac:dyDescent="0.25">
      <c r="A55" s="3">
        <v>53</v>
      </c>
      <c r="B55" t="s">
        <v>14</v>
      </c>
      <c r="C55" s="2">
        <v>9</v>
      </c>
      <c r="D55" s="2" t="s">
        <v>22</v>
      </c>
      <c r="E55" s="2" t="s">
        <v>22</v>
      </c>
      <c r="F55" s="2" t="s">
        <v>22</v>
      </c>
      <c r="G55" s="2" t="s">
        <v>22</v>
      </c>
      <c r="H55" s="2" t="s">
        <v>22</v>
      </c>
      <c r="I55" s="2" t="s">
        <v>22</v>
      </c>
      <c r="J55" s="2" t="s">
        <v>22</v>
      </c>
      <c r="K55" s="2" t="s">
        <v>22</v>
      </c>
      <c r="L55" s="2">
        <v>9.33</v>
      </c>
      <c r="M55" s="2">
        <v>38</v>
      </c>
      <c r="N55" s="2" t="s">
        <v>22</v>
      </c>
      <c r="O55" s="2" t="s">
        <v>22</v>
      </c>
      <c r="P55" s="2" t="s">
        <v>22</v>
      </c>
      <c r="Q55" s="2" t="s">
        <v>22</v>
      </c>
      <c r="R55" s="2" t="s">
        <v>22</v>
      </c>
      <c r="S55" s="2">
        <f>14.5</f>
        <v>14.5</v>
      </c>
      <c r="T55" s="2" t="s">
        <v>22</v>
      </c>
      <c r="U55" s="2">
        <f t="shared" si="1"/>
        <v>70.83</v>
      </c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x14ac:dyDescent="0.25">
      <c r="A56" s="3">
        <v>54</v>
      </c>
      <c r="B56" t="s">
        <v>37</v>
      </c>
      <c r="C56" s="2" t="s">
        <v>22</v>
      </c>
      <c r="D56" s="2" t="s">
        <v>22</v>
      </c>
      <c r="E56" s="2">
        <v>48.33</v>
      </c>
      <c r="F56" s="2">
        <v>9</v>
      </c>
      <c r="G56" s="2" t="s">
        <v>22</v>
      </c>
      <c r="H56" s="2" t="s">
        <v>22</v>
      </c>
      <c r="I56" s="2" t="s">
        <v>22</v>
      </c>
      <c r="J56" s="2" t="s">
        <v>22</v>
      </c>
      <c r="K56" s="2" t="s">
        <v>22</v>
      </c>
      <c r="L56" s="2" t="s">
        <v>22</v>
      </c>
      <c r="M56" s="2" t="s">
        <v>22</v>
      </c>
      <c r="N56" s="2">
        <v>9.25</v>
      </c>
      <c r="O56" s="2" t="s">
        <v>22</v>
      </c>
      <c r="P56" s="2" t="s">
        <v>22</v>
      </c>
      <c r="Q56" s="2" t="s">
        <v>22</v>
      </c>
      <c r="R56" s="2" t="s">
        <v>22</v>
      </c>
      <c r="S56" s="2" t="s">
        <v>22</v>
      </c>
      <c r="T56" s="2" t="s">
        <v>22</v>
      </c>
      <c r="U56" s="2">
        <f t="shared" si="1"/>
        <v>66.58</v>
      </c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x14ac:dyDescent="0.25">
      <c r="A57" s="3">
        <v>55</v>
      </c>
      <c r="B57" t="s">
        <v>62</v>
      </c>
      <c r="C57" s="2" t="s">
        <v>22</v>
      </c>
      <c r="D57" s="2" t="s">
        <v>22</v>
      </c>
      <c r="E57" s="2" t="s">
        <v>22</v>
      </c>
      <c r="F57" s="2" t="s">
        <v>22</v>
      </c>
      <c r="G57" s="2">
        <v>21.25</v>
      </c>
      <c r="H57" s="2" t="s">
        <v>22</v>
      </c>
      <c r="I57" s="2" t="s">
        <v>22</v>
      </c>
      <c r="J57" s="2" t="s">
        <v>22</v>
      </c>
      <c r="K57" s="2" t="s">
        <v>22</v>
      </c>
      <c r="L57" s="2">
        <v>27</v>
      </c>
      <c r="M57" s="2" t="s">
        <v>22</v>
      </c>
      <c r="N57" s="2" t="s">
        <v>22</v>
      </c>
      <c r="O57" s="2" t="s">
        <v>22</v>
      </c>
      <c r="P57" s="2">
        <v>17.329999999999998</v>
      </c>
      <c r="Q57" s="2" t="s">
        <v>22</v>
      </c>
      <c r="R57" s="2" t="s">
        <v>22</v>
      </c>
      <c r="S57" s="2" t="s">
        <v>22</v>
      </c>
      <c r="T57" s="2" t="s">
        <v>22</v>
      </c>
      <c r="U57" s="2">
        <f t="shared" si="1"/>
        <v>65.58</v>
      </c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x14ac:dyDescent="0.25">
      <c r="A58" s="3">
        <v>56</v>
      </c>
      <c r="B58" t="s">
        <v>31</v>
      </c>
      <c r="C58" s="2" t="s">
        <v>22</v>
      </c>
      <c r="D58" s="2">
        <v>23.11</v>
      </c>
      <c r="E58" s="2" t="s">
        <v>22</v>
      </c>
      <c r="F58" s="2" t="s">
        <v>22</v>
      </c>
      <c r="G58" s="2" t="s">
        <v>22</v>
      </c>
      <c r="H58" s="2" t="s">
        <v>22</v>
      </c>
      <c r="I58" s="2" t="s">
        <v>22</v>
      </c>
      <c r="J58" s="2" t="s">
        <v>22</v>
      </c>
      <c r="K58" s="2" t="s">
        <v>22</v>
      </c>
      <c r="L58" s="2">
        <v>9.33</v>
      </c>
      <c r="M58" s="2" t="s">
        <v>22</v>
      </c>
      <c r="N58" s="2">
        <v>9.25</v>
      </c>
      <c r="O58" s="2" t="s">
        <v>22</v>
      </c>
      <c r="P58" s="2" t="s">
        <v>22</v>
      </c>
      <c r="Q58" s="2">
        <v>4</v>
      </c>
      <c r="R58" s="2" t="s">
        <v>22</v>
      </c>
      <c r="S58" s="2">
        <f>14.5</f>
        <v>14.5</v>
      </c>
      <c r="T58" s="2" t="s">
        <v>22</v>
      </c>
      <c r="U58" s="2">
        <f t="shared" si="1"/>
        <v>60.19</v>
      </c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x14ac:dyDescent="0.25">
      <c r="A59" s="3">
        <v>57</v>
      </c>
      <c r="B59" t="s">
        <v>58</v>
      </c>
      <c r="C59" s="2" t="s">
        <v>22</v>
      </c>
      <c r="D59" s="2" t="s">
        <v>22</v>
      </c>
      <c r="E59" s="2" t="s">
        <v>22</v>
      </c>
      <c r="F59" s="2">
        <v>16</v>
      </c>
      <c r="G59" s="2" t="s">
        <v>22</v>
      </c>
      <c r="H59" s="2" t="s">
        <v>22</v>
      </c>
      <c r="I59" s="2" t="s">
        <v>22</v>
      </c>
      <c r="J59" s="2" t="s">
        <v>22</v>
      </c>
      <c r="K59" s="2" t="s">
        <v>22</v>
      </c>
      <c r="L59" s="2" t="s">
        <v>22</v>
      </c>
      <c r="M59" s="2" t="s">
        <v>22</v>
      </c>
      <c r="N59" s="2">
        <v>20</v>
      </c>
      <c r="O59" s="2" t="s">
        <v>22</v>
      </c>
      <c r="P59" s="2" t="s">
        <v>22</v>
      </c>
      <c r="Q59" s="2" t="s">
        <v>22</v>
      </c>
      <c r="R59" s="2" t="s">
        <v>22</v>
      </c>
      <c r="S59" s="2">
        <f>18.75+5</f>
        <v>23.75</v>
      </c>
      <c r="T59" s="2" t="s">
        <v>22</v>
      </c>
      <c r="U59" s="2">
        <f t="shared" si="1"/>
        <v>59.75</v>
      </c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x14ac:dyDescent="0.25">
      <c r="A60" s="3">
        <v>58</v>
      </c>
      <c r="B60" t="s">
        <v>20</v>
      </c>
      <c r="C60" s="2">
        <v>40</v>
      </c>
      <c r="D60" s="2" t="s">
        <v>22</v>
      </c>
      <c r="E60" s="2" t="s">
        <v>22</v>
      </c>
      <c r="F60" s="2" t="s">
        <v>22</v>
      </c>
      <c r="G60" s="2">
        <v>10</v>
      </c>
      <c r="H60" s="2" t="s">
        <v>22</v>
      </c>
      <c r="I60" s="2" t="s">
        <v>22</v>
      </c>
      <c r="J60" s="2" t="s">
        <v>22</v>
      </c>
      <c r="K60" s="2" t="s">
        <v>22</v>
      </c>
      <c r="L60" s="2" t="s">
        <v>22</v>
      </c>
      <c r="M60" s="2" t="s">
        <v>22</v>
      </c>
      <c r="N60" s="2">
        <v>9</v>
      </c>
      <c r="O60" s="2" t="s">
        <v>22</v>
      </c>
      <c r="P60" s="2" t="s">
        <v>22</v>
      </c>
      <c r="Q60" s="2" t="s">
        <v>22</v>
      </c>
      <c r="R60" s="2" t="s">
        <v>22</v>
      </c>
      <c r="S60" s="2" t="s">
        <v>22</v>
      </c>
      <c r="T60" s="2" t="s">
        <v>22</v>
      </c>
      <c r="U60" s="2">
        <f t="shared" si="1"/>
        <v>59</v>
      </c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x14ac:dyDescent="0.25">
      <c r="A61" s="3">
        <v>59</v>
      </c>
      <c r="B61" t="s">
        <v>96</v>
      </c>
      <c r="C61" s="2" t="s">
        <v>22</v>
      </c>
      <c r="D61" s="2" t="s">
        <v>22</v>
      </c>
      <c r="E61" s="2" t="s">
        <v>22</v>
      </c>
      <c r="F61" s="2" t="s">
        <v>22</v>
      </c>
      <c r="G61" s="2" t="s">
        <v>22</v>
      </c>
      <c r="H61" s="2" t="s">
        <v>22</v>
      </c>
      <c r="I61" s="2" t="s">
        <v>22</v>
      </c>
      <c r="J61" s="2" t="s">
        <v>22</v>
      </c>
      <c r="K61" s="2" t="s">
        <v>22</v>
      </c>
      <c r="L61" s="2" t="s">
        <v>22</v>
      </c>
      <c r="M61" s="2" t="s">
        <v>22</v>
      </c>
      <c r="N61" s="2" t="s">
        <v>22</v>
      </c>
      <c r="O61" s="2" t="s">
        <v>22</v>
      </c>
      <c r="P61" s="2" t="s">
        <v>22</v>
      </c>
      <c r="Q61" s="2">
        <v>5.25</v>
      </c>
      <c r="R61" s="2" t="s">
        <v>22</v>
      </c>
      <c r="S61" s="2">
        <f>37.5+14.5</f>
        <v>52</v>
      </c>
      <c r="T61" s="2" t="s">
        <v>22</v>
      </c>
      <c r="U61" s="2">
        <f t="shared" si="1"/>
        <v>57.25</v>
      </c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x14ac:dyDescent="0.25">
      <c r="A62" s="3">
        <v>60</v>
      </c>
      <c r="B62" t="s">
        <v>78</v>
      </c>
      <c r="C62" s="2" t="s">
        <v>22</v>
      </c>
      <c r="D62" s="2" t="s">
        <v>22</v>
      </c>
      <c r="E62" s="2" t="s">
        <v>22</v>
      </c>
      <c r="F62" s="2" t="s">
        <v>22</v>
      </c>
      <c r="G62" s="2" t="s">
        <v>22</v>
      </c>
      <c r="H62" s="2" t="s">
        <v>22</v>
      </c>
      <c r="I62" s="2" t="s">
        <v>22</v>
      </c>
      <c r="J62" s="2">
        <v>55</v>
      </c>
      <c r="K62" s="2" t="s">
        <v>22</v>
      </c>
      <c r="L62" s="2" t="s">
        <v>22</v>
      </c>
      <c r="M62" s="2" t="s">
        <v>22</v>
      </c>
      <c r="N62" s="2" t="s">
        <v>22</v>
      </c>
      <c r="O62" s="2" t="s">
        <v>22</v>
      </c>
      <c r="P62" s="2" t="s">
        <v>22</v>
      </c>
      <c r="Q62" s="2" t="s">
        <v>22</v>
      </c>
      <c r="R62" s="2" t="s">
        <v>22</v>
      </c>
      <c r="S62" s="2" t="s">
        <v>22</v>
      </c>
      <c r="T62" s="2" t="s">
        <v>22</v>
      </c>
      <c r="U62" s="2">
        <f t="shared" si="1"/>
        <v>55</v>
      </c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x14ac:dyDescent="0.25">
      <c r="A63" s="3">
        <v>61</v>
      </c>
      <c r="B63" t="s">
        <v>87</v>
      </c>
      <c r="C63" s="2" t="s">
        <v>22</v>
      </c>
      <c r="D63" s="2" t="s">
        <v>22</v>
      </c>
      <c r="E63" s="2" t="s">
        <v>22</v>
      </c>
      <c r="F63" s="2" t="s">
        <v>22</v>
      </c>
      <c r="G63" s="2" t="s">
        <v>22</v>
      </c>
      <c r="H63" s="2" t="s">
        <v>22</v>
      </c>
      <c r="I63" s="2" t="s">
        <v>22</v>
      </c>
      <c r="J63" s="2" t="s">
        <v>22</v>
      </c>
      <c r="K63" s="2">
        <v>17.5</v>
      </c>
      <c r="L63" s="2">
        <v>22.5</v>
      </c>
      <c r="M63" s="2" t="s">
        <v>22</v>
      </c>
      <c r="N63" s="2" t="s">
        <v>22</v>
      </c>
      <c r="O63" s="2" t="s">
        <v>22</v>
      </c>
      <c r="P63" s="2" t="s">
        <v>22</v>
      </c>
      <c r="Q63" s="2" t="s">
        <v>22</v>
      </c>
      <c r="R63" s="2" t="s">
        <v>22</v>
      </c>
      <c r="S63" s="2">
        <f>14.5</f>
        <v>14.5</v>
      </c>
      <c r="T63" s="2" t="s">
        <v>22</v>
      </c>
      <c r="U63" s="2">
        <f t="shared" si="1"/>
        <v>54.5</v>
      </c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x14ac:dyDescent="0.25">
      <c r="A64" s="3">
        <v>62</v>
      </c>
      <c r="B64" t="s">
        <v>12</v>
      </c>
      <c r="C64" s="2">
        <v>12.5</v>
      </c>
      <c r="D64" s="2" t="s">
        <v>22</v>
      </c>
      <c r="E64" s="2" t="s">
        <v>22</v>
      </c>
      <c r="F64" s="2">
        <v>32</v>
      </c>
      <c r="G64" s="2" t="s">
        <v>22</v>
      </c>
      <c r="H64" s="2" t="s">
        <v>22</v>
      </c>
      <c r="I64" s="2">
        <v>6.75</v>
      </c>
      <c r="J64" s="2" t="s">
        <v>22</v>
      </c>
      <c r="K64" s="2" t="s">
        <v>22</v>
      </c>
      <c r="L64" s="2" t="s">
        <v>22</v>
      </c>
      <c r="M64" s="2" t="s">
        <v>22</v>
      </c>
      <c r="N64" s="2" t="s">
        <v>22</v>
      </c>
      <c r="O64" s="2" t="s">
        <v>22</v>
      </c>
      <c r="P64" s="2" t="s">
        <v>22</v>
      </c>
      <c r="Q64" s="2">
        <v>2.75</v>
      </c>
      <c r="R64" s="2" t="s">
        <v>22</v>
      </c>
      <c r="S64" s="2" t="s">
        <v>22</v>
      </c>
      <c r="T64" s="2" t="s">
        <v>22</v>
      </c>
      <c r="U64" s="2">
        <f t="shared" si="1"/>
        <v>54</v>
      </c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x14ac:dyDescent="0.25">
      <c r="A65" s="3">
        <v>63</v>
      </c>
      <c r="B65" t="s">
        <v>97</v>
      </c>
      <c r="C65" s="2" t="s">
        <v>22</v>
      </c>
      <c r="D65" s="2" t="s">
        <v>22</v>
      </c>
      <c r="E65" s="2" t="s">
        <v>22</v>
      </c>
      <c r="F65" s="2" t="s">
        <v>22</v>
      </c>
      <c r="G65" s="2" t="s">
        <v>22</v>
      </c>
      <c r="H65" s="2" t="s">
        <v>22</v>
      </c>
      <c r="I65" s="2" t="s">
        <v>22</v>
      </c>
      <c r="J65" s="2" t="s">
        <v>22</v>
      </c>
      <c r="K65" s="2" t="s">
        <v>22</v>
      </c>
      <c r="L65" s="2" t="s">
        <v>22</v>
      </c>
      <c r="M65" s="2" t="s">
        <v>22</v>
      </c>
      <c r="N65" s="2" t="s">
        <v>22</v>
      </c>
      <c r="O65" s="2" t="s">
        <v>22</v>
      </c>
      <c r="P65" s="2">
        <v>50</v>
      </c>
      <c r="Q65" s="2" t="s">
        <v>22</v>
      </c>
      <c r="R65" s="2" t="s">
        <v>22</v>
      </c>
      <c r="S65" s="2" t="s">
        <v>22</v>
      </c>
      <c r="T65" s="2" t="s">
        <v>22</v>
      </c>
      <c r="U65" s="2">
        <f t="shared" si="1"/>
        <v>50</v>
      </c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x14ac:dyDescent="0.25">
      <c r="A66" s="3">
        <v>64</v>
      </c>
      <c r="B66" t="s">
        <v>36</v>
      </c>
      <c r="C66" s="2" t="s">
        <v>22</v>
      </c>
      <c r="D66" s="2" t="s">
        <v>22</v>
      </c>
      <c r="E66" s="2">
        <v>48.33</v>
      </c>
      <c r="F66" s="2" t="s">
        <v>22</v>
      </c>
      <c r="G66" s="2" t="s">
        <v>22</v>
      </c>
      <c r="H66" s="2" t="s">
        <v>22</v>
      </c>
      <c r="I66" s="2" t="s">
        <v>22</v>
      </c>
      <c r="J66" s="2" t="s">
        <v>22</v>
      </c>
      <c r="K66" s="2" t="s">
        <v>22</v>
      </c>
      <c r="L66" s="2" t="s">
        <v>22</v>
      </c>
      <c r="M66" s="2" t="s">
        <v>22</v>
      </c>
      <c r="N66" s="2" t="s">
        <v>22</v>
      </c>
      <c r="O66" s="2" t="s">
        <v>22</v>
      </c>
      <c r="P66" s="2" t="s">
        <v>22</v>
      </c>
      <c r="Q66" s="2" t="s">
        <v>22</v>
      </c>
      <c r="R66" s="2" t="s">
        <v>22</v>
      </c>
      <c r="S66" s="2" t="s">
        <v>22</v>
      </c>
      <c r="T66" s="2" t="s">
        <v>22</v>
      </c>
      <c r="U66" s="2">
        <f t="shared" si="1"/>
        <v>48.33</v>
      </c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x14ac:dyDescent="0.25">
      <c r="A67" s="3">
        <v>65</v>
      </c>
      <c r="B67" t="s">
        <v>46</v>
      </c>
      <c r="C67" s="2" t="s">
        <v>22</v>
      </c>
      <c r="D67" s="2" t="s">
        <v>22</v>
      </c>
      <c r="E67" s="2">
        <v>8.66</v>
      </c>
      <c r="F67" s="2" t="s">
        <v>22</v>
      </c>
      <c r="G67" s="2" t="s">
        <v>22</v>
      </c>
      <c r="H67" s="2" t="s">
        <v>22</v>
      </c>
      <c r="I67" s="2" t="s">
        <v>22</v>
      </c>
      <c r="J67" s="2" t="s">
        <v>22</v>
      </c>
      <c r="K67" s="2" t="s">
        <v>22</v>
      </c>
      <c r="L67" s="2">
        <v>18.66</v>
      </c>
      <c r="M67" s="2" t="s">
        <v>22</v>
      </c>
      <c r="N67" s="2" t="s">
        <v>22</v>
      </c>
      <c r="O67" s="2" t="s">
        <v>22</v>
      </c>
      <c r="P67" s="2" t="s">
        <v>22</v>
      </c>
      <c r="Q67" s="2" t="s">
        <v>22</v>
      </c>
      <c r="R67" s="2">
        <f>20</f>
        <v>20</v>
      </c>
      <c r="S67" s="2" t="s">
        <v>22</v>
      </c>
      <c r="T67" s="2" t="s">
        <v>22</v>
      </c>
      <c r="U67" s="2">
        <f t="shared" ref="U67:U93" si="2">SUM(C67:T67)</f>
        <v>47.32</v>
      </c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x14ac:dyDescent="0.25">
      <c r="A68" s="3">
        <v>66</v>
      </c>
      <c r="B68" t="s">
        <v>13</v>
      </c>
      <c r="C68" s="2">
        <v>12.5</v>
      </c>
      <c r="D68" s="2" t="s">
        <v>22</v>
      </c>
      <c r="E68" s="2" t="s">
        <v>22</v>
      </c>
      <c r="F68" s="2" t="s">
        <v>22</v>
      </c>
      <c r="G68" s="2" t="s">
        <v>22</v>
      </c>
      <c r="H68" s="2" t="s">
        <v>22</v>
      </c>
      <c r="I68" s="2" t="s">
        <v>22</v>
      </c>
      <c r="J68" s="2" t="s">
        <v>22</v>
      </c>
      <c r="K68" s="2">
        <v>33</v>
      </c>
      <c r="L68" s="2" t="s">
        <v>22</v>
      </c>
      <c r="M68" s="2" t="s">
        <v>22</v>
      </c>
      <c r="N68" s="2" t="s">
        <v>22</v>
      </c>
      <c r="O68" s="2" t="s">
        <v>22</v>
      </c>
      <c r="P68" s="2" t="s">
        <v>22</v>
      </c>
      <c r="Q68" s="2" t="s">
        <v>22</v>
      </c>
      <c r="R68" s="2" t="s">
        <v>22</v>
      </c>
      <c r="S68" s="2" t="s">
        <v>22</v>
      </c>
      <c r="T68" s="2" t="s">
        <v>22</v>
      </c>
      <c r="U68" s="2">
        <f t="shared" si="2"/>
        <v>45.5</v>
      </c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x14ac:dyDescent="0.25">
      <c r="A69" s="3">
        <v>67</v>
      </c>
      <c r="B69" t="s">
        <v>42</v>
      </c>
      <c r="C69" s="2" t="s">
        <v>22</v>
      </c>
      <c r="D69" s="2" t="s">
        <v>22</v>
      </c>
      <c r="E69" s="2">
        <v>8.66</v>
      </c>
      <c r="F69" s="2" t="s">
        <v>22</v>
      </c>
      <c r="G69" s="2" t="s">
        <v>22</v>
      </c>
      <c r="H69" s="2" t="s">
        <v>22</v>
      </c>
      <c r="I69" s="2">
        <v>12.75</v>
      </c>
      <c r="J69" s="2" t="s">
        <v>22</v>
      </c>
      <c r="K69" s="2" t="s">
        <v>22</v>
      </c>
      <c r="L69" s="2" t="s">
        <v>22</v>
      </c>
      <c r="M69" s="2" t="s">
        <v>22</v>
      </c>
      <c r="N69" s="2" t="s">
        <v>22</v>
      </c>
      <c r="O69" s="2">
        <v>22.85</v>
      </c>
      <c r="P69" s="2" t="s">
        <v>22</v>
      </c>
      <c r="Q69" s="2" t="s">
        <v>22</v>
      </c>
      <c r="R69" s="2" t="s">
        <v>22</v>
      </c>
      <c r="S69" s="2" t="s">
        <v>22</v>
      </c>
      <c r="T69" s="2" t="s">
        <v>22</v>
      </c>
      <c r="U69" s="2">
        <f t="shared" si="2"/>
        <v>44.260000000000005</v>
      </c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x14ac:dyDescent="0.25">
      <c r="A70" s="3">
        <v>68</v>
      </c>
      <c r="B70" t="s">
        <v>55</v>
      </c>
      <c r="C70" s="2" t="s">
        <v>22</v>
      </c>
      <c r="D70" s="2" t="s">
        <v>22</v>
      </c>
      <c r="E70" s="2" t="s">
        <v>22</v>
      </c>
      <c r="F70" s="2">
        <v>5</v>
      </c>
      <c r="G70" s="2">
        <v>8.5</v>
      </c>
      <c r="H70" s="2" t="s">
        <v>22</v>
      </c>
      <c r="I70" s="2" t="s">
        <v>22</v>
      </c>
      <c r="J70" s="2" t="s">
        <v>22</v>
      </c>
      <c r="K70" s="2" t="s">
        <v>22</v>
      </c>
      <c r="L70" s="2" t="s">
        <v>22</v>
      </c>
      <c r="M70" s="2" t="s">
        <v>22</v>
      </c>
      <c r="N70" s="2" t="s">
        <v>22</v>
      </c>
      <c r="O70" s="2" t="s">
        <v>22</v>
      </c>
      <c r="P70" s="2" t="s">
        <v>22</v>
      </c>
      <c r="Q70" s="2">
        <f>20.5+8.5</f>
        <v>29</v>
      </c>
      <c r="R70" s="2" t="s">
        <v>22</v>
      </c>
      <c r="S70" s="2" t="s">
        <v>22</v>
      </c>
      <c r="T70" s="2" t="s">
        <v>22</v>
      </c>
      <c r="U70" s="2">
        <f t="shared" si="2"/>
        <v>42.5</v>
      </c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x14ac:dyDescent="0.25">
      <c r="A71" s="3">
        <v>69</v>
      </c>
      <c r="B71" t="s">
        <v>1</v>
      </c>
      <c r="C71" s="2" t="s">
        <v>22</v>
      </c>
      <c r="D71" s="2" t="s">
        <v>22</v>
      </c>
      <c r="E71" s="2" t="s">
        <v>22</v>
      </c>
      <c r="F71" s="2" t="s">
        <v>22</v>
      </c>
      <c r="G71" s="2">
        <v>21.25</v>
      </c>
      <c r="H71" s="2" t="s">
        <v>22</v>
      </c>
      <c r="I71" s="2">
        <v>9.25</v>
      </c>
      <c r="J71" s="2" t="s">
        <v>22</v>
      </c>
      <c r="K71" s="2" t="s">
        <v>22</v>
      </c>
      <c r="L71" s="2">
        <v>9.33</v>
      </c>
      <c r="M71" s="2" t="s">
        <v>22</v>
      </c>
      <c r="N71" s="2" t="s">
        <v>22</v>
      </c>
      <c r="O71" s="2" t="s">
        <v>22</v>
      </c>
      <c r="P71" s="2" t="s">
        <v>22</v>
      </c>
      <c r="Q71" s="2" t="s">
        <v>22</v>
      </c>
      <c r="R71" s="2" t="s">
        <v>22</v>
      </c>
      <c r="S71" s="2" t="s">
        <v>22</v>
      </c>
      <c r="T71" s="2" t="s">
        <v>22</v>
      </c>
      <c r="U71" s="2">
        <f t="shared" si="2"/>
        <v>39.83</v>
      </c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x14ac:dyDescent="0.25">
      <c r="A72" s="3">
        <v>70</v>
      </c>
      <c r="B72" t="s">
        <v>61</v>
      </c>
      <c r="C72" s="2" t="s">
        <v>22</v>
      </c>
      <c r="D72" s="2" t="s">
        <v>22</v>
      </c>
      <c r="E72" s="2" t="s">
        <v>22</v>
      </c>
      <c r="F72" s="2" t="s">
        <v>22</v>
      </c>
      <c r="G72" s="2">
        <v>5.5</v>
      </c>
      <c r="H72" s="2" t="s">
        <v>22</v>
      </c>
      <c r="I72" s="2" t="s">
        <v>22</v>
      </c>
      <c r="J72" s="2" t="s">
        <v>22</v>
      </c>
      <c r="K72" s="2" t="s">
        <v>22</v>
      </c>
      <c r="L72" s="2">
        <v>27</v>
      </c>
      <c r="M72" s="2" t="s">
        <v>22</v>
      </c>
      <c r="N72" s="2" t="s">
        <v>22</v>
      </c>
      <c r="O72" s="2" t="s">
        <v>22</v>
      </c>
      <c r="P72" s="2" t="s">
        <v>22</v>
      </c>
      <c r="Q72" s="2" t="s">
        <v>22</v>
      </c>
      <c r="R72" s="2" t="s">
        <v>22</v>
      </c>
      <c r="S72" s="2" t="s">
        <v>22</v>
      </c>
      <c r="T72" s="2" t="s">
        <v>22</v>
      </c>
      <c r="U72" s="2">
        <f t="shared" si="2"/>
        <v>32.5</v>
      </c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x14ac:dyDescent="0.25">
      <c r="A73" s="3">
        <v>71</v>
      </c>
      <c r="B73" t="s">
        <v>24</v>
      </c>
      <c r="C73" s="2" t="s">
        <v>22</v>
      </c>
      <c r="D73" s="2">
        <v>23.11</v>
      </c>
      <c r="E73" s="2" t="s">
        <v>22</v>
      </c>
      <c r="F73" s="2" t="s">
        <v>22</v>
      </c>
      <c r="G73" s="2" t="s">
        <v>22</v>
      </c>
      <c r="H73" s="2" t="s">
        <v>22</v>
      </c>
      <c r="I73" s="2" t="s">
        <v>22</v>
      </c>
      <c r="J73" s="2" t="s">
        <v>22</v>
      </c>
      <c r="K73" s="2" t="s">
        <v>22</v>
      </c>
      <c r="L73" s="2">
        <v>9.33</v>
      </c>
      <c r="M73" s="2" t="s">
        <v>22</v>
      </c>
      <c r="N73" s="2" t="s">
        <v>22</v>
      </c>
      <c r="O73" s="2" t="s">
        <v>22</v>
      </c>
      <c r="P73" s="2" t="s">
        <v>22</v>
      </c>
      <c r="Q73" s="2" t="s">
        <v>22</v>
      </c>
      <c r="R73" s="2" t="s">
        <v>22</v>
      </c>
      <c r="S73" s="2" t="s">
        <v>22</v>
      </c>
      <c r="T73" s="2" t="s">
        <v>22</v>
      </c>
      <c r="U73" s="2">
        <f t="shared" si="2"/>
        <v>32.44</v>
      </c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x14ac:dyDescent="0.25">
      <c r="A74" s="3">
        <v>72</v>
      </c>
      <c r="B74" t="s">
        <v>18</v>
      </c>
      <c r="C74" s="2">
        <v>6.5</v>
      </c>
      <c r="D74" s="2" t="s">
        <v>22</v>
      </c>
      <c r="E74" s="2" t="s">
        <v>22</v>
      </c>
      <c r="F74" s="2" t="s">
        <v>22</v>
      </c>
      <c r="G74" s="2" t="s">
        <v>22</v>
      </c>
      <c r="H74" s="2" t="s">
        <v>22</v>
      </c>
      <c r="I74" s="2" t="s">
        <v>22</v>
      </c>
      <c r="J74" s="2" t="s">
        <v>22</v>
      </c>
      <c r="K74" s="2" t="s">
        <v>22</v>
      </c>
      <c r="L74" s="2" t="s">
        <v>22</v>
      </c>
      <c r="M74" s="2" t="s">
        <v>22</v>
      </c>
      <c r="N74" s="2" t="s">
        <v>22</v>
      </c>
      <c r="O74" s="2" t="s">
        <v>22</v>
      </c>
      <c r="P74" s="2" t="s">
        <v>22</v>
      </c>
      <c r="Q74" s="2" t="s">
        <v>22</v>
      </c>
      <c r="R74" s="2">
        <v>16.66</v>
      </c>
      <c r="S74" s="2" t="s">
        <v>22</v>
      </c>
      <c r="T74" s="2">
        <v>4</v>
      </c>
      <c r="U74" s="2">
        <f t="shared" si="2"/>
        <v>27.16</v>
      </c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x14ac:dyDescent="0.25">
      <c r="A75" s="3">
        <v>73</v>
      </c>
      <c r="B75" t="s">
        <v>86</v>
      </c>
      <c r="C75" s="2" t="s">
        <v>22</v>
      </c>
      <c r="D75" s="2" t="s">
        <v>22</v>
      </c>
      <c r="E75" s="2" t="s">
        <v>22</v>
      </c>
      <c r="F75" s="2" t="s">
        <v>22</v>
      </c>
      <c r="G75" s="2" t="s">
        <v>22</v>
      </c>
      <c r="H75" s="2" t="s">
        <v>22</v>
      </c>
      <c r="I75" s="2" t="s">
        <v>22</v>
      </c>
      <c r="J75" s="2">
        <v>25</v>
      </c>
      <c r="K75" s="2" t="s">
        <v>22</v>
      </c>
      <c r="L75" s="2" t="s">
        <v>22</v>
      </c>
      <c r="M75" s="2" t="s">
        <v>22</v>
      </c>
      <c r="N75" s="2" t="s">
        <v>22</v>
      </c>
      <c r="O75" s="2" t="s">
        <v>22</v>
      </c>
      <c r="P75" s="2" t="s">
        <v>22</v>
      </c>
      <c r="Q75" s="2" t="s">
        <v>22</v>
      </c>
      <c r="R75" s="2" t="s">
        <v>22</v>
      </c>
      <c r="S75" s="2" t="s">
        <v>22</v>
      </c>
      <c r="T75" s="2" t="s">
        <v>22</v>
      </c>
      <c r="U75" s="2">
        <f t="shared" si="2"/>
        <v>25</v>
      </c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x14ac:dyDescent="0.25">
      <c r="A76" s="3">
        <v>74</v>
      </c>
      <c r="B76" t="s">
        <v>26</v>
      </c>
      <c r="C76" s="2" t="s">
        <v>22</v>
      </c>
      <c r="D76" s="2">
        <v>23.11</v>
      </c>
      <c r="E76" s="2" t="s">
        <v>22</v>
      </c>
      <c r="F76" s="2" t="s">
        <v>22</v>
      </c>
      <c r="G76" s="2" t="s">
        <v>22</v>
      </c>
      <c r="H76" s="2" t="s">
        <v>22</v>
      </c>
      <c r="I76" s="2" t="s">
        <v>22</v>
      </c>
      <c r="J76" s="2" t="s">
        <v>22</v>
      </c>
      <c r="K76" s="2" t="s">
        <v>22</v>
      </c>
      <c r="L76" s="2" t="s">
        <v>22</v>
      </c>
      <c r="M76" s="2" t="s">
        <v>22</v>
      </c>
      <c r="N76" s="2" t="s">
        <v>22</v>
      </c>
      <c r="O76" s="2" t="s">
        <v>22</v>
      </c>
      <c r="P76" s="2" t="s">
        <v>22</v>
      </c>
      <c r="Q76" s="2" t="s">
        <v>22</v>
      </c>
      <c r="R76" s="2" t="s">
        <v>22</v>
      </c>
      <c r="S76" s="2" t="s">
        <v>22</v>
      </c>
      <c r="T76" s="2" t="s">
        <v>22</v>
      </c>
      <c r="U76" s="2">
        <f t="shared" si="2"/>
        <v>23.11</v>
      </c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x14ac:dyDescent="0.25">
      <c r="A77" s="3">
        <v>75</v>
      </c>
      <c r="B77" t="s">
        <v>27</v>
      </c>
      <c r="C77" s="2" t="s">
        <v>22</v>
      </c>
      <c r="D77" s="2">
        <v>23.11</v>
      </c>
      <c r="E77" s="2" t="s">
        <v>22</v>
      </c>
      <c r="F77" s="2" t="s">
        <v>22</v>
      </c>
      <c r="G77" s="2" t="s">
        <v>22</v>
      </c>
      <c r="H77" s="2" t="s">
        <v>22</v>
      </c>
      <c r="I77" s="2" t="s">
        <v>22</v>
      </c>
      <c r="J77" s="2" t="s">
        <v>22</v>
      </c>
      <c r="K77" s="2" t="s">
        <v>22</v>
      </c>
      <c r="L77" s="2" t="s">
        <v>22</v>
      </c>
      <c r="M77" s="2" t="s">
        <v>22</v>
      </c>
      <c r="N77" s="2" t="s">
        <v>22</v>
      </c>
      <c r="O77" s="2" t="s">
        <v>22</v>
      </c>
      <c r="P77" s="2" t="s">
        <v>22</v>
      </c>
      <c r="Q77" s="2" t="s">
        <v>22</v>
      </c>
      <c r="R77" s="2" t="s">
        <v>22</v>
      </c>
      <c r="S77" s="2" t="s">
        <v>22</v>
      </c>
      <c r="T77" s="2" t="s">
        <v>22</v>
      </c>
      <c r="U77" s="2">
        <f t="shared" si="2"/>
        <v>23.11</v>
      </c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x14ac:dyDescent="0.25">
      <c r="A78" s="3">
        <v>76</v>
      </c>
      <c r="B78" t="s">
        <v>17</v>
      </c>
      <c r="C78" s="2">
        <v>6.5</v>
      </c>
      <c r="D78" s="2" t="s">
        <v>22</v>
      </c>
      <c r="E78" s="2">
        <v>8.66</v>
      </c>
      <c r="F78" s="2" t="s">
        <v>22</v>
      </c>
      <c r="G78" s="2">
        <v>6.5</v>
      </c>
      <c r="H78" s="2" t="s">
        <v>22</v>
      </c>
      <c r="I78" s="2" t="s">
        <v>22</v>
      </c>
      <c r="J78" s="2" t="s">
        <v>22</v>
      </c>
      <c r="K78" s="2" t="s">
        <v>22</v>
      </c>
      <c r="L78" s="2" t="s">
        <v>22</v>
      </c>
      <c r="M78" s="2" t="s">
        <v>22</v>
      </c>
      <c r="N78" s="2" t="s">
        <v>22</v>
      </c>
      <c r="O78" s="2" t="s">
        <v>22</v>
      </c>
      <c r="P78" s="2" t="s">
        <v>22</v>
      </c>
      <c r="Q78" s="2" t="s">
        <v>22</v>
      </c>
      <c r="R78" s="2" t="s">
        <v>22</v>
      </c>
      <c r="S78" s="2" t="s">
        <v>22</v>
      </c>
      <c r="T78" s="2" t="s">
        <v>22</v>
      </c>
      <c r="U78" s="2">
        <f t="shared" si="2"/>
        <v>21.66</v>
      </c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x14ac:dyDescent="0.25">
      <c r="A79" s="3">
        <v>77</v>
      </c>
      <c r="B79" t="s">
        <v>55</v>
      </c>
      <c r="C79" s="2" t="s">
        <v>22</v>
      </c>
      <c r="D79" s="2" t="s">
        <v>22</v>
      </c>
      <c r="E79" s="2" t="s">
        <v>22</v>
      </c>
      <c r="F79" s="2" t="s">
        <v>22</v>
      </c>
      <c r="G79" s="2" t="s">
        <v>22</v>
      </c>
      <c r="H79" s="2" t="s">
        <v>22</v>
      </c>
      <c r="I79" s="2">
        <v>20</v>
      </c>
      <c r="J79" s="2" t="s">
        <v>22</v>
      </c>
      <c r="K79" s="2" t="s">
        <v>22</v>
      </c>
      <c r="L79" s="2" t="s">
        <v>22</v>
      </c>
      <c r="M79" s="2" t="s">
        <v>22</v>
      </c>
      <c r="N79" s="2" t="s">
        <v>22</v>
      </c>
      <c r="O79" s="2" t="s">
        <v>22</v>
      </c>
      <c r="P79" s="2" t="s">
        <v>22</v>
      </c>
      <c r="Q79" s="2" t="s">
        <v>22</v>
      </c>
      <c r="R79" s="2" t="s">
        <v>22</v>
      </c>
      <c r="S79" s="2" t="s">
        <v>22</v>
      </c>
      <c r="T79" s="2" t="s">
        <v>22</v>
      </c>
      <c r="U79" s="2">
        <f t="shared" si="2"/>
        <v>20</v>
      </c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x14ac:dyDescent="0.25">
      <c r="A80" s="3">
        <v>78</v>
      </c>
      <c r="B80" t="s">
        <v>90</v>
      </c>
      <c r="C80" s="2" t="s">
        <v>22</v>
      </c>
      <c r="D80" s="2" t="s">
        <v>22</v>
      </c>
      <c r="E80" s="2" t="s">
        <v>22</v>
      </c>
      <c r="F80" s="2" t="s">
        <v>22</v>
      </c>
      <c r="G80" s="2" t="s">
        <v>22</v>
      </c>
      <c r="H80" s="2" t="s">
        <v>22</v>
      </c>
      <c r="I80" s="2" t="s">
        <v>22</v>
      </c>
      <c r="J80" s="2" t="s">
        <v>22</v>
      </c>
      <c r="K80" s="2" t="s">
        <v>22</v>
      </c>
      <c r="L80" s="2" t="s">
        <v>22</v>
      </c>
      <c r="M80" s="2" t="s">
        <v>22</v>
      </c>
      <c r="N80" s="2">
        <v>20</v>
      </c>
      <c r="O80" s="2" t="s">
        <v>22</v>
      </c>
      <c r="P80" s="2" t="s">
        <v>22</v>
      </c>
      <c r="Q80" s="2" t="s">
        <v>22</v>
      </c>
      <c r="R80" s="2" t="s">
        <v>22</v>
      </c>
      <c r="S80" s="2" t="s">
        <v>22</v>
      </c>
      <c r="T80" s="2" t="s">
        <v>22</v>
      </c>
      <c r="U80" s="2">
        <f t="shared" si="2"/>
        <v>20</v>
      </c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x14ac:dyDescent="0.25">
      <c r="A81" s="3">
        <v>79</v>
      </c>
      <c r="B81" t="s">
        <v>100</v>
      </c>
      <c r="C81" s="2" t="s">
        <v>22</v>
      </c>
      <c r="D81" s="2" t="s">
        <v>22</v>
      </c>
      <c r="E81" s="2" t="s">
        <v>22</v>
      </c>
      <c r="F81" s="2" t="s">
        <v>22</v>
      </c>
      <c r="G81" s="2" t="s">
        <v>22</v>
      </c>
      <c r="H81" s="2" t="s">
        <v>22</v>
      </c>
      <c r="I81" s="2" t="s">
        <v>22</v>
      </c>
      <c r="J81" s="2" t="s">
        <v>22</v>
      </c>
      <c r="K81" s="2" t="s">
        <v>22</v>
      </c>
      <c r="L81" s="2" t="s">
        <v>22</v>
      </c>
      <c r="M81" s="2" t="s">
        <v>22</v>
      </c>
      <c r="N81" s="2" t="s">
        <v>22</v>
      </c>
      <c r="O81" s="2" t="s">
        <v>22</v>
      </c>
      <c r="P81" s="2" t="s">
        <v>22</v>
      </c>
      <c r="Q81" s="2" t="s">
        <v>22</v>
      </c>
      <c r="R81" s="2" t="s">
        <v>22</v>
      </c>
      <c r="S81" s="2">
        <f>18.75</f>
        <v>18.75</v>
      </c>
      <c r="T81" s="2" t="s">
        <v>22</v>
      </c>
      <c r="U81" s="2">
        <f t="shared" si="2"/>
        <v>18.75</v>
      </c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x14ac:dyDescent="0.25">
      <c r="A82" s="3">
        <v>80</v>
      </c>
      <c r="B82" t="s">
        <v>101</v>
      </c>
      <c r="C82" s="2" t="s">
        <v>22</v>
      </c>
      <c r="D82" s="2" t="s">
        <v>22</v>
      </c>
      <c r="E82" s="2" t="s">
        <v>22</v>
      </c>
      <c r="F82" s="2" t="s">
        <v>22</v>
      </c>
      <c r="G82" s="2" t="s">
        <v>22</v>
      </c>
      <c r="H82" s="2" t="s">
        <v>22</v>
      </c>
      <c r="I82" s="2" t="s">
        <v>22</v>
      </c>
      <c r="J82" s="2" t="s">
        <v>22</v>
      </c>
      <c r="K82" s="2" t="s">
        <v>22</v>
      </c>
      <c r="L82" s="2" t="s">
        <v>22</v>
      </c>
      <c r="M82" s="2" t="s">
        <v>22</v>
      </c>
      <c r="N82" s="2" t="s">
        <v>22</v>
      </c>
      <c r="O82" s="2" t="s">
        <v>22</v>
      </c>
      <c r="P82" s="2" t="s">
        <v>22</v>
      </c>
      <c r="Q82" s="2" t="s">
        <v>22</v>
      </c>
      <c r="R82" s="2" t="s">
        <v>22</v>
      </c>
      <c r="S82" s="2">
        <v>18.75</v>
      </c>
      <c r="T82" s="2" t="s">
        <v>22</v>
      </c>
      <c r="U82" s="2">
        <f t="shared" si="2"/>
        <v>18.75</v>
      </c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x14ac:dyDescent="0.25">
      <c r="A83" s="3">
        <v>81</v>
      </c>
      <c r="B83" t="s">
        <v>39</v>
      </c>
      <c r="C83" s="2" t="s">
        <v>22</v>
      </c>
      <c r="D83" s="2" t="s">
        <v>22</v>
      </c>
      <c r="E83" s="2">
        <v>18</v>
      </c>
      <c r="F83" s="2" t="s">
        <v>22</v>
      </c>
      <c r="G83" s="2" t="s">
        <v>22</v>
      </c>
      <c r="H83" s="2" t="s">
        <v>22</v>
      </c>
      <c r="I83" s="2" t="s">
        <v>22</v>
      </c>
      <c r="J83" s="2" t="s">
        <v>22</v>
      </c>
      <c r="K83" s="2" t="s">
        <v>22</v>
      </c>
      <c r="L83" s="2" t="s">
        <v>22</v>
      </c>
      <c r="M83" s="2" t="s">
        <v>22</v>
      </c>
      <c r="N83" s="2" t="s">
        <v>22</v>
      </c>
      <c r="O83" s="2" t="s">
        <v>22</v>
      </c>
      <c r="P83" s="2" t="s">
        <v>22</v>
      </c>
      <c r="Q83" s="2" t="s">
        <v>22</v>
      </c>
      <c r="R83" s="2" t="s">
        <v>22</v>
      </c>
      <c r="S83" s="2" t="s">
        <v>22</v>
      </c>
      <c r="T83" s="2" t="s">
        <v>22</v>
      </c>
      <c r="U83" s="2">
        <f t="shared" si="2"/>
        <v>18</v>
      </c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x14ac:dyDescent="0.25">
      <c r="A84" s="3">
        <v>82</v>
      </c>
      <c r="B84" t="s">
        <v>41</v>
      </c>
      <c r="C84" s="2" t="s">
        <v>22</v>
      </c>
      <c r="D84" s="2" t="s">
        <v>22</v>
      </c>
      <c r="E84" s="2">
        <v>18</v>
      </c>
      <c r="F84" s="2" t="s">
        <v>22</v>
      </c>
      <c r="G84" s="2" t="s">
        <v>22</v>
      </c>
      <c r="H84" s="2" t="s">
        <v>22</v>
      </c>
      <c r="I84" s="2" t="s">
        <v>22</v>
      </c>
      <c r="J84" s="2" t="s">
        <v>22</v>
      </c>
      <c r="K84" s="2" t="s">
        <v>22</v>
      </c>
      <c r="L84" s="2" t="s">
        <v>22</v>
      </c>
      <c r="M84" s="2" t="s">
        <v>22</v>
      </c>
      <c r="N84" s="2" t="s">
        <v>22</v>
      </c>
      <c r="O84" s="2" t="s">
        <v>22</v>
      </c>
      <c r="P84" s="2" t="s">
        <v>22</v>
      </c>
      <c r="Q84" s="2" t="s">
        <v>22</v>
      </c>
      <c r="R84" s="2" t="s">
        <v>22</v>
      </c>
      <c r="S84" s="2" t="s">
        <v>22</v>
      </c>
      <c r="T84" s="2" t="s">
        <v>22</v>
      </c>
      <c r="U84" s="2">
        <f t="shared" si="2"/>
        <v>18</v>
      </c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x14ac:dyDescent="0.25">
      <c r="A85" s="3">
        <v>83</v>
      </c>
      <c r="B85" t="s">
        <v>10</v>
      </c>
      <c r="C85" s="2">
        <v>17.5</v>
      </c>
      <c r="D85" s="2" t="s">
        <v>22</v>
      </c>
      <c r="E85" s="2" t="s">
        <v>22</v>
      </c>
      <c r="F85" s="2" t="s">
        <v>22</v>
      </c>
      <c r="G85" s="2" t="s">
        <v>22</v>
      </c>
      <c r="H85" s="2" t="s">
        <v>22</v>
      </c>
      <c r="I85" s="2" t="s">
        <v>22</v>
      </c>
      <c r="J85" s="2" t="s">
        <v>22</v>
      </c>
      <c r="K85" s="2" t="s">
        <v>22</v>
      </c>
      <c r="L85" s="2" t="s">
        <v>22</v>
      </c>
      <c r="M85" s="2" t="s">
        <v>22</v>
      </c>
      <c r="N85" s="2" t="s">
        <v>22</v>
      </c>
      <c r="O85" s="2" t="s">
        <v>22</v>
      </c>
      <c r="P85" s="2" t="s">
        <v>22</v>
      </c>
      <c r="Q85" s="2" t="s">
        <v>22</v>
      </c>
      <c r="R85" s="2" t="s">
        <v>22</v>
      </c>
      <c r="S85" s="2" t="s">
        <v>22</v>
      </c>
      <c r="T85" s="2" t="s">
        <v>22</v>
      </c>
      <c r="U85" s="2">
        <f t="shared" si="2"/>
        <v>17.5</v>
      </c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x14ac:dyDescent="0.25">
      <c r="A86" s="3">
        <v>84</v>
      </c>
      <c r="B86" t="s">
        <v>11</v>
      </c>
      <c r="C86" s="2">
        <v>17.5</v>
      </c>
      <c r="D86" s="2" t="s">
        <v>22</v>
      </c>
      <c r="E86" s="2" t="s">
        <v>22</v>
      </c>
      <c r="F86" s="2" t="s">
        <v>22</v>
      </c>
      <c r="G86" s="2" t="s">
        <v>22</v>
      </c>
      <c r="H86" s="2" t="s">
        <v>22</v>
      </c>
      <c r="I86" s="2" t="s">
        <v>22</v>
      </c>
      <c r="J86" s="2" t="s">
        <v>22</v>
      </c>
      <c r="K86" s="2" t="s">
        <v>22</v>
      </c>
      <c r="L86" s="2" t="s">
        <v>22</v>
      </c>
      <c r="M86" s="2" t="s">
        <v>22</v>
      </c>
      <c r="N86" s="2" t="s">
        <v>22</v>
      </c>
      <c r="O86" s="2" t="s">
        <v>22</v>
      </c>
      <c r="P86" s="2" t="s">
        <v>22</v>
      </c>
      <c r="Q86" s="2" t="s">
        <v>22</v>
      </c>
      <c r="R86" s="2" t="s">
        <v>22</v>
      </c>
      <c r="S86" s="2" t="s">
        <v>22</v>
      </c>
      <c r="T86" s="2" t="s">
        <v>22</v>
      </c>
      <c r="U86" s="2">
        <f t="shared" si="2"/>
        <v>17.5</v>
      </c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x14ac:dyDescent="0.25">
      <c r="A87" s="3">
        <v>85</v>
      </c>
      <c r="B87" t="s">
        <v>102</v>
      </c>
      <c r="C87" s="2" t="s">
        <v>22</v>
      </c>
      <c r="D87" s="2" t="s">
        <v>22</v>
      </c>
      <c r="E87" s="2" t="s">
        <v>22</v>
      </c>
      <c r="F87" s="2" t="s">
        <v>22</v>
      </c>
      <c r="G87" s="2" t="s">
        <v>22</v>
      </c>
      <c r="H87" s="2" t="s">
        <v>22</v>
      </c>
      <c r="I87" s="2" t="s">
        <v>22</v>
      </c>
      <c r="J87" s="2" t="s">
        <v>22</v>
      </c>
      <c r="K87" s="2" t="s">
        <v>22</v>
      </c>
      <c r="L87" s="2" t="s">
        <v>22</v>
      </c>
      <c r="M87" s="2" t="s">
        <v>22</v>
      </c>
      <c r="N87" s="2" t="s">
        <v>22</v>
      </c>
      <c r="O87" s="2" t="s">
        <v>22</v>
      </c>
      <c r="P87" s="2" t="s">
        <v>22</v>
      </c>
      <c r="Q87" s="2" t="s">
        <v>22</v>
      </c>
      <c r="R87" s="2" t="s">
        <v>22</v>
      </c>
      <c r="S87" s="2">
        <v>14.5</v>
      </c>
      <c r="T87" s="2" t="s">
        <v>22</v>
      </c>
      <c r="U87" s="2">
        <f t="shared" si="2"/>
        <v>14.5</v>
      </c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x14ac:dyDescent="0.25">
      <c r="A88" s="3">
        <v>86</v>
      </c>
      <c r="B88" t="s">
        <v>43</v>
      </c>
      <c r="C88" s="2" t="s">
        <v>22</v>
      </c>
      <c r="D88" s="2" t="s">
        <v>22</v>
      </c>
      <c r="E88" s="2">
        <v>8.66</v>
      </c>
      <c r="F88" s="2" t="s">
        <v>22</v>
      </c>
      <c r="G88" s="2" t="s">
        <v>22</v>
      </c>
      <c r="H88" s="2" t="s">
        <v>22</v>
      </c>
      <c r="I88" s="2" t="s">
        <v>22</v>
      </c>
      <c r="J88" s="2" t="s">
        <v>22</v>
      </c>
      <c r="K88" s="2" t="s">
        <v>22</v>
      </c>
      <c r="L88" s="2" t="s">
        <v>22</v>
      </c>
      <c r="M88" s="2" t="s">
        <v>22</v>
      </c>
      <c r="N88" s="2">
        <v>5.75</v>
      </c>
      <c r="O88" s="2" t="s">
        <v>22</v>
      </c>
      <c r="P88" s="2" t="s">
        <v>22</v>
      </c>
      <c r="Q88" s="2" t="s">
        <v>22</v>
      </c>
      <c r="R88" s="2" t="s">
        <v>22</v>
      </c>
      <c r="S88" s="2" t="s">
        <v>22</v>
      </c>
      <c r="T88" s="2" t="s">
        <v>22</v>
      </c>
      <c r="U88" s="2">
        <f t="shared" si="2"/>
        <v>14.41</v>
      </c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x14ac:dyDescent="0.25">
      <c r="A89" s="3">
        <v>87</v>
      </c>
      <c r="B89" t="s">
        <v>54</v>
      </c>
      <c r="C89" s="2" t="s">
        <v>22</v>
      </c>
      <c r="D89" s="2" t="s">
        <v>22</v>
      </c>
      <c r="E89" s="2" t="s">
        <v>22</v>
      </c>
      <c r="F89" s="2">
        <v>7</v>
      </c>
      <c r="G89" s="2" t="s">
        <v>22</v>
      </c>
      <c r="H89" s="2" t="s">
        <v>22</v>
      </c>
      <c r="I89" s="2" t="s">
        <v>22</v>
      </c>
      <c r="J89" s="2" t="s">
        <v>22</v>
      </c>
      <c r="K89" s="2" t="s">
        <v>22</v>
      </c>
      <c r="L89" s="2" t="s">
        <v>22</v>
      </c>
      <c r="M89" s="2" t="s">
        <v>22</v>
      </c>
      <c r="N89" s="2">
        <v>3.25</v>
      </c>
      <c r="O89" s="2" t="s">
        <v>22</v>
      </c>
      <c r="P89" s="2" t="s">
        <v>22</v>
      </c>
      <c r="Q89" s="2" t="s">
        <v>22</v>
      </c>
      <c r="R89" s="2" t="s">
        <v>22</v>
      </c>
      <c r="S89" s="2" t="s">
        <v>22</v>
      </c>
      <c r="T89" s="2" t="s">
        <v>22</v>
      </c>
      <c r="U89" s="2">
        <f t="shared" si="2"/>
        <v>10.25</v>
      </c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x14ac:dyDescent="0.25">
      <c r="A90" s="3">
        <v>88</v>
      </c>
      <c r="B90" t="s">
        <v>44</v>
      </c>
      <c r="C90" s="2" t="s">
        <v>22</v>
      </c>
      <c r="D90" s="2" t="s">
        <v>22</v>
      </c>
      <c r="E90" s="2">
        <v>8.66</v>
      </c>
      <c r="F90" s="2" t="s">
        <v>22</v>
      </c>
      <c r="G90" s="2" t="s">
        <v>22</v>
      </c>
      <c r="H90" s="2" t="s">
        <v>22</v>
      </c>
      <c r="I90" s="2" t="s">
        <v>22</v>
      </c>
      <c r="J90" s="2" t="s">
        <v>22</v>
      </c>
      <c r="K90" s="2" t="s">
        <v>22</v>
      </c>
      <c r="L90" s="2" t="s">
        <v>22</v>
      </c>
      <c r="M90" s="2" t="s">
        <v>22</v>
      </c>
      <c r="N90" s="2" t="s">
        <v>22</v>
      </c>
      <c r="O90" s="2" t="s">
        <v>22</v>
      </c>
      <c r="P90" s="2" t="s">
        <v>22</v>
      </c>
      <c r="Q90" s="2" t="s">
        <v>22</v>
      </c>
      <c r="R90" s="2" t="s">
        <v>22</v>
      </c>
      <c r="S90" s="2" t="s">
        <v>22</v>
      </c>
      <c r="T90" s="2" t="s">
        <v>22</v>
      </c>
      <c r="U90" s="2">
        <f t="shared" si="2"/>
        <v>8.66</v>
      </c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x14ac:dyDescent="0.25">
      <c r="A91" s="3">
        <v>89</v>
      </c>
      <c r="B91" t="s">
        <v>73</v>
      </c>
      <c r="C91" s="2" t="s">
        <v>22</v>
      </c>
      <c r="D91" s="2" t="s">
        <v>22</v>
      </c>
      <c r="E91" s="2" t="s">
        <v>22</v>
      </c>
      <c r="F91" s="2" t="s">
        <v>22</v>
      </c>
      <c r="G91" s="2" t="s">
        <v>22</v>
      </c>
      <c r="H91" s="2" t="s">
        <v>22</v>
      </c>
      <c r="I91" s="2">
        <v>6.75</v>
      </c>
      <c r="J91" s="2" t="s">
        <v>22</v>
      </c>
      <c r="K91" s="2" t="s">
        <v>22</v>
      </c>
      <c r="L91" s="2" t="s">
        <v>22</v>
      </c>
      <c r="M91" s="2" t="s">
        <v>22</v>
      </c>
      <c r="N91" s="2" t="s">
        <v>22</v>
      </c>
      <c r="O91" s="2" t="s">
        <v>22</v>
      </c>
      <c r="P91" s="2" t="s">
        <v>22</v>
      </c>
      <c r="Q91" s="2" t="s">
        <v>22</v>
      </c>
      <c r="R91" s="2" t="s">
        <v>22</v>
      </c>
      <c r="S91" s="2" t="s">
        <v>22</v>
      </c>
      <c r="T91" s="2" t="s">
        <v>22</v>
      </c>
      <c r="U91" s="2">
        <f t="shared" si="2"/>
        <v>6.75</v>
      </c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x14ac:dyDescent="0.25">
      <c r="A92" s="3">
        <v>90</v>
      </c>
      <c r="B92" t="s">
        <v>49</v>
      </c>
      <c r="C92" s="2" t="s">
        <v>22</v>
      </c>
      <c r="D92" s="2" t="s">
        <v>22</v>
      </c>
      <c r="E92" s="2" t="s">
        <v>22</v>
      </c>
      <c r="F92" s="2" t="s">
        <v>22</v>
      </c>
      <c r="G92" s="2" t="s">
        <v>22</v>
      </c>
      <c r="H92" s="2" t="s">
        <v>22</v>
      </c>
      <c r="I92" s="2" t="s">
        <v>22</v>
      </c>
      <c r="J92" s="2" t="s">
        <v>22</v>
      </c>
      <c r="K92" s="2" t="s">
        <v>22</v>
      </c>
      <c r="L92" s="2" t="s">
        <v>22</v>
      </c>
      <c r="M92" s="2" t="s">
        <v>22</v>
      </c>
      <c r="N92" s="2">
        <v>5.75</v>
      </c>
      <c r="O92" s="2" t="s">
        <v>22</v>
      </c>
      <c r="P92" s="2" t="s">
        <v>22</v>
      </c>
      <c r="Q92" s="2" t="s">
        <v>22</v>
      </c>
      <c r="R92" s="2" t="s">
        <v>22</v>
      </c>
      <c r="S92" s="2" t="s">
        <v>22</v>
      </c>
      <c r="T92" s="2" t="s">
        <v>22</v>
      </c>
      <c r="U92" s="2">
        <f t="shared" si="2"/>
        <v>5.75</v>
      </c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x14ac:dyDescent="0.25">
      <c r="A93" s="3">
        <v>91</v>
      </c>
      <c r="B93" t="s">
        <v>89</v>
      </c>
      <c r="C93" s="2" t="s">
        <v>22</v>
      </c>
      <c r="D93" s="2" t="s">
        <v>22</v>
      </c>
      <c r="E93" s="2" t="s">
        <v>22</v>
      </c>
      <c r="F93" s="2" t="s">
        <v>22</v>
      </c>
      <c r="G93" s="2" t="s">
        <v>22</v>
      </c>
      <c r="H93" s="2" t="s">
        <v>22</v>
      </c>
      <c r="I93" s="2" t="s">
        <v>22</v>
      </c>
      <c r="J93" s="2" t="s">
        <v>22</v>
      </c>
      <c r="K93" s="2" t="s">
        <v>22</v>
      </c>
      <c r="L93" s="2" t="s">
        <v>22</v>
      </c>
      <c r="M93" s="2" t="s">
        <v>22</v>
      </c>
      <c r="N93" s="2">
        <v>4.25</v>
      </c>
      <c r="O93" s="2" t="s">
        <v>22</v>
      </c>
      <c r="P93" s="2" t="s">
        <v>22</v>
      </c>
      <c r="Q93" s="2" t="s">
        <v>22</v>
      </c>
      <c r="R93" s="2" t="s">
        <v>22</v>
      </c>
      <c r="S93" s="2" t="s">
        <v>22</v>
      </c>
      <c r="T93" s="2" t="s">
        <v>22</v>
      </c>
      <c r="U93" s="2">
        <f t="shared" si="2"/>
        <v>4.25</v>
      </c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x14ac:dyDescent="0.25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x14ac:dyDescent="0.25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x14ac:dyDescent="0.25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3:31" x14ac:dyDescent="0.25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3:31" x14ac:dyDescent="0.25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3:31" x14ac:dyDescent="0.25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3:31" x14ac:dyDescent="0.25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3:31" x14ac:dyDescent="0.25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3:31" x14ac:dyDescent="0.25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3:31" x14ac:dyDescent="0.25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</sheetData>
  <sortState xmlns:xlrd2="http://schemas.microsoft.com/office/spreadsheetml/2017/richdata2" ref="A3:U93">
    <sortCondition descending="1" ref="U3:U9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3AF1B-63EA-49B6-9B3A-691E7C90AC70}">
  <dimension ref="A1"/>
  <sheetViews>
    <sheetView workbookViewId="0"/>
  </sheetViews>
  <sheetFormatPr defaultRowHeight="15" x14ac:dyDescent="0.25"/>
  <sheetData>
    <row r="1" spans="1:1" x14ac:dyDescent="0.25">
      <c r="A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 Results</vt:lpstr>
      <vt:lpstr>2025 Results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Brent Kleinjan</dc:creator>
  <cp:lastModifiedBy>Brent Kleinjan</cp:lastModifiedBy>
  <dcterms:created xsi:type="dcterms:W3CDTF">2025-05-27T16:17:01Z</dcterms:created>
  <dcterms:modified xsi:type="dcterms:W3CDTF">2026-09-22T14:53:23Z</dcterms:modified>
</cp:coreProperties>
</file>