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5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zcw38\OneDrive\Documents\Cursillo\Rosters\Clergy\"/>
    </mc:Choice>
  </mc:AlternateContent>
  <xr:revisionPtr revIDLastSave="0" documentId="13_ncr:9_{134842B4-BA6B-44BC-9563-83C6CD603669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riests" sheetId="1" r:id="rId1"/>
    <sheet name="Deacons" sheetId="2" r:id="rId2"/>
    <sheet name="Clergy Team Builder" sheetId="3" r:id="rId3"/>
    <sheet name="Roster Printout" sheetId="4" r:id="rId4"/>
  </sheets>
  <definedNames>
    <definedName name="_xlnm._FilterDatabase" localSheetId="1" hidden="1">Deacons!#REF!</definedName>
    <definedName name="_xlnm.Print_Area" localSheetId="3">'Roster Printout'!$A$1:$K$14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A32" i="2" l="1"/>
  <c r="A16" i="2" l="1"/>
  <c r="A24" i="2" l="1"/>
  <c r="A41" i="1"/>
  <c r="A24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5" i="1"/>
  <c r="A26" i="1"/>
  <c r="A27" i="1"/>
  <c r="A28" i="1"/>
  <c r="A29" i="1"/>
  <c r="A30" i="1"/>
  <c r="A31" i="1"/>
  <c r="A32" i="1"/>
  <c r="A33" i="1"/>
  <c r="A34" i="1"/>
  <c r="A35" i="1"/>
  <c r="A36" i="1"/>
  <c r="A38" i="1"/>
  <c r="A37" i="1"/>
  <c r="A39" i="1"/>
  <c r="A40" i="1"/>
  <c r="A31" i="2"/>
  <c r="A30" i="2"/>
  <c r="A29" i="2"/>
  <c r="A28" i="2"/>
  <c r="A27" i="2"/>
  <c r="A26" i="2"/>
  <c r="A25" i="2"/>
  <c r="A23" i="2"/>
  <c r="A22" i="2"/>
  <c r="A21" i="2"/>
  <c r="A20" i="2"/>
  <c r="A19" i="2"/>
  <c r="A18" i="2"/>
  <c r="A17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E3" i="3" l="1"/>
  <c r="B9" i="4"/>
  <c r="B3" i="4"/>
  <c r="B4" i="4"/>
  <c r="B7" i="4"/>
  <c r="B10" i="4"/>
  <c r="B11" i="4"/>
  <c r="B12" i="4"/>
  <c r="K3" i="4"/>
  <c r="K4" i="4"/>
  <c r="K7" i="4"/>
  <c r="K9" i="4"/>
  <c r="K10" i="4"/>
  <c r="K11" i="4"/>
  <c r="K12" i="4"/>
  <c r="J3" i="4"/>
  <c r="J4" i="4"/>
  <c r="J7" i="4"/>
  <c r="J9" i="4"/>
  <c r="J10" i="4"/>
  <c r="J11" i="4"/>
  <c r="J12" i="4"/>
  <c r="I3" i="4"/>
  <c r="I4" i="4"/>
  <c r="I7" i="4"/>
  <c r="I9" i="4"/>
  <c r="I10" i="4"/>
  <c r="I11" i="4"/>
  <c r="I12" i="4"/>
  <c r="H3" i="4"/>
  <c r="H4" i="4"/>
  <c r="H7" i="4"/>
  <c r="H9" i="4"/>
  <c r="H10" i="4"/>
  <c r="H11" i="4"/>
  <c r="H12" i="4"/>
  <c r="G3" i="4"/>
  <c r="G4" i="4"/>
  <c r="G7" i="4"/>
  <c r="G9" i="4"/>
  <c r="G10" i="4"/>
  <c r="G11" i="4"/>
  <c r="G12" i="4"/>
  <c r="F3" i="4"/>
  <c r="F4" i="4"/>
  <c r="F7" i="4"/>
  <c r="F9" i="4"/>
  <c r="F10" i="4"/>
  <c r="F11" i="4"/>
  <c r="F12" i="4"/>
  <c r="E3" i="4"/>
  <c r="E4" i="4"/>
  <c r="E7" i="4"/>
  <c r="E9" i="4"/>
  <c r="E10" i="4"/>
  <c r="E11" i="4"/>
  <c r="E12" i="4"/>
  <c r="D3" i="4"/>
  <c r="D4" i="4"/>
  <c r="D7" i="4"/>
  <c r="D9" i="4"/>
  <c r="D10" i="4"/>
  <c r="D11" i="4"/>
  <c r="D12" i="4"/>
  <c r="C3" i="4"/>
  <c r="C4" i="4"/>
  <c r="C7" i="4"/>
  <c r="C9" i="4"/>
  <c r="C10" i="4"/>
  <c r="C11" i="4"/>
  <c r="C12" i="4"/>
  <c r="H13" i="3"/>
  <c r="G13" i="3"/>
  <c r="E11" i="3"/>
  <c r="F9" i="3"/>
  <c r="I13" i="3"/>
  <c r="G9" i="3"/>
  <c r="I9" i="3"/>
  <c r="F13" i="3"/>
  <c r="H10" i="3"/>
  <c r="I10" i="3"/>
  <c r="F11" i="3"/>
  <c r="F12" i="3"/>
  <c r="H11" i="3"/>
  <c r="I11" i="3"/>
  <c r="E13" i="3"/>
  <c r="H9" i="3"/>
  <c r="E12" i="3"/>
  <c r="E10" i="3"/>
  <c r="G12" i="3"/>
  <c r="F10" i="3"/>
  <c r="H12" i="3"/>
  <c r="G10" i="3"/>
  <c r="I12" i="3"/>
  <c r="E9" i="3"/>
  <c r="G11" i="3"/>
  <c r="E8" i="3"/>
  <c r="E2" i="3"/>
  <c r="B14" i="4"/>
  <c r="K13" i="4"/>
  <c r="F8" i="4"/>
  <c r="I13" i="4"/>
  <c r="I2" i="4"/>
  <c r="B2" i="4"/>
  <c r="J13" i="4"/>
  <c r="J2" i="4"/>
  <c r="H14" i="4"/>
  <c r="H13" i="4"/>
  <c r="B5" i="4"/>
  <c r="K5" i="4"/>
  <c r="G13" i="4"/>
  <c r="B6" i="4"/>
  <c r="K6" i="4"/>
  <c r="J5" i="4"/>
  <c r="G2" i="4"/>
  <c r="G14" i="4"/>
  <c r="F13" i="4"/>
  <c r="K14" i="4"/>
  <c r="D8" i="4"/>
  <c r="H2" i="4"/>
  <c r="J6" i="4"/>
  <c r="I5" i="4"/>
  <c r="F2" i="4"/>
  <c r="F14" i="4"/>
  <c r="E13" i="4"/>
  <c r="G5" i="4"/>
  <c r="D14" i="4"/>
  <c r="E5" i="4"/>
  <c r="G8" i="4"/>
  <c r="C6" i="4"/>
  <c r="B8" i="4"/>
  <c r="K8" i="4"/>
  <c r="I6" i="4"/>
  <c r="H5" i="4"/>
  <c r="E2" i="4"/>
  <c r="E14" i="4"/>
  <c r="D13" i="4"/>
  <c r="J8" i="4"/>
  <c r="C13" i="4"/>
  <c r="F6" i="4"/>
  <c r="E6" i="4"/>
  <c r="C5" i="4"/>
  <c r="C8" i="4"/>
  <c r="H6" i="4"/>
  <c r="D2" i="4"/>
  <c r="B13" i="4"/>
  <c r="D5" i="4"/>
  <c r="K2" i="4"/>
  <c r="E8" i="4"/>
  <c r="I8" i="4"/>
  <c r="G6" i="4"/>
  <c r="F5" i="4"/>
  <c r="C2" i="4"/>
  <c r="C14" i="4"/>
  <c r="H8" i="4"/>
  <c r="D6" i="4"/>
  <c r="J14" i="4"/>
  <c r="I14" i="4"/>
  <c r="I14" i="3"/>
  <c r="H2" i="3"/>
  <c r="I7" i="3"/>
  <c r="F3" i="3"/>
  <c r="H5" i="3"/>
  <c r="I4" i="3"/>
  <c r="G7" i="3"/>
  <c r="G3" i="3"/>
  <c r="F8" i="3"/>
  <c r="H3" i="3"/>
  <c r="E6" i="3"/>
  <c r="G8" i="3"/>
  <c r="G2" i="3"/>
  <c r="G14" i="3"/>
  <c r="G5" i="3"/>
  <c r="I5" i="3"/>
  <c r="I3" i="3"/>
  <c r="F6" i="3"/>
  <c r="H8" i="3"/>
  <c r="E4" i="3"/>
  <c r="G6" i="3"/>
  <c r="I8" i="3"/>
  <c r="F4" i="3"/>
  <c r="H6" i="3"/>
  <c r="G4" i="3"/>
  <c r="I6" i="3"/>
  <c r="E14" i="3"/>
  <c r="F2" i="3"/>
  <c r="H4" i="3"/>
  <c r="E7" i="3"/>
  <c r="F14" i="3"/>
  <c r="F7" i="3"/>
  <c r="E5" i="3"/>
  <c r="H14" i="3"/>
  <c r="I2" i="3"/>
  <c r="F5" i="3"/>
  <c r="H7" i="3"/>
</calcChain>
</file>

<file path=xl/sharedStrings.xml><?xml version="1.0" encoding="utf-8"?>
<sst xmlns="http://purl.oclc.org/ooxml/spreadsheetml/main" count="718" uniqueCount="393">
  <si>
    <t>Zip Code:</t>
  </si>
  <si>
    <t>Phone:</t>
  </si>
  <si>
    <t xml:space="preserve">Parish: </t>
  </si>
  <si>
    <t xml:space="preserve">First: </t>
  </si>
  <si>
    <t>Last:</t>
  </si>
  <si>
    <t>Address:</t>
  </si>
  <si>
    <t>City:</t>
  </si>
  <si>
    <t>Carl</t>
  </si>
  <si>
    <t>Beekman</t>
  </si>
  <si>
    <t>William</t>
  </si>
  <si>
    <t>Engbarth</t>
  </si>
  <si>
    <t>Hughes</t>
  </si>
  <si>
    <t>Knox</t>
  </si>
  <si>
    <t>Kramer</t>
  </si>
  <si>
    <t>Nicolosi</t>
  </si>
  <si>
    <t>Peters</t>
  </si>
  <si>
    <t>Piasecki</t>
  </si>
  <si>
    <t>Russell</t>
  </si>
  <si>
    <t>Sherry</t>
  </si>
  <si>
    <t>St. Jules</t>
  </si>
  <si>
    <t>Max</t>
  </si>
  <si>
    <t>Striedl Jr.</t>
  </si>
  <si>
    <t>Willhite</t>
  </si>
  <si>
    <t>Godwin</t>
  </si>
  <si>
    <t>Asuquo</t>
  </si>
  <si>
    <t>Matthew</t>
  </si>
  <si>
    <t>Camaioni</t>
  </si>
  <si>
    <t>Geary</t>
  </si>
  <si>
    <t>Sylvester</t>
  </si>
  <si>
    <t>Nnaso</t>
  </si>
  <si>
    <t>Rockford</t>
  </si>
  <si>
    <t xml:space="preserve">123 S. County Line Rd. </t>
  </si>
  <si>
    <t>Maple Park</t>
  </si>
  <si>
    <t>815-827-3205</t>
  </si>
  <si>
    <t>Amboy</t>
  </si>
  <si>
    <t>P.O. Box 7044</t>
  </si>
  <si>
    <t>Retired</t>
  </si>
  <si>
    <t>Aurora</t>
  </si>
  <si>
    <t>512 Normal Road</t>
  </si>
  <si>
    <t>De Kalb</t>
  </si>
  <si>
    <t>815-787-7770</t>
  </si>
  <si>
    <t>815-399-4300</t>
  </si>
  <si>
    <t>Retired, Diocesan Offices</t>
  </si>
  <si>
    <t xml:space="preserve">535 Caswell St. </t>
  </si>
  <si>
    <t>Belvidere</t>
  </si>
  <si>
    <t>815-547-6397</t>
  </si>
  <si>
    <t>Huntley</t>
  </si>
  <si>
    <t xml:space="preserve">406 Franklin St. </t>
  </si>
  <si>
    <t>Galena</t>
  </si>
  <si>
    <t>815-777-0134</t>
  </si>
  <si>
    <t>Holy Trinity, St. Mary, St. Michael</t>
  </si>
  <si>
    <t xml:space="preserve">881 N. Mongan St. </t>
  </si>
  <si>
    <t>Oregon</t>
  </si>
  <si>
    <t>815-732-7383</t>
  </si>
  <si>
    <t xml:space="preserve">297 E. Jefferson Ave. </t>
  </si>
  <si>
    <t>Hampshire</t>
  </si>
  <si>
    <t>847-683-2391</t>
  </si>
  <si>
    <t>St. Charles Borromeo</t>
  </si>
  <si>
    <t>432 E. Downer Place</t>
  </si>
  <si>
    <t>630-892-0480</t>
  </si>
  <si>
    <t>Elgin</t>
  </si>
  <si>
    <t>McHenry</t>
  </si>
  <si>
    <t>410 N. First Street</t>
  </si>
  <si>
    <t>Cary</t>
  </si>
  <si>
    <t>847-516-2636</t>
  </si>
  <si>
    <t>P.O. Box 665</t>
  </si>
  <si>
    <t>Warren</t>
  </si>
  <si>
    <t>815-745-2312</t>
  </si>
  <si>
    <t>P.O.Box 4395</t>
  </si>
  <si>
    <t>630-844-3780</t>
  </si>
  <si>
    <t xml:space="preserve">State: </t>
  </si>
  <si>
    <t>IL</t>
  </si>
  <si>
    <t>Felix</t>
  </si>
  <si>
    <t>Giblin</t>
  </si>
  <si>
    <t>Hawksworth</t>
  </si>
  <si>
    <t>Martin</t>
  </si>
  <si>
    <t>Urban</t>
  </si>
  <si>
    <t>Ziburn</t>
  </si>
  <si>
    <t>Newhouse</t>
  </si>
  <si>
    <t>Prunty</t>
  </si>
  <si>
    <t>Fiedler</t>
  </si>
  <si>
    <t>1414 Green Oak Trail</t>
  </si>
  <si>
    <t>630-896-1708</t>
  </si>
  <si>
    <t xml:space="preserve">2705 Whitebarn Rd. </t>
  </si>
  <si>
    <t xml:space="preserve">880 Lindenwood Dr. </t>
  </si>
  <si>
    <t>630-896-3183</t>
  </si>
  <si>
    <t>St. Charles</t>
  </si>
  <si>
    <t xml:space="preserve">IL </t>
  </si>
  <si>
    <t>Sterling</t>
  </si>
  <si>
    <t>Batavia</t>
  </si>
  <si>
    <t>630-406-0261</t>
  </si>
  <si>
    <t xml:space="preserve">2051 Bradford Ln. </t>
  </si>
  <si>
    <t>630-901-4858</t>
  </si>
  <si>
    <t>45W455 Lees Road</t>
  </si>
  <si>
    <t>630-365-6364</t>
  </si>
  <si>
    <t>SS. Peter &amp; Paul, Virgil</t>
  </si>
  <si>
    <t>Holy Apostles</t>
  </si>
  <si>
    <t xml:space="preserve">202 W. Wasson Rd. </t>
  </si>
  <si>
    <t xml:space="preserve">545 Brant Cir. </t>
  </si>
  <si>
    <t>630-879-0505</t>
  </si>
  <si>
    <t>St. Mary, Maple Park</t>
  </si>
  <si>
    <t>1221 Galway Court</t>
  </si>
  <si>
    <t>Geneva</t>
  </si>
  <si>
    <t>630-208-1182</t>
  </si>
  <si>
    <t>St. Peter</t>
  </si>
  <si>
    <t>3410 Bretons Dr.</t>
  </si>
  <si>
    <t>815-344-9003</t>
  </si>
  <si>
    <t>Absalon</t>
  </si>
  <si>
    <t>Anthony</t>
  </si>
  <si>
    <t>Pantyra</t>
  </si>
  <si>
    <t>Reese</t>
  </si>
  <si>
    <t>Trowbridge</t>
  </si>
  <si>
    <t>Jeremy</t>
  </si>
  <si>
    <t>St. Bridget</t>
  </si>
  <si>
    <t>Vallejo</t>
  </si>
  <si>
    <t>771 Fulton Street</t>
  </si>
  <si>
    <t>630-898-4165</t>
  </si>
  <si>
    <t>272 Division St.</t>
  </si>
  <si>
    <t>847-931-2800</t>
  </si>
  <si>
    <t>Andres</t>
  </si>
  <si>
    <t>Salinas</t>
  </si>
  <si>
    <t>308 High Street</t>
  </si>
  <si>
    <t>630-898-8707</t>
  </si>
  <si>
    <t>Jesus</t>
  </si>
  <si>
    <t>Dominguez</t>
  </si>
  <si>
    <t>Loaiza</t>
  </si>
  <si>
    <t xml:space="preserve">397 Fulton St. </t>
  </si>
  <si>
    <t>847-888-2828</t>
  </si>
  <si>
    <t>Tunarosa</t>
  </si>
  <si>
    <t>.= Bilingual</t>
  </si>
  <si>
    <t>.= Spanish</t>
  </si>
  <si>
    <t>Falcon</t>
  </si>
  <si>
    <t xml:space="preserve">875 Symphony Dr. </t>
  </si>
  <si>
    <t>630-978-9534</t>
  </si>
  <si>
    <t>Rosado</t>
  </si>
  <si>
    <t>1948 Royal Lane</t>
  </si>
  <si>
    <t>630-898-2361</t>
  </si>
  <si>
    <t xml:space="preserve">St. Therese </t>
  </si>
  <si>
    <t>Camacho</t>
  </si>
  <si>
    <t>229 W. Washington Place</t>
  </si>
  <si>
    <t>Freeport</t>
  </si>
  <si>
    <t>815-235-7544</t>
  </si>
  <si>
    <t>.= Retired</t>
  </si>
  <si>
    <t>Abel</t>
  </si>
  <si>
    <t>5734 Country Court</t>
  </si>
  <si>
    <t>Roscoe</t>
  </si>
  <si>
    <t>815-877-0896</t>
  </si>
  <si>
    <t>Jimenez</t>
  </si>
  <si>
    <t xml:space="preserve">10432 Auburn Ct. </t>
  </si>
  <si>
    <t>847-515-2296</t>
  </si>
  <si>
    <t>Naill</t>
  </si>
  <si>
    <t>Hall</t>
  </si>
  <si>
    <t>Rockford Diocese Cursillistas (Deacons)</t>
  </si>
  <si>
    <t>Morrissy</t>
  </si>
  <si>
    <t xml:space="preserve">3500 Washington St. </t>
  </si>
  <si>
    <t>815-385-0025</t>
  </si>
  <si>
    <t>St. Patrick, McHenry</t>
  </si>
  <si>
    <t>Harmon</t>
  </si>
  <si>
    <t>815-359-0123</t>
  </si>
  <si>
    <t>Retired, St. Joseph, Aurora</t>
  </si>
  <si>
    <t>Cruz</t>
  </si>
  <si>
    <t>Saul</t>
  </si>
  <si>
    <t xml:space="preserve">302 Fisk Ave. </t>
  </si>
  <si>
    <t>815-758-5432</t>
  </si>
  <si>
    <t>St. Mary, De Kalb</t>
  </si>
  <si>
    <t>315 Ingleside Ave.</t>
  </si>
  <si>
    <t>630-896-6535</t>
  </si>
  <si>
    <t>Krey</t>
  </si>
  <si>
    <t xml:space="preserve">1501 Evergreen St. </t>
  </si>
  <si>
    <t>Holiday Hills</t>
  </si>
  <si>
    <t>815-385-1241</t>
  </si>
  <si>
    <t>Ley</t>
  </si>
  <si>
    <t xml:space="preserve">4143 Pine Rock Rd. </t>
  </si>
  <si>
    <t>815-732-6058</t>
  </si>
  <si>
    <t>St. Mary, Oregon</t>
  </si>
  <si>
    <t>Mike</t>
  </si>
  <si>
    <t>D'Anna</t>
  </si>
  <si>
    <t>St. Peter, Geneva</t>
  </si>
  <si>
    <t>St. Gall, Elburn</t>
  </si>
  <si>
    <t>Chaplin</t>
  </si>
  <si>
    <t>Holian</t>
  </si>
  <si>
    <t>Rydack</t>
  </si>
  <si>
    <t>Nelson</t>
  </si>
  <si>
    <t xml:space="preserve">285 N. Cambridge Dr. </t>
  </si>
  <si>
    <t>630-208-7256</t>
  </si>
  <si>
    <t>Lane</t>
  </si>
  <si>
    <t xml:space="preserve"> </t>
  </si>
  <si>
    <t>Woodstock</t>
  </si>
  <si>
    <t>St. Mary, Woodstock</t>
  </si>
  <si>
    <t>Riseley</t>
  </si>
  <si>
    <t xml:space="preserve">209 W. Shellhammer Rd. </t>
  </si>
  <si>
    <t xml:space="preserve">6555 Swansdown Rd. </t>
  </si>
  <si>
    <t>Loves Park</t>
  </si>
  <si>
    <t>815-877-5449</t>
  </si>
  <si>
    <t xml:space="preserve">312 Lincoln Ave. </t>
  </si>
  <si>
    <t>815-338-3377</t>
  </si>
  <si>
    <t>630-338-8000</t>
  </si>
  <si>
    <t>Chicago</t>
  </si>
  <si>
    <t>5455 N. Sheridan Rd.  #3911</t>
  </si>
  <si>
    <t>773-944-0680</t>
  </si>
  <si>
    <t xml:space="preserve">507 Summer St. </t>
  </si>
  <si>
    <t>3004 11th Street</t>
  </si>
  <si>
    <t>815-229-0282</t>
  </si>
  <si>
    <t>732 Queens Gate Cir.</t>
  </si>
  <si>
    <t>Sugar Grove</t>
  </si>
  <si>
    <t>630-409-5195</t>
  </si>
  <si>
    <t xml:space="preserve">12727 Zinnia Ct. </t>
  </si>
  <si>
    <t>224-858-4371</t>
  </si>
  <si>
    <t>Alejandro</t>
  </si>
  <si>
    <t>Del Toro</t>
  </si>
  <si>
    <t>Arciniegas</t>
  </si>
  <si>
    <t>Sanchez</t>
  </si>
  <si>
    <t>600 Avenue B</t>
  </si>
  <si>
    <t>815-625-0640</t>
  </si>
  <si>
    <t xml:space="preserve">640 Sheffield Cr. </t>
  </si>
  <si>
    <t>248 Red Hawk Road</t>
  </si>
  <si>
    <t>847-683-0817</t>
  </si>
  <si>
    <t xml:space="preserve">6105 Tryon Grove Rd. </t>
  </si>
  <si>
    <t>Richmond</t>
  </si>
  <si>
    <t>815-678-4330</t>
  </si>
  <si>
    <t>630-466-1803</t>
  </si>
  <si>
    <t xml:space="preserve">4208 Burrmont Rd. </t>
  </si>
  <si>
    <t>Joseph</t>
  </si>
  <si>
    <t>Canova</t>
  </si>
  <si>
    <t>Hugo</t>
  </si>
  <si>
    <t>Holy Cross, Batavia</t>
  </si>
  <si>
    <t>SS Peter &amp; Paul, Cary</t>
  </si>
  <si>
    <t>St. Mary, Freeport</t>
  </si>
  <si>
    <t>Fulton</t>
  </si>
  <si>
    <t>703 12th Avenue  </t>
  </si>
  <si>
    <t>180 S Russell Ave</t>
  </si>
  <si>
    <t>630-897-1194</t>
  </si>
  <si>
    <t>Holy Angels, Aurora</t>
  </si>
  <si>
    <t>2505 School Street</t>
  </si>
  <si>
    <t>St. Patrick, Rockford</t>
  </si>
  <si>
    <t>815-965-9539</t>
  </si>
  <si>
    <t>2176 Marilyn Street</t>
  </si>
  <si>
    <t>Clearwater</t>
  </si>
  <si>
    <t>FL</t>
  </si>
  <si>
    <t>6N491 Crane Road</t>
  </si>
  <si>
    <t>St. Patrick's, St. Charles</t>
  </si>
  <si>
    <t>St. Mary, St. Patrick - St. Charles</t>
  </si>
  <si>
    <t>DeKalb</t>
  </si>
  <si>
    <t>302 Fisk Avenue  </t>
  </si>
  <si>
    <t>61111</t>
  </si>
  <si>
    <t>Reyes</t>
  </si>
  <si>
    <t>4357 Sunset Ter</t>
  </si>
  <si>
    <t>815-505-1376</t>
  </si>
  <si>
    <t>523 Maves Dr.</t>
  </si>
  <si>
    <t>60510</t>
  </si>
  <si>
    <t>Abramowicz</t>
  </si>
  <si>
    <t>500 N. 5th St.</t>
  </si>
  <si>
    <t>815-997-4387</t>
  </si>
  <si>
    <t>Bermea</t>
  </si>
  <si>
    <t>St. Laurence, Elgin</t>
  </si>
  <si>
    <t>St Patrick Aurora</t>
  </si>
  <si>
    <t>Cursillista?</t>
  </si>
  <si>
    <t>Rockford Diocese Cursillistas (Priests)</t>
  </si>
  <si>
    <t>Weber</t>
  </si>
  <si>
    <t>mikeandceil@aol.com</t>
  </si>
  <si>
    <t>Jim</t>
  </si>
  <si>
    <t>jameshall315@gmail.net</t>
  </si>
  <si>
    <t>Tom</t>
  </si>
  <si>
    <t>thawksworth@comcast.net</t>
  </si>
  <si>
    <t>Richard</t>
  </si>
  <si>
    <t>rev73@aol.com</t>
  </si>
  <si>
    <t>Okoro</t>
  </si>
  <si>
    <t>Lee</t>
  </si>
  <si>
    <t>60530</t>
  </si>
  <si>
    <t>815-824-2053</t>
  </si>
  <si>
    <t>bonaokoro@hotmail.com</t>
  </si>
  <si>
    <t>St. James, Lee</t>
  </si>
  <si>
    <t>Kevin</t>
  </si>
  <si>
    <t>pruntys79@comcast.net</t>
  </si>
  <si>
    <t>Ron</t>
  </si>
  <si>
    <t>205 Cuyahoga Dr</t>
  </si>
  <si>
    <t>Dixon</t>
  </si>
  <si>
    <t>815-734-0119</t>
  </si>
  <si>
    <t>revrweber@icloud.com</t>
  </si>
  <si>
    <t>St. Ansgar, Hanover Park</t>
  </si>
  <si>
    <t>Email:</t>
  </si>
  <si>
    <t>Bonaventure</t>
  </si>
  <si>
    <t>Yes</t>
  </si>
  <si>
    <t>Unknown</t>
  </si>
  <si>
    <t>Title</t>
  </si>
  <si>
    <t>Greg</t>
  </si>
  <si>
    <t>Jerry</t>
  </si>
  <si>
    <t>Julio</t>
  </si>
  <si>
    <t>Jovie</t>
  </si>
  <si>
    <t>James</t>
  </si>
  <si>
    <t>John</t>
  </si>
  <si>
    <t>Ray</t>
  </si>
  <si>
    <t>Dan</t>
  </si>
  <si>
    <t>Policarpo</t>
  </si>
  <si>
    <t>Dennis</t>
  </si>
  <si>
    <t>Curtis</t>
  </si>
  <si>
    <t>Ignacio</t>
  </si>
  <si>
    <t>Jose</t>
  </si>
  <si>
    <t>Mark</t>
  </si>
  <si>
    <t>Joe</t>
  </si>
  <si>
    <t>Philp</t>
  </si>
  <si>
    <t>Position</t>
  </si>
  <si>
    <t>Last</t>
  </si>
  <si>
    <t>First</t>
  </si>
  <si>
    <t>First Name</t>
  </si>
  <si>
    <t>Last Name</t>
  </si>
  <si>
    <t>Phone Number</t>
  </si>
  <si>
    <t>Email</t>
  </si>
  <si>
    <t>Contacted?</t>
  </si>
  <si>
    <t>Response</t>
  </si>
  <si>
    <t>Team Spiritual Director</t>
  </si>
  <si>
    <t>Actual Grace</t>
  </si>
  <si>
    <t>Habitual Grace</t>
  </si>
  <si>
    <t>Life in Grace</t>
  </si>
  <si>
    <t>Obstacles to Grace</t>
  </si>
  <si>
    <t>Sacraments</t>
  </si>
  <si>
    <t>Spiritual Director</t>
  </si>
  <si>
    <t>Assistant Spiritual Director</t>
  </si>
  <si>
    <t>Reconciliation</t>
  </si>
  <si>
    <t>Dcn.</t>
  </si>
  <si>
    <t>Robert</t>
  </si>
  <si>
    <t>Hidden Data</t>
  </si>
  <si>
    <t>Stephen</t>
  </si>
  <si>
    <t>Dean</t>
  </si>
  <si>
    <t>Brian</t>
  </si>
  <si>
    <t>Burt</t>
  </si>
  <si>
    <t>Juan</t>
  </si>
  <si>
    <t>David</t>
  </si>
  <si>
    <t>Edward</t>
  </si>
  <si>
    <t>Jorge</t>
  </si>
  <si>
    <t>Daniel</t>
  </si>
  <si>
    <t>Timothy</t>
  </si>
  <si>
    <t>Adalberto</t>
  </si>
  <si>
    <t>Rafael</t>
  </si>
  <si>
    <t>Arquimedes</t>
  </si>
  <si>
    <t>Deutsch</t>
  </si>
  <si>
    <t>For more information visit:</t>
  </si>
  <si>
    <t>https://www.rockforddiocese.org/priests/</t>
  </si>
  <si>
    <t>https://www.rockforddiocese.org/permanent-deacons/</t>
  </si>
  <si>
    <t>Olson</t>
  </si>
  <si>
    <t>Chris</t>
  </si>
  <si>
    <t>242 Johnson St.</t>
  </si>
  <si>
    <t>60140</t>
  </si>
  <si>
    <t>847-346-6352</t>
  </si>
  <si>
    <t>chris70@bradolson.com</t>
  </si>
  <si>
    <t>St. Charles Borromeo, Hampshire</t>
  </si>
  <si>
    <t>San Antonio</t>
  </si>
  <si>
    <t>TX</t>
  </si>
  <si>
    <t>847-857-1307</t>
  </si>
  <si>
    <t>815-973-7695</t>
  </si>
  <si>
    <t>630-306-3223</t>
  </si>
  <si>
    <t>Fr.</t>
  </si>
  <si>
    <t>Msgr.</t>
  </si>
  <si>
    <t>Parish</t>
  </si>
  <si>
    <t>Address</t>
  </si>
  <si>
    <t>City</t>
  </si>
  <si>
    <t>State</t>
  </si>
  <si>
    <t>Zip Code</t>
  </si>
  <si>
    <t>Phone</t>
  </si>
  <si>
    <t>221 W. Kirke Gate; PO Box 100</t>
  </si>
  <si>
    <t>St. Nicholas, Aurora</t>
  </si>
  <si>
    <t>Immaculate Conception &amp; St. Patrick, Fulton</t>
  </si>
  <si>
    <t>St. Joseph, Elgin</t>
  </si>
  <si>
    <t>Light of Christ Catholic Church, Clearwater</t>
  </si>
  <si>
    <t>St. James, Belvidere</t>
  </si>
  <si>
    <t>Sacred Heart, Aurora</t>
  </si>
  <si>
    <t>St. Patrick, St. Charles</t>
  </si>
  <si>
    <t>St. Mary, Aurora</t>
  </si>
  <si>
    <t>St. Mary, Sterling</t>
  </si>
  <si>
    <t>SS. Peter &amp; Paul, Cary</t>
  </si>
  <si>
    <t>St.Ann, St. Joseph, Warreb</t>
  </si>
  <si>
    <t>Christ the Teacher, De Kalb</t>
  </si>
  <si>
    <t>St. Edward, Rockford</t>
  </si>
  <si>
    <t>St. Bridget, Loves Park</t>
  </si>
  <si>
    <t>St. Rita of Cascia, Aurora</t>
  </si>
  <si>
    <t>Holy Apostles, McHenry</t>
  </si>
  <si>
    <t>Annunciation, Aurora</t>
  </si>
  <si>
    <t>St. Monica, Huntley</t>
  </si>
  <si>
    <t>St. Katherine Drexel, Sugar Grove</t>
  </si>
  <si>
    <t>St. Patrick, Amboy</t>
  </si>
  <si>
    <t>Jolly</t>
  </si>
  <si>
    <t>Steve</t>
  </si>
  <si>
    <t>4N267 Pioneer Court</t>
  </si>
  <si>
    <t>630-338-9891</t>
  </si>
  <si>
    <t>stevenjolly61@gmail.com</t>
  </si>
  <si>
    <t>Abramazr@comcast.net</t>
  </si>
  <si>
    <t>1042 Birke Drive</t>
  </si>
  <si>
    <t>815-541-6760</t>
  </si>
  <si>
    <t>k.p.hemesath@gmail.com</t>
  </si>
  <si>
    <t>St Thomas Aqianas</t>
  </si>
  <si>
    <t>Kim</t>
  </si>
  <si>
    <t>Hemesath</t>
  </si>
  <si>
    <t>St. Mary, Byron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</si>
</sst>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General"/>
    <numFmt numFmtId="165" formatCode="0;\-0;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Segoe U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4"/>
        <bgColor theme="4"/>
      </patternFill>
    </fill>
  </fills>
  <borders count="2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/>
      <top/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/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164" fontId="11" fillId="0" borderId="0" applyBorder="0" applyProtection="0"/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10" fillId="0" borderId="8" xfId="0" applyFont="1" applyBorder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right"/>
    </xf>
    <xf numFmtId="0" fontId="8" fillId="0" borderId="8" xfId="0" applyFont="1" applyBorder="1"/>
    <xf numFmtId="0" fontId="8" fillId="0" borderId="3" xfId="0" applyFont="1" applyBorder="1"/>
    <xf numFmtId="0" fontId="8" fillId="0" borderId="4" xfId="0" applyFont="1" applyBorder="1"/>
    <xf numFmtId="0" fontId="6" fillId="0" borderId="13" xfId="0" applyFont="1" applyBorder="1"/>
    <xf numFmtId="0" fontId="6" fillId="0" borderId="14" xfId="0" applyFont="1" applyBorder="1"/>
    <xf numFmtId="0" fontId="12" fillId="0" borderId="0" xfId="0" applyFont="1"/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13" fillId="9" borderId="12" xfId="0" applyFont="1" applyFill="1" applyBorder="1"/>
    <xf numFmtId="0" fontId="3" fillId="3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14" fillId="0" borderId="0" xfId="3"/>
    <xf numFmtId="1" fontId="6" fillId="0" borderId="1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164" fontId="6" fillId="0" borderId="1" xfId="2" applyFont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" xfId="0" applyFont="1" applyBorder="1"/>
    <xf numFmtId="0" fontId="6" fillId="0" borderId="6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top"/>
    </xf>
    <xf numFmtId="1" fontId="15" fillId="0" borderId="1" xfId="0" applyNumberFormat="1" applyFont="1" applyBorder="1" applyAlignment="1">
      <alignment horizontal="left" vertical="top"/>
    </xf>
    <xf numFmtId="0" fontId="10" fillId="9" borderId="16" xfId="0" applyFont="1" applyFill="1" applyBorder="1" applyAlignment="1">
      <alignment horizontal="center"/>
    </xf>
    <xf numFmtId="0" fontId="6" fillId="0" borderId="12" xfId="0" applyFont="1" applyBorder="1"/>
    <xf numFmtId="0" fontId="12" fillId="0" borderId="19" xfId="0" applyFont="1" applyBorder="1"/>
    <xf numFmtId="0" fontId="12" fillId="0" borderId="11" xfId="0" applyFont="1" applyBorder="1"/>
    <xf numFmtId="165" fontId="12" fillId="0" borderId="22" xfId="0" applyNumberFormat="1" applyFont="1" applyBorder="1" applyAlignment="1">
      <alignment horizontal="left"/>
    </xf>
    <xf numFmtId="165" fontId="12" fillId="0" borderId="13" xfId="0" applyNumberFormat="1" applyFont="1" applyBorder="1" applyAlignment="1">
      <alignment horizontal="left"/>
    </xf>
    <xf numFmtId="165" fontId="12" fillId="0" borderId="23" xfId="0" applyNumberFormat="1" applyFont="1" applyBorder="1" applyAlignment="1">
      <alignment horizontal="left"/>
    </xf>
    <xf numFmtId="165" fontId="12" fillId="0" borderId="21" xfId="0" applyNumberFormat="1" applyFont="1" applyBorder="1" applyAlignment="1">
      <alignment horizontal="left"/>
    </xf>
    <xf numFmtId="165" fontId="12" fillId="0" borderId="19" xfId="0" applyNumberFormat="1" applyFont="1" applyBorder="1" applyAlignment="1">
      <alignment horizontal="left"/>
    </xf>
    <xf numFmtId="165" fontId="12" fillId="0" borderId="11" xfId="0" applyNumberFormat="1" applyFont="1" applyBorder="1" applyAlignment="1">
      <alignment horizontal="left"/>
    </xf>
    <xf numFmtId="0" fontId="10" fillId="9" borderId="18" xfId="0" applyFont="1" applyFill="1" applyBorder="1" applyAlignment="1">
      <alignment horizontal="center"/>
    </xf>
    <xf numFmtId="0" fontId="10" fillId="9" borderId="2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4" fillId="0" borderId="1" xfId="3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</cellXfs>
  <cellStyles count="4">
    <cellStyle name="Excel Built-in Normal" xfId="2" xr:uid="{35FAD6D8-C2F7-4324-A618-7BC84EB2E79E}"/>
    <cellStyle name="Hyperlink" xfId="3" builtinId="8"/>
    <cellStyle name="Normal" xfId="0" builtinId="0"/>
    <cellStyle name="Normal_Sheet1_1" xfId="1" xr:uid="{00000000-0005-0000-0000-000001000000}"/>
  </cellStyles>
  <dxfs count="68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/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start style="medium">
          <color indexed="64"/>
        </start>
        <end style="medium">
          <color indexed="64"/>
        </end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start style="thin">
          <color indexed="64"/>
        </start>
        <end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start/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start style="medium">
          <color indexed="64"/>
        </start>
        <end style="medium">
          <color indexed="64"/>
        </end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>
        <start style="thin">
          <color indexed="64"/>
        </start>
        <end style="thin">
          <color indexed="64"/>
        </end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 outline="0">
        <start style="thin">
          <color indexed="64"/>
        </start>
        <end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 outline="0">
        <start/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 diagonalUp="0" diagonalDown="0">
        <start style="medium">
          <color indexed="64"/>
        </start>
        <end style="medium">
          <color indexed="64"/>
        </end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start/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/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/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/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start style="thin">
          <color indexed="64"/>
        </start>
        <end style="thin">
          <color indexed="64"/>
        </end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10</xdr:col>
      <xdr:colOff>0</xdr:colOff>
      <xdr:row>1</xdr:row>
      <xdr:rowOff>0</xdr:rowOff>
    </xdr:from>
    <xdr:to>
      <xdr:col>10</xdr:col>
      <xdr:colOff>792480</xdr:colOff>
      <xdr:row>2</xdr:row>
      <xdr:rowOff>7620</xdr:rowOff>
    </xdr:to>
    <xdr:sp macro="" textlink="">
      <xdr:nvSpPr>
        <xdr:cNvPr id="1025" name="Check 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EDCEC52-38A4-DD80-2184-0D9CB4EA8E3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792480</xdr:colOff>
      <xdr:row>3</xdr:row>
      <xdr:rowOff>7620</xdr:rowOff>
    </xdr:to>
    <xdr:sp macro="" textlink="">
      <xdr:nvSpPr>
        <xdr:cNvPr id="1026" name="Check 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1DFC934B-3A4D-057F-E748-C38C63DD90B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792480</xdr:colOff>
      <xdr:row>4</xdr:row>
      <xdr:rowOff>7620</xdr:rowOff>
    </xdr:to>
    <xdr:sp macro="" textlink="">
      <xdr:nvSpPr>
        <xdr:cNvPr id="1027" name="Check 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20EABD9-08CC-B07C-C672-8BB42131696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792480</xdr:colOff>
      <xdr:row>5</xdr:row>
      <xdr:rowOff>7620</xdr:rowOff>
    </xdr:to>
    <xdr:sp macro="" textlink="">
      <xdr:nvSpPr>
        <xdr:cNvPr id="1028" name="Check 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EC24A237-74AF-748C-3A53-7042E02297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792480</xdr:colOff>
      <xdr:row>6</xdr:row>
      <xdr:rowOff>7620</xdr:rowOff>
    </xdr:to>
    <xdr:sp macro="" textlink="">
      <xdr:nvSpPr>
        <xdr:cNvPr id="1029" name="Check 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20640FFE-E5E9-1A12-F547-CAA17AFEF1A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792480</xdr:colOff>
      <xdr:row>7</xdr:row>
      <xdr:rowOff>7620</xdr:rowOff>
    </xdr:to>
    <xdr:sp macro="" textlink="">
      <xdr:nvSpPr>
        <xdr:cNvPr id="1030" name="Check 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115122-3110-8014-9219-C3C28B18F5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792480</xdr:colOff>
      <xdr:row>8</xdr:row>
      <xdr:rowOff>7620</xdr:rowOff>
    </xdr:to>
    <xdr:sp macro="" textlink="">
      <xdr:nvSpPr>
        <xdr:cNvPr id="1031" name="Check 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764D13C-D427-8251-2262-7B0F828C6D1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792480</xdr:colOff>
      <xdr:row>9</xdr:row>
      <xdr:rowOff>7620</xdr:rowOff>
    </xdr:to>
    <xdr:sp macro="" textlink="">
      <xdr:nvSpPr>
        <xdr:cNvPr id="1032" name="Check 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31C5A7DF-F309-2EF3-9EA1-DAE587004CD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792480</xdr:colOff>
      <xdr:row>10</xdr:row>
      <xdr:rowOff>7620</xdr:rowOff>
    </xdr:to>
    <xdr:sp macro="" textlink="">
      <xdr:nvSpPr>
        <xdr:cNvPr id="1033" name="Check 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59977CF5-0608-1633-7544-930DE0E2FC7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792480</xdr:colOff>
      <xdr:row>11</xdr:row>
      <xdr:rowOff>7620</xdr:rowOff>
    </xdr:to>
    <xdr:sp macro="" textlink="">
      <xdr:nvSpPr>
        <xdr:cNvPr id="1034" name="Check 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EA5DE762-6ECF-5166-2C34-BA2DB08A27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792480</xdr:colOff>
      <xdr:row>12</xdr:row>
      <xdr:rowOff>7620</xdr:rowOff>
    </xdr:to>
    <xdr:sp macro="" textlink="">
      <xdr:nvSpPr>
        <xdr:cNvPr id="1035" name="Check 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F22147A-3F2F-CC89-36FD-580841AA291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792480</xdr:colOff>
      <xdr:row>13</xdr:row>
      <xdr:rowOff>7620</xdr:rowOff>
    </xdr:to>
    <xdr:sp macro="" textlink="">
      <xdr:nvSpPr>
        <xdr:cNvPr id="1036" name="Check 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0141FD-540E-32A7-B5E2-1E905D31855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792480</xdr:colOff>
      <xdr:row>14</xdr:row>
      <xdr:rowOff>7620</xdr:rowOff>
    </xdr:to>
    <xdr:sp macro="" textlink="">
      <xdr:nvSpPr>
        <xdr:cNvPr id="1037" name="Check 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CEA7DC9A-F5DD-6646-D9A6-3DB9A2771B4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</xdr:wsDr>
</file>

<file path=xl/tables/table1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3" xr:uid="{BF6E8BEC-2A9F-4DF3-80BF-03BFFABEE9EF}" name="Priest" displayName="Priest" ref="A2:L41" totalsRowShown="0" headerRowDxfId="67" dataDxfId="65" headerRowBorderDxfId="66" tableBorderDxfId="64" totalsRowBorderDxfId="63">
  <autoFilter ref="A2:L41" xr:uid="{BF6E8BEC-2A9F-4DF3-80BF-03BFFABEE9EF}"/>
  <sortState xmlns:xlrd2="http://schemas.microsoft.com/office/spreadsheetml/2017/richdata2" ref="A3:L40">
    <sortCondition ref="C2:C40"/>
  </sortState>
  <tableColumns count="12">
    <tableColumn id="12" xr3:uid="{BB03DFBC-110F-49AE-9FF9-EDB5CEC80512}" name="Hidden Data" dataDxfId="62">
      <calculatedColumnFormula>CONCATENATE(C3,D3)</calculatedColumnFormula>
    </tableColumn>
    <tableColumn id="11" xr3:uid="{F7066562-7F08-4A18-AE7C-A86323DBDE0B}" name="Title" dataDxfId="61"/>
    <tableColumn id="1" xr3:uid="{788D60EF-1D6C-4823-AA9A-048CD9892262}" name="Last:" dataDxfId="60"/>
    <tableColumn id="2" xr3:uid="{4CD77A9E-FD9E-4723-8FE2-852619BD261B}" name="First: " dataDxfId="59"/>
    <tableColumn id="3" xr3:uid="{E78841F0-3353-40FE-B378-17EC2381041F}" name="Address:" dataDxfId="58"/>
    <tableColumn id="4" xr3:uid="{44F7D465-6601-40D1-9F18-D285069C3B5E}" name="City:" dataDxfId="57"/>
    <tableColumn id="5" xr3:uid="{61BA50FD-1C48-42BC-9200-F905DF184F9B}" name="State: " dataDxfId="56"/>
    <tableColumn id="6" xr3:uid="{EEF3833E-151E-4937-8B79-54261A5CA9E4}" name="Zip Code:" dataDxfId="55"/>
    <tableColumn id="7" xr3:uid="{DD861884-62F8-4080-8C22-3D70CC6A21B2}" name="Phone:" dataDxfId="54"/>
    <tableColumn id="8" xr3:uid="{D3CC8E54-D21D-4BED-9AB6-54F3819682D3}" name="Email:" dataDxfId="53"/>
    <tableColumn id="9" xr3:uid="{06E94FE1-5146-4179-93FC-A5B32309F0AB}" name="Parish: " dataDxfId="52"/>
    <tableColumn id="10" xr3:uid="{14E8AC70-FE4A-42B0-A157-7A27219F9D52}" name="Cursillista?" dataDxfId="51"/>
  </tableColumns>
  <tableStyleInfo name="TableStyleMedium2" showFirstColumn="0" showLastColumn="0" showRowStripes="1" showColumnStripes="0"/>
</table>
</file>

<file path=xl/tables/table2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4" xr:uid="{BD2D43D9-F4D8-4F23-966A-0C2F5D66A861}" name="Deacon" displayName="Deacon" ref="A2:L32" totalsRowShown="0" headerRowDxfId="50" dataDxfId="48" headerRowBorderDxfId="49" tableBorderDxfId="47" totalsRowBorderDxfId="46">
  <autoFilter ref="A2:L32" xr:uid="{BD2D43D9-F4D8-4F23-966A-0C2F5D66A861}"/>
  <sortState xmlns:xlrd2="http://schemas.microsoft.com/office/spreadsheetml/2017/richdata2" ref="A3:L31">
    <sortCondition ref="C2:C31"/>
  </sortState>
  <tableColumns count="12">
    <tableColumn id="12" xr3:uid="{E032CEE4-3D94-4F55-B5B8-1C2132C5DBB7}" name="Hidden Data" dataDxfId="45">
      <calculatedColumnFormula>CONCATENATE(C3,D3)</calculatedColumnFormula>
    </tableColumn>
    <tableColumn id="11" xr3:uid="{2AC8705A-2893-49B0-BEF9-F31F6E5E7940}" name="Title" dataDxfId="44"/>
    <tableColumn id="1" xr3:uid="{B3323D7E-D9F7-493E-83C9-F360AC68128E}" name="Last:" dataDxfId="43"/>
    <tableColumn id="2" xr3:uid="{1BD0F9C7-966B-4F97-A53E-FB724DD9CDFC}" name="First: " dataDxfId="42"/>
    <tableColumn id="3" xr3:uid="{75854E82-D5D2-44F1-8819-D04BA6D8D14D}" name="Address:" dataDxfId="41"/>
    <tableColumn id="4" xr3:uid="{0F5E325C-36DE-4287-8AE5-3683E0B21A6F}" name="City:" dataDxfId="40"/>
    <tableColumn id="5" xr3:uid="{D76D6395-AB72-4C6A-94AD-5E6B9D41C1D3}" name="State: " dataDxfId="39"/>
    <tableColumn id="6" xr3:uid="{B78760D5-5EA2-4816-88F6-B297384BEE4F}" name="Zip Code:" dataDxfId="38"/>
    <tableColumn id="7" xr3:uid="{8CF5126C-DB8A-47B1-BB6C-8CD76C0DE6A2}" name="Phone:" dataDxfId="37"/>
    <tableColumn id="8" xr3:uid="{0D95B380-132E-4FE6-B6C1-81564BC34FAA}" name="Email:" dataDxfId="36"/>
    <tableColumn id="9" xr3:uid="{571D8FCC-784C-4EC1-8CC9-51CBC6318AA7}" name="Parish: " dataDxfId="35"/>
    <tableColumn id="10" xr3:uid="{C431661E-3E62-408B-A1F4-20FF4677CF66}" name="Cursillista?" dataDxfId="34"/>
  </tableColumns>
  <tableStyleInfo name="TableStyleMedium2" showFirstColumn="0" showLastColumn="0" showRowStripes="1" showColumnStripes="0"/>
</table>
</file>

<file path=xl/tables/table3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1" xr:uid="{C85EC8CB-5C38-4D3E-ACDF-7B717418750A}" name="Selection" displayName="Selection" ref="A1:C14" totalsRowShown="0" headerRowDxfId="33" dataDxfId="32" tableBorderDxfId="31">
  <autoFilter ref="A1:C14" xr:uid="{C85EC8CB-5C38-4D3E-ACDF-7B717418750A}"/>
  <tableColumns count="3">
    <tableColumn id="4" xr3:uid="{6BAC578C-CC3F-4FD2-826D-90730057F0F0}" name="Position" dataDxfId="30"/>
    <tableColumn id="1" xr3:uid="{22869C03-EF81-477A-BB56-698B12C0C97F}" name="Last" dataDxfId="29"/>
    <tableColumn id="2" xr3:uid="{5DCC6F55-2A0E-40D6-B824-1FD6288C840B}" name="First" dataDxfId="28"/>
  </tableColumns>
  <tableStyleInfo name="TableStyleMedium2" showFirstColumn="0" showLastColumn="0" showRowStripes="1" showColumnStripes="0"/>
</table>
</file>

<file path=xl/tables/table4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2" xr:uid="{6DF4B746-2B94-4BAF-9C11-C2DF4A30A780}" name="Output_Data" displayName="Output_Data" ref="E1:K14" totalsRowShown="0" headerRowDxfId="27" dataDxfId="25" headerRowBorderDxfId="26" tableBorderDxfId="24" totalsRowBorderDxfId="23">
  <autoFilter ref="E1:K14" xr:uid="{6DF4B746-2B94-4BAF-9C11-C2DF4A30A780}"/>
  <tableColumns count="7">
    <tableColumn id="5" xr3:uid="{7F966692-C7B2-4505-84E0-163888F9061E}" name="Title" dataDxfId="22"/>
    <tableColumn id="1" xr3:uid="{FEF2632C-1B0A-4667-B823-B8FF54432710}" name="First Name" dataDxfId="21"/>
    <tableColumn id="2" xr3:uid="{C9C18B3B-1DF1-45EF-81A3-4881F8A833E4}" name="Last Name" dataDxfId="20"/>
    <tableColumn id="3" xr3:uid="{88B0AE68-2C25-46C6-99CB-5749CE8A3EC9}" name="Phone Number" dataDxfId="19"/>
    <tableColumn id="4" xr3:uid="{35B6EA36-3BE2-43A3-BCC7-3303FF5B80CB}" name="Email" dataDxfId="18"/>
    <tableColumn id="10" xr3:uid="{3EE432EE-EF12-4F29-B111-2A1C1CE0C0CE}" name="Contacted?" dataDxfId="17"/>
    <tableColumn id="11" xr3:uid="{90DB1E93-F4B5-4FE3-9F07-2CADEEA284CE}" name="Response" dataDxfId="16"/>
  </tableColumns>
  <tableStyleInfo name="TableStyleMedium2" showFirstColumn="0" showLastColumn="0" showRowStripes="1" showColumnStripes="0"/>
</table>
</file>

<file path=xl/tables/table5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6" xr:uid="{EAAC2F1F-3F58-4C4D-854B-3D1B7101A51A}" name="Table6" displayName="Table6" ref="A1:K14" totalsRowShown="0" headerRowDxfId="15" dataDxfId="13" headerRowBorderDxfId="14" tableBorderDxfId="12" totalsRowBorderDxfId="11">
  <autoFilter ref="A1:K14" xr:uid="{EAAC2F1F-3F58-4C4D-854B-3D1B7101A51A}"/>
  <tableColumns count="11">
    <tableColumn id="11" xr3:uid="{44856641-4302-4547-A73A-6C5472CFBE59}" name="Position" dataDxfId="10"/>
    <tableColumn id="1" xr3:uid="{40374D25-A442-4B79-941A-65B7BA3CCF5F}" name="Title" dataDxfId="9">
      <calculatedColumnFormula>IFERROR(VLOOKUP('Clergy Team Builder'!B2&amp;'Clergy Team Builder'!C2,Priest[],2,FALSE),VLOOKUP('Clergy Team Builder'!B2&amp;'Clergy Team Builder'!C2,Deacon[],2,FALSE))</calculatedColumnFormula>
    </tableColumn>
    <tableColumn id="2" xr3:uid="{9A8DEE76-48C2-46F1-94FB-C78B3F219CFD}" name="First" dataDxfId="8">
      <calculatedColumnFormula>IFERROR(VLOOKUP('Clergy Team Builder'!B2&amp;'Clergy Team Builder'!C2,Priest[],4,FALSE),VLOOKUP('Clergy Team Builder'!B2&amp;'Clergy Team Builder'!C2,Deacon[],4,FALSE))</calculatedColumnFormula>
    </tableColumn>
    <tableColumn id="3" xr3:uid="{9FB60F9D-7E29-4A19-B3B4-0152B3C4D1E2}" name="Last" dataDxfId="7">
      <calculatedColumnFormula>IFERROR(VLOOKUP('Clergy Team Builder'!B2&amp;'Clergy Team Builder'!C2,Priest[],3,FALSE),VLOOKUP('Clergy Team Builder'!B2&amp;'Clergy Team Builder'!C2,Deacon[],3,FALSE))</calculatedColumnFormula>
    </tableColumn>
    <tableColumn id="4" xr3:uid="{3C3C5A4A-77DA-4022-8BFA-8D7B4ABEFE2C}" name="Address" dataDxfId="6">
      <calculatedColumnFormula>IFERROR(VLOOKUP('Clergy Team Builder'!B2&amp;'Clergy Team Builder'!C2,Priest[],5,FALSE),VLOOKUP('Clergy Team Builder'!B2&amp;'Clergy Team Builder'!C2,Deacon[],5,FALSE))</calculatedColumnFormula>
    </tableColumn>
    <tableColumn id="5" xr3:uid="{F34B0645-24B9-4524-8110-F5099C4541AA}" name="City" dataDxfId="5">
      <calculatedColumnFormula>IFERROR(VLOOKUP('Clergy Team Builder'!B2&amp;'Clergy Team Builder'!C2,Priest[],6,FALSE),VLOOKUP('Clergy Team Builder'!B2&amp;'Clergy Team Builder'!C2,Deacon[],6,FALSE))</calculatedColumnFormula>
    </tableColumn>
    <tableColumn id="6" xr3:uid="{7710FA3B-4EBC-4758-AD4D-326C142EBC7B}" name="State" dataDxfId="4">
      <calculatedColumnFormula>IFERROR(VLOOKUP('Clergy Team Builder'!B2&amp;'Clergy Team Builder'!C2,Priest[],7,FALSE),VLOOKUP('Clergy Team Builder'!B2&amp;'Clergy Team Builder'!C2,Deacon[],7,FALSE))</calculatedColumnFormula>
    </tableColumn>
    <tableColumn id="7" xr3:uid="{3360EC64-0C31-4E79-9B46-C4A942C8BB11}" name="Zip Code" dataDxfId="3">
      <calculatedColumnFormula>IFERROR(VLOOKUP('Clergy Team Builder'!B2&amp;'Clergy Team Builder'!C2,Priest[],8,FALSE),VLOOKUP('Clergy Team Builder'!B2&amp;'Clergy Team Builder'!C2,Deacon[],8,FALSE))</calculatedColumnFormula>
    </tableColumn>
    <tableColumn id="8" xr3:uid="{962737CC-A26D-4D14-AFA2-61271C8BC2B5}" name="Phone" dataDxfId="2">
      <calculatedColumnFormula>IFERROR(VLOOKUP('Clergy Team Builder'!B2&amp;'Clergy Team Builder'!C2,Priest[],9,FALSE),VLOOKUP('Clergy Team Builder'!B2&amp;'Clergy Team Builder'!C2,Deacon[],9,FALSE))</calculatedColumnFormula>
    </tableColumn>
    <tableColumn id="9" xr3:uid="{46BEF590-B6C6-4067-AB99-2245C4B5E596}" name="Email" dataDxfId="1">
      <calculatedColumnFormula>IFERROR(VLOOKUP('Clergy Team Builder'!B2&amp;'Clergy Team Builder'!C2,Priest[],10,FALSE),VLOOKUP('Clergy Team Builder'!B2&amp;'Clergy Team Builder'!C2,Deacon[],10,FALSE))</calculatedColumnFormula>
    </tableColumn>
    <tableColumn id="10" xr3:uid="{78D4F380-AFCC-48EB-BD26-719670306C13}" name="Parish" dataDxfId="0">
      <calculatedColumnFormula>IFERROR(VLOOKUP('Clergy Team Builder'!B2&amp;'Clergy Team Builder'!C2,Priest[],11,FALSE),VLOOKUP('Clergy Team Builder'!B2&amp;'Clergy Team Builder'!C2,Deacon[],11,FALSE))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table" Target="../tables/table1.xml"/><Relationship Id="rId2" Type="http://purl.oclc.org/ooxml/officeDocument/relationships/printerSettings" Target="../printerSettings/printerSettings1.bin"/><Relationship Id="rId1" Type="http://purl.oclc.org/ooxml/officeDocument/relationships/hyperlink" Target="https://www.rockforddiocese.org/priests/" TargetMode="External"/></Relationships>
</file>

<file path=xl/worksheets/_rels/sheet2.xml.rels><?xml version="1.0" encoding="UTF-8" standalone="yes"?>
<Relationships xmlns="http://schemas.openxmlformats.org/package/2006/relationships"><Relationship Id="rId3" Type="http://purl.oclc.org/ooxml/officeDocument/relationships/printerSettings" Target="../printerSettings/printerSettings2.bin"/><Relationship Id="rId2" Type="http://purl.oclc.org/ooxml/officeDocument/relationships/hyperlink" Target="mailto:Abramazr@comcast.net" TargetMode="External"/><Relationship Id="rId1" Type="http://purl.oclc.org/ooxml/officeDocument/relationships/hyperlink" Target="https://www.rockforddiocese.org/permanent-deacons/" TargetMode="External"/><Relationship Id="rId4" Type="http://purl.oclc.org/ooxml/officeDocument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purl.oclc.org/ooxml/officeDocument/relationships/table" Target="../tables/table4.xml"/><Relationship Id="rId2" Type="http://schemas.openxmlformats.org/officeDocument/2006/relationships/vmlDrawing" Target="../drawings/vmlDrawing1.vml"/><Relationship Id="rId16" Type="http://purl.oclc.org/ooxml/officeDocument/relationships/table" Target="../tables/table3.xml"/><Relationship Id="rId1" Type="http://purl.oclc.org/ooxml/officeDocument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table" Target="../tables/table5.xml"/><Relationship Id="rId1" Type="http://purl.oclc.org/ooxml/officeDocument/relationships/printerSettings" Target="../printerSettings/printerSettings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opLeftCell="B1" zoomScaleNormal="100" workbookViewId="0">
      <selection activeCell="D24" sqref="D24"/>
    </sheetView>
  </sheetViews>
  <sheetFormatPr defaultRowHeight="13.2" x14ac:dyDescent="0.25"/>
  <cols>
    <col min="1" max="1" width="14.5546875" hidden="1" customWidth="1"/>
    <col min="2" max="2" width="10.44140625" bestFit="1" customWidth="1"/>
    <col min="3" max="3" width="10.33203125" bestFit="1" customWidth="1"/>
    <col min="4" max="4" width="11.44140625" bestFit="1" customWidth="1"/>
    <col min="5" max="5" width="27.6640625" bestFit="1" customWidth="1"/>
    <col min="6" max="6" width="10.44140625" bestFit="1" customWidth="1"/>
    <col min="8" max="8" width="14.109375" bestFit="1" customWidth="1"/>
    <col min="9" max="9" width="12.44140625" bestFit="1" customWidth="1"/>
    <col min="10" max="10" width="24" bestFit="1" customWidth="1"/>
    <col min="11" max="11" width="30.109375" bestFit="1" customWidth="1"/>
    <col min="12" max="12" width="13.33203125" bestFit="1" customWidth="1"/>
  </cols>
  <sheetData>
    <row r="1" spans="1:12" ht="22.8" x14ac:dyDescent="0.25">
      <c r="B1" s="79" t="s">
        <v>257</v>
      </c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x14ac:dyDescent="0.25">
      <c r="A2" s="5" t="s">
        <v>321</v>
      </c>
      <c r="B2" s="4" t="s">
        <v>284</v>
      </c>
      <c r="C2" s="5" t="s">
        <v>4</v>
      </c>
      <c r="D2" s="5" t="s">
        <v>3</v>
      </c>
      <c r="E2" s="5" t="s">
        <v>5</v>
      </c>
      <c r="F2" s="5" t="s">
        <v>6</v>
      </c>
      <c r="G2" s="5" t="s">
        <v>70</v>
      </c>
      <c r="H2" s="6" t="s">
        <v>0</v>
      </c>
      <c r="I2" s="5" t="s">
        <v>1</v>
      </c>
      <c r="J2" s="5" t="s">
        <v>280</v>
      </c>
      <c r="K2" s="5" t="s">
        <v>2</v>
      </c>
      <c r="L2" s="7" t="s">
        <v>256</v>
      </c>
    </row>
    <row r="3" spans="1:12" x14ac:dyDescent="0.25">
      <c r="A3" s="25" t="str">
        <f t="shared" ref="A3:A40" si="0">CONCATENATE(C3,D3)</f>
        <v>AbsalonBurt</v>
      </c>
      <c r="B3" s="30" t="s">
        <v>351</v>
      </c>
      <c r="C3" s="26" t="s">
        <v>107</v>
      </c>
      <c r="D3" s="26" t="s">
        <v>325</v>
      </c>
      <c r="E3" s="26" t="s">
        <v>194</v>
      </c>
      <c r="F3" s="26" t="s">
        <v>187</v>
      </c>
      <c r="G3" s="26" t="s">
        <v>71</v>
      </c>
      <c r="H3" s="26">
        <v>60098</v>
      </c>
      <c r="I3" s="26" t="s">
        <v>195</v>
      </c>
      <c r="J3" s="26"/>
      <c r="K3" s="26" t="s">
        <v>188</v>
      </c>
      <c r="L3" s="31" t="s">
        <v>282</v>
      </c>
    </row>
    <row r="4" spans="1:12" x14ac:dyDescent="0.25">
      <c r="A4" s="25" t="str">
        <f t="shared" si="0"/>
        <v>ArciniegasJuan</v>
      </c>
      <c r="B4" s="32" t="s">
        <v>351</v>
      </c>
      <c r="C4" s="33" t="s">
        <v>210</v>
      </c>
      <c r="D4" s="33" t="s">
        <v>326</v>
      </c>
      <c r="E4" s="33" t="s">
        <v>121</v>
      </c>
      <c r="F4" s="33" t="s">
        <v>37</v>
      </c>
      <c r="G4" s="33" t="s">
        <v>71</v>
      </c>
      <c r="H4" s="33">
        <v>60505</v>
      </c>
      <c r="I4" s="33" t="s">
        <v>122</v>
      </c>
      <c r="J4" s="33"/>
      <c r="K4" s="33" t="s">
        <v>360</v>
      </c>
      <c r="L4" s="34" t="s">
        <v>283</v>
      </c>
    </row>
    <row r="5" spans="1:12" x14ac:dyDescent="0.25">
      <c r="A5" s="25" t="str">
        <f t="shared" si="0"/>
        <v>AsuquoGodwin</v>
      </c>
      <c r="B5" s="30" t="s">
        <v>351</v>
      </c>
      <c r="C5" s="26" t="s">
        <v>24</v>
      </c>
      <c r="D5" s="26" t="s">
        <v>23</v>
      </c>
      <c r="E5" s="26" t="s">
        <v>154</v>
      </c>
      <c r="F5" s="26" t="s">
        <v>61</v>
      </c>
      <c r="G5" s="26" t="s">
        <v>71</v>
      </c>
      <c r="H5" s="26">
        <v>60050</v>
      </c>
      <c r="I5" s="26" t="s">
        <v>155</v>
      </c>
      <c r="J5" s="26"/>
      <c r="K5" s="26" t="s">
        <v>156</v>
      </c>
      <c r="L5" s="31" t="s">
        <v>282</v>
      </c>
    </row>
    <row r="6" spans="1:12" x14ac:dyDescent="0.25">
      <c r="A6" s="25" t="str">
        <f t="shared" si="0"/>
        <v>BeekmanCarl</v>
      </c>
      <c r="B6" s="30" t="s">
        <v>351</v>
      </c>
      <c r="C6" s="26" t="s">
        <v>8</v>
      </c>
      <c r="D6" s="26" t="s">
        <v>7</v>
      </c>
      <c r="E6" s="26" t="s">
        <v>62</v>
      </c>
      <c r="F6" s="26" t="s">
        <v>63</v>
      </c>
      <c r="G6" s="26" t="s">
        <v>71</v>
      </c>
      <c r="H6" s="26">
        <v>60013</v>
      </c>
      <c r="I6" s="26" t="s">
        <v>64</v>
      </c>
      <c r="J6" s="26"/>
      <c r="K6" s="26" t="s">
        <v>226</v>
      </c>
      <c r="L6" s="31" t="s">
        <v>282</v>
      </c>
    </row>
    <row r="7" spans="1:12" x14ac:dyDescent="0.25">
      <c r="A7" s="25" t="str">
        <f t="shared" si="0"/>
        <v>CamachoRobert</v>
      </c>
      <c r="B7" s="35" t="s">
        <v>351</v>
      </c>
      <c r="C7" s="36" t="s">
        <v>138</v>
      </c>
      <c r="D7" s="36" t="s">
        <v>320</v>
      </c>
      <c r="E7" s="36" t="s">
        <v>139</v>
      </c>
      <c r="F7" s="36" t="s">
        <v>140</v>
      </c>
      <c r="G7" s="36" t="s">
        <v>87</v>
      </c>
      <c r="H7" s="36">
        <v>61032</v>
      </c>
      <c r="I7" s="36" t="s">
        <v>141</v>
      </c>
      <c r="J7" s="36"/>
      <c r="K7" s="36" t="s">
        <v>227</v>
      </c>
      <c r="L7" s="37" t="s">
        <v>283</v>
      </c>
    </row>
    <row r="8" spans="1:12" x14ac:dyDescent="0.25">
      <c r="A8" s="25" t="str">
        <f t="shared" si="0"/>
        <v>CamaioniMatthew</v>
      </c>
      <c r="B8" s="30" t="s">
        <v>351</v>
      </c>
      <c r="C8" s="26" t="s">
        <v>26</v>
      </c>
      <c r="D8" s="26" t="s">
        <v>25</v>
      </c>
      <c r="E8" s="26" t="s">
        <v>229</v>
      </c>
      <c r="F8" s="26" t="s">
        <v>228</v>
      </c>
      <c r="G8" s="26" t="s">
        <v>71</v>
      </c>
      <c r="H8" s="26">
        <v>61252</v>
      </c>
      <c r="I8" s="26" t="s">
        <v>196</v>
      </c>
      <c r="J8" s="26"/>
      <c r="K8" s="26" t="s">
        <v>361</v>
      </c>
      <c r="L8" s="31" t="s">
        <v>282</v>
      </c>
    </row>
    <row r="9" spans="1:12" x14ac:dyDescent="0.25">
      <c r="A9" s="25" t="str">
        <f t="shared" si="0"/>
        <v>CanovaJames</v>
      </c>
      <c r="B9" s="30" t="s">
        <v>351</v>
      </c>
      <c r="C9" s="26" t="s">
        <v>223</v>
      </c>
      <c r="D9" s="26" t="s">
        <v>289</v>
      </c>
      <c r="E9" s="26" t="s">
        <v>230</v>
      </c>
      <c r="F9" s="26" t="s">
        <v>37</v>
      </c>
      <c r="G9" s="26" t="s">
        <v>71</v>
      </c>
      <c r="H9" s="26">
        <v>60506</v>
      </c>
      <c r="I9" s="26" t="s">
        <v>231</v>
      </c>
      <c r="J9" s="26"/>
      <c r="K9" s="26" t="s">
        <v>232</v>
      </c>
      <c r="L9" s="31" t="s">
        <v>282</v>
      </c>
    </row>
    <row r="10" spans="1:12" x14ac:dyDescent="0.25">
      <c r="A10" s="25" t="str">
        <f t="shared" si="0"/>
        <v>CruzSaul</v>
      </c>
      <c r="B10" s="32" t="s">
        <v>351</v>
      </c>
      <c r="C10" s="33" t="s">
        <v>160</v>
      </c>
      <c r="D10" s="33" t="s">
        <v>161</v>
      </c>
      <c r="E10" s="33" t="s">
        <v>162</v>
      </c>
      <c r="F10" s="33" t="s">
        <v>39</v>
      </c>
      <c r="G10" s="33" t="s">
        <v>71</v>
      </c>
      <c r="H10" s="33">
        <v>60115</v>
      </c>
      <c r="I10" s="33" t="s">
        <v>163</v>
      </c>
      <c r="J10" s="33"/>
      <c r="K10" s="33" t="s">
        <v>164</v>
      </c>
      <c r="L10" s="34" t="s">
        <v>283</v>
      </c>
    </row>
    <row r="11" spans="1:12" x14ac:dyDescent="0.25">
      <c r="A11" s="25" t="str">
        <f t="shared" si="0"/>
        <v>Del ToroAlejandro</v>
      </c>
      <c r="B11" s="32" t="s">
        <v>351</v>
      </c>
      <c r="C11" s="33" t="s">
        <v>209</v>
      </c>
      <c r="D11" s="33" t="s">
        <v>208</v>
      </c>
      <c r="E11" s="33" t="s">
        <v>233</v>
      </c>
      <c r="F11" s="33" t="s">
        <v>30</v>
      </c>
      <c r="G11" s="33" t="s">
        <v>71</v>
      </c>
      <c r="H11" s="33">
        <v>61101</v>
      </c>
      <c r="I11" s="33" t="s">
        <v>235</v>
      </c>
      <c r="J11" s="33"/>
      <c r="K11" s="33" t="s">
        <v>234</v>
      </c>
      <c r="L11" s="34" t="s">
        <v>283</v>
      </c>
    </row>
    <row r="12" spans="1:12" x14ac:dyDescent="0.25">
      <c r="A12" s="25" t="str">
        <f t="shared" si="0"/>
        <v>DominguezJesus</v>
      </c>
      <c r="B12" s="32" t="s">
        <v>351</v>
      </c>
      <c r="C12" s="33" t="s">
        <v>124</v>
      </c>
      <c r="D12" s="33" t="s">
        <v>123</v>
      </c>
      <c r="E12" s="33" t="s">
        <v>117</v>
      </c>
      <c r="F12" s="33" t="s">
        <v>60</v>
      </c>
      <c r="G12" s="33" t="s">
        <v>71</v>
      </c>
      <c r="H12" s="33">
        <v>60120</v>
      </c>
      <c r="I12" s="33" t="s">
        <v>118</v>
      </c>
      <c r="J12" s="33"/>
      <c r="K12" s="33" t="s">
        <v>362</v>
      </c>
      <c r="L12" s="34" t="s">
        <v>283</v>
      </c>
    </row>
    <row r="13" spans="1:12" x14ac:dyDescent="0.25">
      <c r="A13" s="25" t="str">
        <f t="shared" si="0"/>
        <v>EngbarthDavid</v>
      </c>
      <c r="B13" s="38" t="s">
        <v>351</v>
      </c>
      <c r="C13" s="36" t="s">
        <v>10</v>
      </c>
      <c r="D13" s="39" t="s">
        <v>327</v>
      </c>
      <c r="E13" s="36" t="s">
        <v>236</v>
      </c>
      <c r="F13" s="39" t="s">
        <v>237</v>
      </c>
      <c r="G13" s="36" t="s">
        <v>238</v>
      </c>
      <c r="H13" s="39">
        <v>33765</v>
      </c>
      <c r="I13" s="36"/>
      <c r="J13" s="39"/>
      <c r="K13" s="36" t="s">
        <v>363</v>
      </c>
      <c r="L13" s="40" t="s">
        <v>282</v>
      </c>
    </row>
    <row r="14" spans="1:12" x14ac:dyDescent="0.25">
      <c r="A14" s="25" t="str">
        <f t="shared" si="0"/>
        <v>GearyBrian</v>
      </c>
      <c r="B14" s="35" t="s">
        <v>351</v>
      </c>
      <c r="C14" s="36" t="s">
        <v>27</v>
      </c>
      <c r="D14" s="36" t="s">
        <v>324</v>
      </c>
      <c r="E14" s="36" t="s">
        <v>43</v>
      </c>
      <c r="F14" s="36" t="s">
        <v>44</v>
      </c>
      <c r="G14" s="36" t="s">
        <v>71</v>
      </c>
      <c r="H14" s="36">
        <v>61008</v>
      </c>
      <c r="I14" s="36" t="s">
        <v>45</v>
      </c>
      <c r="J14" s="36"/>
      <c r="K14" s="36" t="s">
        <v>364</v>
      </c>
      <c r="L14" s="37" t="s">
        <v>282</v>
      </c>
    </row>
    <row r="15" spans="1:12" x14ac:dyDescent="0.25">
      <c r="A15" s="25" t="str">
        <f t="shared" si="0"/>
        <v>HughesEdward</v>
      </c>
      <c r="B15" s="38" t="s">
        <v>351</v>
      </c>
      <c r="C15" s="39" t="s">
        <v>11</v>
      </c>
      <c r="D15" s="39" t="s">
        <v>328</v>
      </c>
      <c r="E15" s="39" t="s">
        <v>198</v>
      </c>
      <c r="F15" s="39" t="s">
        <v>197</v>
      </c>
      <c r="G15" s="39" t="s">
        <v>71</v>
      </c>
      <c r="H15" s="39">
        <v>60640</v>
      </c>
      <c r="I15" s="39" t="s">
        <v>199</v>
      </c>
      <c r="J15" s="39"/>
      <c r="K15" s="39" t="s">
        <v>36</v>
      </c>
      <c r="L15" s="40" t="s">
        <v>283</v>
      </c>
    </row>
    <row r="16" spans="1:12" x14ac:dyDescent="0.25">
      <c r="A16" s="25" t="str">
        <f t="shared" si="0"/>
        <v>JimenezHugo</v>
      </c>
      <c r="B16" s="32" t="s">
        <v>351</v>
      </c>
      <c r="C16" s="33" t="s">
        <v>147</v>
      </c>
      <c r="D16" s="33" t="s">
        <v>224</v>
      </c>
      <c r="E16" s="33" t="s">
        <v>115</v>
      </c>
      <c r="F16" s="33" t="s">
        <v>37</v>
      </c>
      <c r="G16" s="33" t="s">
        <v>87</v>
      </c>
      <c r="H16" s="33">
        <v>60505</v>
      </c>
      <c r="I16" s="33" t="s">
        <v>116</v>
      </c>
      <c r="J16" s="33"/>
      <c r="K16" s="33" t="s">
        <v>365</v>
      </c>
      <c r="L16" s="34" t="s">
        <v>283</v>
      </c>
    </row>
    <row r="17" spans="1:12" x14ac:dyDescent="0.25">
      <c r="A17" s="25" t="str">
        <f t="shared" si="0"/>
        <v>KnoxStephen</v>
      </c>
      <c r="B17" s="30" t="s">
        <v>352</v>
      </c>
      <c r="C17" s="26" t="s">
        <v>12</v>
      </c>
      <c r="D17" s="26" t="s">
        <v>322</v>
      </c>
      <c r="E17" s="26" t="s">
        <v>239</v>
      </c>
      <c r="F17" s="26" t="s">
        <v>86</v>
      </c>
      <c r="G17" s="26" t="s">
        <v>71</v>
      </c>
      <c r="H17" s="26">
        <v>60175</v>
      </c>
      <c r="I17" s="26" t="s">
        <v>196</v>
      </c>
      <c r="J17" s="26"/>
      <c r="K17" s="26" t="s">
        <v>366</v>
      </c>
      <c r="L17" s="31" t="s">
        <v>282</v>
      </c>
    </row>
    <row r="18" spans="1:12" x14ac:dyDescent="0.25">
      <c r="A18" s="25" t="str">
        <f t="shared" si="0"/>
        <v>KramerRichard</v>
      </c>
      <c r="B18" s="38" t="s">
        <v>351</v>
      </c>
      <c r="C18" s="39" t="s">
        <v>13</v>
      </c>
      <c r="D18" s="39" t="s">
        <v>264</v>
      </c>
      <c r="E18" s="39" t="s">
        <v>190</v>
      </c>
      <c r="F18" s="39" t="s">
        <v>157</v>
      </c>
      <c r="G18" s="39" t="s">
        <v>71</v>
      </c>
      <c r="H18" s="39">
        <v>61042</v>
      </c>
      <c r="I18" s="39" t="s">
        <v>158</v>
      </c>
      <c r="J18" s="39"/>
      <c r="K18" s="39" t="s">
        <v>36</v>
      </c>
      <c r="L18" s="40" t="s">
        <v>282</v>
      </c>
    </row>
    <row r="19" spans="1:12" x14ac:dyDescent="0.25">
      <c r="A19" s="25" t="str">
        <f t="shared" si="0"/>
        <v>LoaizaJorge</v>
      </c>
      <c r="B19" s="32" t="s">
        <v>351</v>
      </c>
      <c r="C19" s="33" t="s">
        <v>125</v>
      </c>
      <c r="D19" s="33" t="s">
        <v>329</v>
      </c>
      <c r="E19" s="33" t="s">
        <v>126</v>
      </c>
      <c r="F19" s="33" t="s">
        <v>60</v>
      </c>
      <c r="G19" s="33" t="s">
        <v>71</v>
      </c>
      <c r="H19" s="33">
        <v>60120</v>
      </c>
      <c r="I19" s="33" t="s">
        <v>127</v>
      </c>
      <c r="J19" s="33"/>
      <c r="K19" s="33" t="s">
        <v>241</v>
      </c>
      <c r="L19" s="34" t="s">
        <v>283</v>
      </c>
    </row>
    <row r="20" spans="1:12" x14ac:dyDescent="0.25">
      <c r="A20" s="25" t="str">
        <f t="shared" si="0"/>
        <v>MorrissyDennis</v>
      </c>
      <c r="B20" s="30" t="s">
        <v>351</v>
      </c>
      <c r="C20" s="26" t="s">
        <v>153</v>
      </c>
      <c r="D20" s="26" t="s">
        <v>294</v>
      </c>
      <c r="E20" s="26" t="s">
        <v>31</v>
      </c>
      <c r="F20" s="26" t="s">
        <v>32</v>
      </c>
      <c r="G20" s="26" t="s">
        <v>71</v>
      </c>
      <c r="H20" s="26">
        <v>60151</v>
      </c>
      <c r="I20" s="26" t="s">
        <v>33</v>
      </c>
      <c r="J20" s="26"/>
      <c r="K20" s="26" t="s">
        <v>100</v>
      </c>
      <c r="L20" s="31" t="s">
        <v>282</v>
      </c>
    </row>
    <row r="21" spans="1:12" x14ac:dyDescent="0.25">
      <c r="A21" s="25" t="str">
        <f t="shared" si="0"/>
        <v>NaillJoseph</v>
      </c>
      <c r="B21" s="30" t="s">
        <v>351</v>
      </c>
      <c r="C21" s="26" t="s">
        <v>150</v>
      </c>
      <c r="D21" s="26" t="s">
        <v>222</v>
      </c>
      <c r="E21" s="26" t="s">
        <v>51</v>
      </c>
      <c r="F21" s="26" t="s">
        <v>52</v>
      </c>
      <c r="G21" s="26" t="s">
        <v>71</v>
      </c>
      <c r="H21" s="26">
        <v>61061</v>
      </c>
      <c r="I21" s="26" t="s">
        <v>53</v>
      </c>
      <c r="J21" s="26"/>
      <c r="K21" s="26" t="s">
        <v>174</v>
      </c>
      <c r="L21" s="31" t="s">
        <v>282</v>
      </c>
    </row>
    <row r="22" spans="1:12" x14ac:dyDescent="0.25">
      <c r="A22" s="25" t="str">
        <f t="shared" si="0"/>
        <v>NicolosiJoseph</v>
      </c>
      <c r="B22" s="30" t="s">
        <v>351</v>
      </c>
      <c r="C22" s="26" t="s">
        <v>14</v>
      </c>
      <c r="D22" s="26" t="s">
        <v>222</v>
      </c>
      <c r="E22" s="26" t="s">
        <v>221</v>
      </c>
      <c r="F22" s="26" t="s">
        <v>30</v>
      </c>
      <c r="G22" s="26" t="s">
        <v>71</v>
      </c>
      <c r="H22" s="26">
        <v>61107</v>
      </c>
      <c r="I22" s="26" t="s">
        <v>186</v>
      </c>
      <c r="J22" s="26"/>
      <c r="K22" s="26" t="s">
        <v>186</v>
      </c>
      <c r="L22" s="31" t="s">
        <v>282</v>
      </c>
    </row>
    <row r="23" spans="1:12" x14ac:dyDescent="0.25">
      <c r="A23" s="25" t="str">
        <f t="shared" si="0"/>
        <v>NnasoSylvester</v>
      </c>
      <c r="B23" s="30" t="s">
        <v>351</v>
      </c>
      <c r="C23" s="26" t="s">
        <v>29</v>
      </c>
      <c r="D23" s="26" t="s">
        <v>28</v>
      </c>
      <c r="E23" s="26" t="s">
        <v>54</v>
      </c>
      <c r="F23" s="26" t="s">
        <v>55</v>
      </c>
      <c r="G23" s="26" t="s">
        <v>71</v>
      </c>
      <c r="H23" s="26">
        <v>60140</v>
      </c>
      <c r="I23" s="26" t="s">
        <v>56</v>
      </c>
      <c r="J23" s="26"/>
      <c r="K23" s="26" t="s">
        <v>345</v>
      </c>
      <c r="L23" s="31" t="s">
        <v>282</v>
      </c>
    </row>
    <row r="24" spans="1:12" x14ac:dyDescent="0.25">
      <c r="A24" s="25" t="str">
        <f t="shared" si="0"/>
        <v>OkoroBonaventure</v>
      </c>
      <c r="B24" s="30" t="s">
        <v>351</v>
      </c>
      <c r="C24" s="26" t="s">
        <v>266</v>
      </c>
      <c r="D24" s="26" t="s">
        <v>281</v>
      </c>
      <c r="E24" s="26" t="s">
        <v>359</v>
      </c>
      <c r="F24" s="26" t="s">
        <v>267</v>
      </c>
      <c r="G24" s="26" t="s">
        <v>71</v>
      </c>
      <c r="H24" s="29" t="s">
        <v>268</v>
      </c>
      <c r="I24" s="26" t="s">
        <v>269</v>
      </c>
      <c r="J24" s="26" t="s">
        <v>270</v>
      </c>
      <c r="K24" s="26" t="s">
        <v>271</v>
      </c>
      <c r="L24" s="31" t="s">
        <v>282</v>
      </c>
    </row>
    <row r="25" spans="1:12" x14ac:dyDescent="0.25">
      <c r="A25" s="25" t="str">
        <f t="shared" si="0"/>
        <v>PantyraAnthony</v>
      </c>
      <c r="B25" s="30" t="s">
        <v>351</v>
      </c>
      <c r="C25" s="26" t="s">
        <v>109</v>
      </c>
      <c r="D25" s="26" t="s">
        <v>108</v>
      </c>
      <c r="E25" s="26" t="s">
        <v>200</v>
      </c>
      <c r="F25" s="26" t="s">
        <v>30</v>
      </c>
      <c r="G25" s="26" t="s">
        <v>71</v>
      </c>
      <c r="H25" s="26">
        <v>61103</v>
      </c>
      <c r="I25" s="26" t="s">
        <v>186</v>
      </c>
      <c r="J25" s="26"/>
      <c r="K25" s="26" t="s">
        <v>186</v>
      </c>
      <c r="L25" s="31" t="s">
        <v>283</v>
      </c>
    </row>
    <row r="26" spans="1:12" x14ac:dyDescent="0.25">
      <c r="A26" s="25" t="str">
        <f t="shared" si="0"/>
        <v>PetersDaniel</v>
      </c>
      <c r="B26" s="38" t="s">
        <v>351</v>
      </c>
      <c r="C26" s="39" t="s">
        <v>15</v>
      </c>
      <c r="D26" s="39" t="s">
        <v>330</v>
      </c>
      <c r="E26" s="39" t="s">
        <v>35</v>
      </c>
      <c r="F26" s="39" t="s">
        <v>30</v>
      </c>
      <c r="G26" s="39" t="s">
        <v>71</v>
      </c>
      <c r="H26" s="39">
        <v>61125</v>
      </c>
      <c r="I26" s="39" t="s">
        <v>41</v>
      </c>
      <c r="J26" s="39"/>
      <c r="K26" s="39" t="s">
        <v>36</v>
      </c>
      <c r="L26" s="40" t="s">
        <v>282</v>
      </c>
    </row>
    <row r="27" spans="1:12" x14ac:dyDescent="0.25">
      <c r="A27" s="25" t="str">
        <f t="shared" si="0"/>
        <v>PiaseckiTimothy</v>
      </c>
      <c r="B27" s="35" t="s">
        <v>351</v>
      </c>
      <c r="C27" s="36" t="s">
        <v>16</v>
      </c>
      <c r="D27" s="36" t="s">
        <v>331</v>
      </c>
      <c r="E27" s="36" t="s">
        <v>58</v>
      </c>
      <c r="F27" s="36" t="s">
        <v>37</v>
      </c>
      <c r="G27" s="36" t="s">
        <v>71</v>
      </c>
      <c r="H27" s="36">
        <v>60505</v>
      </c>
      <c r="I27" s="36" t="s">
        <v>59</v>
      </c>
      <c r="J27" s="36"/>
      <c r="K27" s="36" t="s">
        <v>367</v>
      </c>
      <c r="L27" s="37" t="s">
        <v>282</v>
      </c>
    </row>
    <row r="28" spans="1:12" x14ac:dyDescent="0.25">
      <c r="A28" s="25" t="str">
        <f t="shared" si="0"/>
        <v>ReeseDavid</v>
      </c>
      <c r="B28" s="30" t="s">
        <v>351</v>
      </c>
      <c r="C28" s="26" t="s">
        <v>110</v>
      </c>
      <c r="D28" s="26" t="s">
        <v>327</v>
      </c>
      <c r="E28" s="26" t="s">
        <v>47</v>
      </c>
      <c r="F28" s="26" t="s">
        <v>48</v>
      </c>
      <c r="G28" s="26" t="s">
        <v>71</v>
      </c>
      <c r="H28" s="26">
        <v>61036</v>
      </c>
      <c r="I28" s="26" t="s">
        <v>49</v>
      </c>
      <c r="J28" s="26"/>
      <c r="K28" s="26" t="s">
        <v>50</v>
      </c>
      <c r="L28" s="31" t="s">
        <v>282</v>
      </c>
    </row>
    <row r="29" spans="1:12" x14ac:dyDescent="0.25">
      <c r="A29" s="25" t="str">
        <f t="shared" si="0"/>
        <v>RussellDean</v>
      </c>
      <c r="B29" s="30" t="s">
        <v>351</v>
      </c>
      <c r="C29" s="26" t="s">
        <v>17</v>
      </c>
      <c r="D29" s="26" t="s">
        <v>323</v>
      </c>
      <c r="E29" s="26" t="s">
        <v>243</v>
      </c>
      <c r="F29" s="26" t="s">
        <v>242</v>
      </c>
      <c r="G29" s="26" t="s">
        <v>71</v>
      </c>
      <c r="H29" s="26">
        <v>60115</v>
      </c>
      <c r="I29" s="26" t="s">
        <v>163</v>
      </c>
      <c r="J29" s="26"/>
      <c r="K29" s="26" t="s">
        <v>164</v>
      </c>
      <c r="L29" s="31" t="s">
        <v>282</v>
      </c>
    </row>
    <row r="30" spans="1:12" x14ac:dyDescent="0.25">
      <c r="A30" s="25" t="str">
        <f t="shared" si="0"/>
        <v>SalinasAndres</v>
      </c>
      <c r="B30" s="32" t="s">
        <v>351</v>
      </c>
      <c r="C30" s="33" t="s">
        <v>120</v>
      </c>
      <c r="D30" s="33" t="s">
        <v>119</v>
      </c>
      <c r="E30" s="33" t="s">
        <v>121</v>
      </c>
      <c r="F30" s="33" t="s">
        <v>37</v>
      </c>
      <c r="G30" s="33" t="s">
        <v>71</v>
      </c>
      <c r="H30" s="33">
        <v>60505</v>
      </c>
      <c r="I30" s="33" t="s">
        <v>122</v>
      </c>
      <c r="J30" s="33"/>
      <c r="K30" s="33" t="s">
        <v>360</v>
      </c>
      <c r="L30" s="34" t="s">
        <v>283</v>
      </c>
    </row>
    <row r="31" spans="1:12" x14ac:dyDescent="0.25">
      <c r="A31" s="25" t="str">
        <f t="shared" si="0"/>
        <v>SanchezAdalberto</v>
      </c>
      <c r="B31" s="32" t="s">
        <v>351</v>
      </c>
      <c r="C31" s="33" t="s">
        <v>211</v>
      </c>
      <c r="D31" s="33" t="s">
        <v>332</v>
      </c>
      <c r="E31" s="33" t="s">
        <v>212</v>
      </c>
      <c r="F31" s="33" t="s">
        <v>88</v>
      </c>
      <c r="G31" s="33" t="s">
        <v>71</v>
      </c>
      <c r="H31" s="33">
        <v>61081</v>
      </c>
      <c r="I31" s="33" t="s">
        <v>213</v>
      </c>
      <c r="J31" s="33"/>
      <c r="K31" s="33" t="s">
        <v>368</v>
      </c>
      <c r="L31" s="34" t="s">
        <v>283</v>
      </c>
    </row>
    <row r="32" spans="1:12" x14ac:dyDescent="0.25">
      <c r="A32" s="25" t="str">
        <f t="shared" si="0"/>
        <v>SherryRobert</v>
      </c>
      <c r="B32" s="38" t="s">
        <v>351</v>
      </c>
      <c r="C32" s="39" t="s">
        <v>18</v>
      </c>
      <c r="D32" s="39" t="s">
        <v>320</v>
      </c>
      <c r="E32" s="39" t="s">
        <v>35</v>
      </c>
      <c r="F32" s="39" t="s">
        <v>30</v>
      </c>
      <c r="G32" s="39" t="s">
        <v>71</v>
      </c>
      <c r="H32" s="39">
        <v>61125</v>
      </c>
      <c r="I32" s="39" t="s">
        <v>41</v>
      </c>
      <c r="J32" s="39"/>
      <c r="K32" s="39" t="s">
        <v>42</v>
      </c>
      <c r="L32" s="40" t="s">
        <v>282</v>
      </c>
    </row>
    <row r="33" spans="1:12" x14ac:dyDescent="0.25">
      <c r="A33" s="25" t="str">
        <f t="shared" si="0"/>
        <v>St. JulesStephen</v>
      </c>
      <c r="B33" s="30" t="s">
        <v>351</v>
      </c>
      <c r="C33" s="26" t="s">
        <v>19</v>
      </c>
      <c r="D33" s="26" t="s">
        <v>322</v>
      </c>
      <c r="E33" s="26" t="s">
        <v>62</v>
      </c>
      <c r="F33" s="26" t="s">
        <v>63</v>
      </c>
      <c r="G33" s="26" t="s">
        <v>71</v>
      </c>
      <c r="H33" s="26">
        <v>60013</v>
      </c>
      <c r="I33" s="26" t="s">
        <v>64</v>
      </c>
      <c r="J33" s="26"/>
      <c r="K33" s="26" t="s">
        <v>369</v>
      </c>
      <c r="L33" s="31" t="s">
        <v>282</v>
      </c>
    </row>
    <row r="34" spans="1:12" x14ac:dyDescent="0.25">
      <c r="A34" s="25" t="str">
        <f t="shared" si="0"/>
        <v>Striedl Jr.Max</v>
      </c>
      <c r="B34" s="30" t="s">
        <v>351</v>
      </c>
      <c r="C34" s="26" t="s">
        <v>21</v>
      </c>
      <c r="D34" s="26" t="s">
        <v>20</v>
      </c>
      <c r="E34" s="26" t="s">
        <v>65</v>
      </c>
      <c r="F34" s="26" t="s">
        <v>66</v>
      </c>
      <c r="G34" s="26" t="s">
        <v>71</v>
      </c>
      <c r="H34" s="26">
        <v>61087</v>
      </c>
      <c r="I34" s="26" t="s">
        <v>67</v>
      </c>
      <c r="J34" s="26"/>
      <c r="K34" s="26" t="s">
        <v>370</v>
      </c>
      <c r="L34" s="31" t="s">
        <v>282</v>
      </c>
    </row>
    <row r="35" spans="1:12" x14ac:dyDescent="0.25">
      <c r="A35" s="25" t="str">
        <f t="shared" si="0"/>
        <v>TrowbridgeJeremy</v>
      </c>
      <c r="B35" s="30" t="s">
        <v>351</v>
      </c>
      <c r="C35" s="26" t="s">
        <v>111</v>
      </c>
      <c r="D35" s="26" t="s">
        <v>112</v>
      </c>
      <c r="E35" s="26" t="s">
        <v>38</v>
      </c>
      <c r="F35" s="26" t="s">
        <v>39</v>
      </c>
      <c r="G35" s="26" t="s">
        <v>71</v>
      </c>
      <c r="H35" s="26">
        <v>60115</v>
      </c>
      <c r="I35" s="26" t="s">
        <v>40</v>
      </c>
      <c r="J35" s="26"/>
      <c r="K35" s="26" t="s">
        <v>371</v>
      </c>
      <c r="L35" s="31" t="s">
        <v>282</v>
      </c>
    </row>
    <row r="36" spans="1:12" x14ac:dyDescent="0.25">
      <c r="A36" s="25" t="str">
        <f t="shared" si="0"/>
        <v>TunarosaRafael</v>
      </c>
      <c r="B36" s="32" t="s">
        <v>351</v>
      </c>
      <c r="C36" s="33" t="s">
        <v>128</v>
      </c>
      <c r="D36" s="33" t="s">
        <v>333</v>
      </c>
      <c r="E36" s="33" t="s">
        <v>117</v>
      </c>
      <c r="F36" s="33" t="s">
        <v>60</v>
      </c>
      <c r="G36" s="33" t="s">
        <v>71</v>
      </c>
      <c r="H36" s="33">
        <v>60120</v>
      </c>
      <c r="I36" s="33" t="s">
        <v>118</v>
      </c>
      <c r="J36" s="33"/>
      <c r="K36" s="33" t="s">
        <v>362</v>
      </c>
      <c r="L36" s="34" t="s">
        <v>283</v>
      </c>
    </row>
    <row r="37" spans="1:12" x14ac:dyDescent="0.25">
      <c r="A37" s="25" t="str">
        <f t="shared" si="0"/>
        <v>VallejoWilliam</v>
      </c>
      <c r="B37" s="32" t="s">
        <v>351</v>
      </c>
      <c r="C37" s="33" t="s">
        <v>114</v>
      </c>
      <c r="D37" s="33" t="s">
        <v>9</v>
      </c>
      <c r="E37" s="33" t="s">
        <v>201</v>
      </c>
      <c r="F37" s="33" t="s">
        <v>30</v>
      </c>
      <c r="G37" s="33" t="s">
        <v>71</v>
      </c>
      <c r="H37" s="33">
        <v>61109</v>
      </c>
      <c r="I37" s="33" t="s">
        <v>202</v>
      </c>
      <c r="J37" s="33"/>
      <c r="K37" s="33" t="s">
        <v>372</v>
      </c>
      <c r="L37" s="34" t="s">
        <v>283</v>
      </c>
    </row>
    <row r="38" spans="1:12" x14ac:dyDescent="0.25">
      <c r="A38" s="25" t="str">
        <f t="shared" si="0"/>
        <v>VallejoArquimedes</v>
      </c>
      <c r="B38" s="35" t="s">
        <v>352</v>
      </c>
      <c r="C38" s="36" t="s">
        <v>114</v>
      </c>
      <c r="D38" s="36" t="s">
        <v>334</v>
      </c>
      <c r="E38" s="36" t="s">
        <v>115</v>
      </c>
      <c r="F38" s="36" t="s">
        <v>37</v>
      </c>
      <c r="G38" s="36" t="s">
        <v>71</v>
      </c>
      <c r="H38" s="36">
        <v>60505</v>
      </c>
      <c r="I38" s="36" t="s">
        <v>116</v>
      </c>
      <c r="J38" s="36"/>
      <c r="K38" s="36" t="s">
        <v>365</v>
      </c>
      <c r="L38" s="37" t="s">
        <v>283</v>
      </c>
    </row>
    <row r="39" spans="1:12" x14ac:dyDescent="0.25">
      <c r="A39" s="25" t="str">
        <f t="shared" si="0"/>
        <v>WeberRon</v>
      </c>
      <c r="B39" s="30" t="s">
        <v>351</v>
      </c>
      <c r="C39" s="26" t="s">
        <v>258</v>
      </c>
      <c r="D39" s="26" t="s">
        <v>274</v>
      </c>
      <c r="E39" s="26" t="s">
        <v>275</v>
      </c>
      <c r="F39" s="26" t="s">
        <v>276</v>
      </c>
      <c r="G39" s="26" t="s">
        <v>71</v>
      </c>
      <c r="H39" s="29">
        <v>61021</v>
      </c>
      <c r="I39" s="41" t="s">
        <v>277</v>
      </c>
      <c r="J39" s="26" t="s">
        <v>278</v>
      </c>
      <c r="K39" s="26" t="s">
        <v>279</v>
      </c>
      <c r="L39" s="31" t="s">
        <v>282</v>
      </c>
    </row>
    <row r="40" spans="1:12" x14ac:dyDescent="0.25">
      <c r="A40" s="25" t="str">
        <f t="shared" si="0"/>
        <v>WillhiteRobert</v>
      </c>
      <c r="B40" s="42" t="s">
        <v>352</v>
      </c>
      <c r="C40" s="43" t="s">
        <v>22</v>
      </c>
      <c r="D40" s="44" t="s">
        <v>320</v>
      </c>
      <c r="E40" s="43" t="s">
        <v>68</v>
      </c>
      <c r="F40" s="44" t="s">
        <v>37</v>
      </c>
      <c r="G40" s="43" t="s">
        <v>71</v>
      </c>
      <c r="H40" s="44">
        <v>60505</v>
      </c>
      <c r="I40" s="43" t="s">
        <v>69</v>
      </c>
      <c r="J40" s="44"/>
      <c r="K40" s="43" t="s">
        <v>159</v>
      </c>
      <c r="L40" s="45" t="s">
        <v>282</v>
      </c>
    </row>
    <row r="41" spans="1:12" x14ac:dyDescent="0.25">
      <c r="A41" s="27" t="str">
        <f>CONCATENATE(C41,D41)</f>
        <v>DeutschDaniel</v>
      </c>
      <c r="B41" s="46" t="s">
        <v>352</v>
      </c>
      <c r="C41" s="47" t="s">
        <v>335</v>
      </c>
      <c r="D41" s="47" t="s">
        <v>330</v>
      </c>
      <c r="E41" s="48" t="s">
        <v>239</v>
      </c>
      <c r="F41" s="47" t="s">
        <v>86</v>
      </c>
      <c r="G41" s="47" t="s">
        <v>71</v>
      </c>
      <c r="H41" s="47">
        <v>60175</v>
      </c>
      <c r="I41" s="47" t="s">
        <v>196</v>
      </c>
      <c r="J41" s="47"/>
      <c r="K41" s="26" t="s">
        <v>240</v>
      </c>
      <c r="L41" s="49" t="s">
        <v>282</v>
      </c>
    </row>
    <row r="43" spans="1:12" ht="13.8" thickBot="1" x14ac:dyDescent="0.3"/>
    <row r="44" spans="1:12" ht="13.8" thickBot="1" x14ac:dyDescent="0.3">
      <c r="C44" s="1"/>
      <c r="D44" t="s">
        <v>129</v>
      </c>
    </row>
    <row r="45" spans="1:12" ht="13.8" thickBot="1" x14ac:dyDescent="0.3">
      <c r="C45" s="2"/>
      <c r="D45" t="s">
        <v>130</v>
      </c>
    </row>
    <row r="46" spans="1:12" ht="13.8" thickBot="1" x14ac:dyDescent="0.3">
      <c r="C46" s="3"/>
      <c r="D46" t="s">
        <v>142</v>
      </c>
    </row>
    <row r="48" spans="1:12" x14ac:dyDescent="0.25">
      <c r="E48" t="s">
        <v>336</v>
      </c>
      <c r="F48" s="28" t="s">
        <v>337</v>
      </c>
    </row>
  </sheetData>
  <mergeCells count="1">
    <mergeCell ref="B1:L1"/>
  </mergeCells>
  <phoneticPr fontId="4" type="noConversion"/>
  <hyperlinks>
    <hyperlink ref="F48" r:id="rId1" xr:uid="{23730279-47AA-4556-911B-4298C44D9C88}"/>
  </hyperlinks>
  <printOptions gridLines="1"/>
  <pageMargins left="0.5" right="0.5" top="0.5" bottom="0.67" header="0.5" footer="0.5"/>
  <pageSetup orientation="landscape" horizontalDpi="4294967293" r:id="rId2"/>
  <headerFooter alignWithMargins="0">
    <oddFooter>&amp;CAs of 5/2013&amp;R&amp;P of &amp;N</oddFooter>
  </headerFooter>
  <tableParts count="1">
    <tablePart r:id="rId3"/>
  </tablePart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tabSelected="1" topLeftCell="B1" workbookViewId="0">
      <selection activeCell="K4" sqref="K4"/>
    </sheetView>
  </sheetViews>
  <sheetFormatPr defaultColWidth="8.88671875" defaultRowHeight="13.2" x14ac:dyDescent="0.25"/>
  <cols>
    <col min="1" max="1" width="23.109375" hidden="1" customWidth="1"/>
    <col min="2" max="2" width="7.33203125" bestFit="1" customWidth="1"/>
    <col min="3" max="3" width="11.109375" bestFit="1" customWidth="1"/>
    <col min="4" max="4" width="10.33203125" bestFit="1" customWidth="1"/>
    <col min="5" max="5" width="22.6640625" bestFit="1" customWidth="1"/>
    <col min="6" max="6" width="46" bestFit="1" customWidth="1"/>
    <col min="8" max="8" width="9.33203125" bestFit="1" customWidth="1"/>
    <col min="9" max="9" width="12.44140625" bestFit="1" customWidth="1"/>
    <col min="10" max="10" width="23.88671875" bestFit="1" customWidth="1"/>
    <col min="11" max="11" width="30.88671875" bestFit="1" customWidth="1"/>
    <col min="12" max="12" width="13" bestFit="1" customWidth="1"/>
  </cols>
  <sheetData>
    <row r="1" spans="1:13" ht="22.8" x14ac:dyDescent="0.25">
      <c r="B1" s="79" t="s">
        <v>152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8"/>
    </row>
    <row r="2" spans="1:13" ht="14.4" x14ac:dyDescent="0.3">
      <c r="A2" s="11" t="s">
        <v>321</v>
      </c>
      <c r="B2" s="10" t="s">
        <v>284</v>
      </c>
      <c r="C2" s="11" t="s">
        <v>4</v>
      </c>
      <c r="D2" s="11" t="s">
        <v>3</v>
      </c>
      <c r="E2" s="11" t="s">
        <v>5</v>
      </c>
      <c r="F2" s="11" t="s">
        <v>6</v>
      </c>
      <c r="G2" s="11" t="s">
        <v>70</v>
      </c>
      <c r="H2" s="9" t="s">
        <v>0</v>
      </c>
      <c r="I2" s="11" t="s">
        <v>1</v>
      </c>
      <c r="J2" s="11" t="s">
        <v>280</v>
      </c>
      <c r="K2" s="11" t="s">
        <v>2</v>
      </c>
      <c r="L2" s="12" t="s">
        <v>256</v>
      </c>
    </row>
    <row r="3" spans="1:13" ht="14.4" x14ac:dyDescent="0.3">
      <c r="A3" s="24" t="str">
        <f t="shared" ref="A3:A31" si="0">CONCATENATE(C3,D3)</f>
        <v>AbelPhilp</v>
      </c>
      <c r="B3" s="30" t="s">
        <v>319</v>
      </c>
      <c r="C3" s="50" t="s">
        <v>143</v>
      </c>
      <c r="D3" s="50" t="s">
        <v>300</v>
      </c>
      <c r="E3" s="50" t="s">
        <v>144</v>
      </c>
      <c r="F3" s="50" t="s">
        <v>145</v>
      </c>
      <c r="G3" s="50" t="s">
        <v>71</v>
      </c>
      <c r="H3" s="50">
        <v>61073</v>
      </c>
      <c r="I3" s="50" t="s">
        <v>146</v>
      </c>
      <c r="J3" s="26"/>
      <c r="K3" s="50" t="s">
        <v>373</v>
      </c>
      <c r="L3" s="51" t="s">
        <v>282</v>
      </c>
    </row>
    <row r="4" spans="1:13" ht="14.4" x14ac:dyDescent="0.3">
      <c r="A4" s="24" t="str">
        <f t="shared" si="0"/>
        <v>AbramowiczRon</v>
      </c>
      <c r="B4" s="30" t="s">
        <v>319</v>
      </c>
      <c r="C4" s="52" t="s">
        <v>250</v>
      </c>
      <c r="D4" s="26" t="s">
        <v>274</v>
      </c>
      <c r="E4" s="26" t="s">
        <v>251</v>
      </c>
      <c r="F4" s="26" t="s">
        <v>52</v>
      </c>
      <c r="G4" s="26" t="s">
        <v>71</v>
      </c>
      <c r="H4" s="26">
        <v>61061</v>
      </c>
      <c r="I4" s="26" t="s">
        <v>252</v>
      </c>
      <c r="J4" s="77" t="s">
        <v>385</v>
      </c>
      <c r="K4" s="26" t="s">
        <v>392</v>
      </c>
      <c r="L4" s="31" t="s">
        <v>282</v>
      </c>
    </row>
    <row r="5" spans="1:13" ht="14.4" x14ac:dyDescent="0.3">
      <c r="A5" s="24" t="str">
        <f t="shared" si="0"/>
        <v>BermeaJoe</v>
      </c>
      <c r="B5" s="35" t="s">
        <v>319</v>
      </c>
      <c r="C5" s="53" t="s">
        <v>253</v>
      </c>
      <c r="D5" s="36" t="s">
        <v>299</v>
      </c>
      <c r="E5" s="53"/>
      <c r="F5" s="53" t="s">
        <v>346</v>
      </c>
      <c r="G5" s="53" t="s">
        <v>347</v>
      </c>
      <c r="H5" s="53"/>
      <c r="I5" s="53" t="s">
        <v>348</v>
      </c>
      <c r="J5" s="36"/>
      <c r="K5" s="53" t="s">
        <v>254</v>
      </c>
      <c r="L5" s="54" t="s">
        <v>282</v>
      </c>
    </row>
    <row r="6" spans="1:13" ht="14.4" x14ac:dyDescent="0.3">
      <c r="A6" s="24" t="str">
        <f t="shared" si="0"/>
        <v>ChaplinMark</v>
      </c>
      <c r="B6" s="30" t="s">
        <v>319</v>
      </c>
      <c r="C6" s="26" t="s">
        <v>179</v>
      </c>
      <c r="D6" s="26" t="s">
        <v>298</v>
      </c>
      <c r="E6" s="26" t="s">
        <v>203</v>
      </c>
      <c r="F6" s="26" t="s">
        <v>204</v>
      </c>
      <c r="G6" s="26" t="s">
        <v>71</v>
      </c>
      <c r="H6" s="26">
        <v>60554</v>
      </c>
      <c r="I6" s="26" t="s">
        <v>205</v>
      </c>
      <c r="J6" s="26"/>
      <c r="K6" s="26" t="s">
        <v>178</v>
      </c>
      <c r="L6" s="31" t="s">
        <v>282</v>
      </c>
    </row>
    <row r="7" spans="1:13" ht="14.4" x14ac:dyDescent="0.3">
      <c r="A7" s="24" t="str">
        <f t="shared" si="0"/>
        <v>D'AnnaGreg</v>
      </c>
      <c r="B7" s="30" t="s">
        <v>319</v>
      </c>
      <c r="C7" s="50" t="s">
        <v>176</v>
      </c>
      <c r="D7" s="50" t="s">
        <v>285</v>
      </c>
      <c r="E7" s="50" t="s">
        <v>183</v>
      </c>
      <c r="F7" s="50" t="s">
        <v>102</v>
      </c>
      <c r="G7" s="50" t="s">
        <v>71</v>
      </c>
      <c r="H7" s="50">
        <v>60134</v>
      </c>
      <c r="I7" s="50" t="s">
        <v>184</v>
      </c>
      <c r="J7" s="26"/>
      <c r="K7" s="50" t="s">
        <v>177</v>
      </c>
      <c r="L7" s="51" t="s">
        <v>283</v>
      </c>
    </row>
    <row r="8" spans="1:13" ht="14.4" x14ac:dyDescent="0.3">
      <c r="A8" s="24" t="str">
        <f t="shared" si="0"/>
        <v>FalconJose</v>
      </c>
      <c r="B8" s="32" t="s">
        <v>319</v>
      </c>
      <c r="C8" s="33" t="s">
        <v>131</v>
      </c>
      <c r="D8" s="33" t="s">
        <v>297</v>
      </c>
      <c r="E8" s="33" t="s">
        <v>132</v>
      </c>
      <c r="F8" s="33" t="s">
        <v>37</v>
      </c>
      <c r="G8" s="33" t="s">
        <v>87</v>
      </c>
      <c r="H8" s="33">
        <v>60504</v>
      </c>
      <c r="I8" s="33" t="s">
        <v>133</v>
      </c>
      <c r="J8" s="33"/>
      <c r="K8" s="33" t="s">
        <v>365</v>
      </c>
      <c r="L8" s="55" t="s">
        <v>283</v>
      </c>
    </row>
    <row r="9" spans="1:13" ht="14.4" x14ac:dyDescent="0.3">
      <c r="A9" s="24" t="str">
        <f t="shared" si="0"/>
        <v>FelixIgnacio</v>
      </c>
      <c r="B9" s="35" t="s">
        <v>319</v>
      </c>
      <c r="C9" s="53" t="s">
        <v>72</v>
      </c>
      <c r="D9" s="36" t="s">
        <v>296</v>
      </c>
      <c r="E9" s="53" t="s">
        <v>81</v>
      </c>
      <c r="F9" s="53" t="s">
        <v>37</v>
      </c>
      <c r="G9" s="53" t="s">
        <v>71</v>
      </c>
      <c r="H9" s="53">
        <v>60506</v>
      </c>
      <c r="I9" s="53" t="s">
        <v>82</v>
      </c>
      <c r="J9" s="36"/>
      <c r="K9" s="53" t="s">
        <v>374</v>
      </c>
      <c r="L9" s="54" t="s">
        <v>282</v>
      </c>
    </row>
    <row r="10" spans="1:13" ht="14.4" x14ac:dyDescent="0.3">
      <c r="A10" s="24" t="str">
        <f t="shared" si="0"/>
        <v>FiedlerCurtis</v>
      </c>
      <c r="B10" s="30" t="s">
        <v>319</v>
      </c>
      <c r="C10" s="26" t="s">
        <v>80</v>
      </c>
      <c r="D10" s="26" t="s">
        <v>295</v>
      </c>
      <c r="E10" s="56" t="s">
        <v>105</v>
      </c>
      <c r="F10" s="56" t="s">
        <v>61</v>
      </c>
      <c r="G10" s="26" t="s">
        <v>87</v>
      </c>
      <c r="H10" s="56">
        <v>60050</v>
      </c>
      <c r="I10" s="56" t="s">
        <v>106</v>
      </c>
      <c r="J10" s="26"/>
      <c r="K10" s="26" t="s">
        <v>375</v>
      </c>
      <c r="L10" s="31" t="s">
        <v>282</v>
      </c>
    </row>
    <row r="11" spans="1:13" ht="14.4" x14ac:dyDescent="0.3">
      <c r="A11" s="24" t="str">
        <f t="shared" si="0"/>
        <v>GiblinMike</v>
      </c>
      <c r="B11" s="30" t="s">
        <v>319</v>
      </c>
      <c r="C11" s="50" t="s">
        <v>73</v>
      </c>
      <c r="D11" s="50" t="s">
        <v>175</v>
      </c>
      <c r="E11" s="50" t="s">
        <v>83</v>
      </c>
      <c r="F11" s="50" t="s">
        <v>37</v>
      </c>
      <c r="G11" s="50" t="s">
        <v>71</v>
      </c>
      <c r="H11" s="50">
        <v>60502</v>
      </c>
      <c r="I11" s="50" t="s">
        <v>350</v>
      </c>
      <c r="J11" s="26" t="s">
        <v>259</v>
      </c>
      <c r="K11" s="50" t="s">
        <v>376</v>
      </c>
      <c r="L11" s="51" t="s">
        <v>282</v>
      </c>
    </row>
    <row r="12" spans="1:13" ht="14.4" x14ac:dyDescent="0.3">
      <c r="A12" s="24" t="str">
        <f t="shared" si="0"/>
        <v>HallJim</v>
      </c>
      <c r="B12" s="30" t="s">
        <v>319</v>
      </c>
      <c r="C12" s="26" t="s">
        <v>151</v>
      </c>
      <c r="D12" s="26" t="s">
        <v>260</v>
      </c>
      <c r="E12" s="26" t="s">
        <v>165</v>
      </c>
      <c r="F12" s="26" t="s">
        <v>37</v>
      </c>
      <c r="G12" s="26" t="s">
        <v>71</v>
      </c>
      <c r="H12" s="26">
        <v>60506</v>
      </c>
      <c r="I12" s="26" t="s">
        <v>166</v>
      </c>
      <c r="J12" s="26" t="s">
        <v>261</v>
      </c>
      <c r="K12" s="26" t="s">
        <v>232</v>
      </c>
      <c r="L12" s="31" t="s">
        <v>282</v>
      </c>
    </row>
    <row r="13" spans="1:13" ht="14.4" x14ac:dyDescent="0.3">
      <c r="A13" s="24" t="str">
        <f t="shared" si="0"/>
        <v>HawksworthTom</v>
      </c>
      <c r="B13" s="30" t="s">
        <v>319</v>
      </c>
      <c r="C13" s="50" t="s">
        <v>74</v>
      </c>
      <c r="D13" s="50" t="s">
        <v>262</v>
      </c>
      <c r="E13" s="50" t="s">
        <v>84</v>
      </c>
      <c r="F13" s="50" t="s">
        <v>37</v>
      </c>
      <c r="G13" s="50" t="s">
        <v>71</v>
      </c>
      <c r="H13" s="50">
        <v>60506</v>
      </c>
      <c r="I13" s="50" t="s">
        <v>85</v>
      </c>
      <c r="J13" s="26" t="s">
        <v>263</v>
      </c>
      <c r="K13" s="50" t="s">
        <v>232</v>
      </c>
      <c r="L13" s="51" t="s">
        <v>282</v>
      </c>
    </row>
    <row r="14" spans="1:13" ht="14.4" x14ac:dyDescent="0.3">
      <c r="A14" s="24" t="str">
        <f t="shared" si="0"/>
        <v>HolianDennis</v>
      </c>
      <c r="B14" s="30" t="s">
        <v>319</v>
      </c>
      <c r="C14" s="26" t="s">
        <v>180</v>
      </c>
      <c r="D14" s="26" t="s">
        <v>294</v>
      </c>
      <c r="E14" s="26" t="s">
        <v>217</v>
      </c>
      <c r="F14" s="26" t="s">
        <v>218</v>
      </c>
      <c r="G14" s="26" t="s">
        <v>71</v>
      </c>
      <c r="H14" s="26">
        <v>60171</v>
      </c>
      <c r="I14" s="26" t="s">
        <v>219</v>
      </c>
      <c r="J14" s="26"/>
      <c r="K14" s="26" t="s">
        <v>156</v>
      </c>
      <c r="L14" s="51" t="s">
        <v>283</v>
      </c>
    </row>
    <row r="15" spans="1:13" ht="14.4" x14ac:dyDescent="0.3">
      <c r="A15" s="24" t="str">
        <f t="shared" si="0"/>
        <v>JimenezPolicarpo</v>
      </c>
      <c r="B15" s="32" t="s">
        <v>319</v>
      </c>
      <c r="C15" s="57" t="s">
        <v>147</v>
      </c>
      <c r="D15" s="33" t="s">
        <v>293</v>
      </c>
      <c r="E15" s="57" t="s">
        <v>148</v>
      </c>
      <c r="F15" s="57" t="s">
        <v>46</v>
      </c>
      <c r="G15" s="57" t="s">
        <v>71</v>
      </c>
      <c r="H15" s="57">
        <v>60142</v>
      </c>
      <c r="I15" s="57" t="s">
        <v>149</v>
      </c>
      <c r="J15" s="33"/>
      <c r="K15" s="57" t="s">
        <v>377</v>
      </c>
      <c r="L15" s="55" t="s">
        <v>283</v>
      </c>
    </row>
    <row r="16" spans="1:13" ht="14.4" x14ac:dyDescent="0.3">
      <c r="A16" s="24" t="str">
        <f t="shared" si="0"/>
        <v>JollySteve</v>
      </c>
      <c r="B16" s="30" t="s">
        <v>319</v>
      </c>
      <c r="C16" s="26" t="s">
        <v>380</v>
      </c>
      <c r="D16" s="26" t="s">
        <v>381</v>
      </c>
      <c r="E16" s="26" t="s">
        <v>382</v>
      </c>
      <c r="F16" s="26" t="s">
        <v>86</v>
      </c>
      <c r="G16" s="26" t="s">
        <v>71</v>
      </c>
      <c r="H16" s="26">
        <v>60175</v>
      </c>
      <c r="I16" s="26" t="s">
        <v>383</v>
      </c>
      <c r="J16" s="26" t="s">
        <v>384</v>
      </c>
      <c r="K16" s="26" t="s">
        <v>366</v>
      </c>
      <c r="L16" s="31" t="s">
        <v>282</v>
      </c>
    </row>
    <row r="17" spans="1:12" ht="14.4" x14ac:dyDescent="0.3">
      <c r="A17" s="24" t="str">
        <f t="shared" si="0"/>
        <v>KreyDan</v>
      </c>
      <c r="B17" s="30" t="s">
        <v>319</v>
      </c>
      <c r="C17" s="26" t="s">
        <v>167</v>
      </c>
      <c r="D17" s="26" t="s">
        <v>292</v>
      </c>
      <c r="E17" s="26" t="s">
        <v>168</v>
      </c>
      <c r="F17" s="26" t="s">
        <v>169</v>
      </c>
      <c r="G17" s="26" t="s">
        <v>71</v>
      </c>
      <c r="H17" s="26">
        <v>60051</v>
      </c>
      <c r="I17" s="26" t="s">
        <v>170</v>
      </c>
      <c r="J17" s="26"/>
      <c r="K17" s="26" t="s">
        <v>96</v>
      </c>
      <c r="L17" s="31" t="s">
        <v>282</v>
      </c>
    </row>
    <row r="18" spans="1:12" ht="14.4" x14ac:dyDescent="0.3">
      <c r="A18" s="24" t="str">
        <f t="shared" si="0"/>
        <v>LaneMike</v>
      </c>
      <c r="B18" s="30" t="s">
        <v>319</v>
      </c>
      <c r="C18" s="50" t="s">
        <v>185</v>
      </c>
      <c r="D18" s="50" t="s">
        <v>175</v>
      </c>
      <c r="E18" s="58" t="s">
        <v>214</v>
      </c>
      <c r="F18" s="50" t="s">
        <v>204</v>
      </c>
      <c r="G18" s="50" t="s">
        <v>71</v>
      </c>
      <c r="H18" s="50">
        <v>60554</v>
      </c>
      <c r="I18" s="50" t="s">
        <v>220</v>
      </c>
      <c r="J18" s="26"/>
      <c r="K18" s="50" t="s">
        <v>378</v>
      </c>
      <c r="L18" s="51" t="s">
        <v>282</v>
      </c>
    </row>
    <row r="19" spans="1:12" ht="14.4" x14ac:dyDescent="0.3">
      <c r="A19" s="24" t="str">
        <f t="shared" si="0"/>
        <v>LeyJohn</v>
      </c>
      <c r="B19" s="30" t="s">
        <v>319</v>
      </c>
      <c r="C19" s="26" t="s">
        <v>171</v>
      </c>
      <c r="D19" s="26" t="s">
        <v>290</v>
      </c>
      <c r="E19" s="26" t="s">
        <v>172</v>
      </c>
      <c r="F19" s="26" t="s">
        <v>52</v>
      </c>
      <c r="G19" s="26" t="s">
        <v>71</v>
      </c>
      <c r="H19" s="26">
        <v>61061</v>
      </c>
      <c r="I19" s="26" t="s">
        <v>173</v>
      </c>
      <c r="J19" s="26"/>
      <c r="K19" s="26" t="s">
        <v>174</v>
      </c>
      <c r="L19" s="31" t="s">
        <v>282</v>
      </c>
    </row>
    <row r="20" spans="1:12" ht="14.4" x14ac:dyDescent="0.3">
      <c r="A20" s="24" t="str">
        <f t="shared" si="0"/>
        <v>MartinRichard</v>
      </c>
      <c r="B20" s="30" t="s">
        <v>319</v>
      </c>
      <c r="C20" s="26" t="s">
        <v>75</v>
      </c>
      <c r="D20" s="26" t="s">
        <v>264</v>
      </c>
      <c r="E20" s="26" t="s">
        <v>91</v>
      </c>
      <c r="F20" s="26" t="s">
        <v>37</v>
      </c>
      <c r="G20" s="26" t="s">
        <v>71</v>
      </c>
      <c r="H20" s="26">
        <v>60506</v>
      </c>
      <c r="I20" s="26" t="s">
        <v>92</v>
      </c>
      <c r="J20" s="26" t="s">
        <v>265</v>
      </c>
      <c r="K20" s="26" t="s">
        <v>374</v>
      </c>
      <c r="L20" s="31" t="s">
        <v>282</v>
      </c>
    </row>
    <row r="21" spans="1:12" ht="14.4" x14ac:dyDescent="0.3">
      <c r="A21" s="24" t="str">
        <f t="shared" si="0"/>
        <v>MartinRay</v>
      </c>
      <c r="B21" s="30" t="s">
        <v>319</v>
      </c>
      <c r="C21" s="26" t="s">
        <v>75</v>
      </c>
      <c r="D21" s="26" t="s">
        <v>291</v>
      </c>
      <c r="E21" s="26" t="s">
        <v>248</v>
      </c>
      <c r="F21" s="26" t="s">
        <v>89</v>
      </c>
      <c r="G21" s="26" t="s">
        <v>71</v>
      </c>
      <c r="H21" s="26" t="s">
        <v>249</v>
      </c>
      <c r="I21" s="26" t="s">
        <v>90</v>
      </c>
      <c r="J21" s="26"/>
      <c r="K21" s="26" t="s">
        <v>225</v>
      </c>
      <c r="L21" s="31" t="s">
        <v>282</v>
      </c>
    </row>
    <row r="22" spans="1:12" ht="14.4" x14ac:dyDescent="0.3">
      <c r="A22" s="24" t="str">
        <f t="shared" si="0"/>
        <v>NelsonJohn</v>
      </c>
      <c r="B22" s="30" t="s">
        <v>319</v>
      </c>
      <c r="C22" s="50" t="s">
        <v>182</v>
      </c>
      <c r="D22" s="50" t="s">
        <v>290</v>
      </c>
      <c r="E22" s="50" t="s">
        <v>206</v>
      </c>
      <c r="F22" s="50" t="s">
        <v>46</v>
      </c>
      <c r="G22" s="50" t="s">
        <v>71</v>
      </c>
      <c r="H22" s="50">
        <v>60142</v>
      </c>
      <c r="I22" s="50" t="s">
        <v>207</v>
      </c>
      <c r="J22" s="26"/>
      <c r="K22" s="50" t="s">
        <v>57</v>
      </c>
      <c r="L22" s="51" t="s">
        <v>282</v>
      </c>
    </row>
    <row r="23" spans="1:12" ht="14.4" x14ac:dyDescent="0.3">
      <c r="A23" s="24" t="str">
        <f t="shared" si="0"/>
        <v>NewhouseJames</v>
      </c>
      <c r="B23" s="30" t="s">
        <v>319</v>
      </c>
      <c r="C23" s="26" t="s">
        <v>78</v>
      </c>
      <c r="D23" s="26" t="s">
        <v>289</v>
      </c>
      <c r="E23" s="26" t="s">
        <v>93</v>
      </c>
      <c r="F23" s="26" t="s">
        <v>32</v>
      </c>
      <c r="G23" s="26" t="s">
        <v>87</v>
      </c>
      <c r="H23" s="26">
        <v>60151</v>
      </c>
      <c r="I23" s="26" t="s">
        <v>94</v>
      </c>
      <c r="J23" s="26"/>
      <c r="K23" s="26" t="s">
        <v>95</v>
      </c>
      <c r="L23" s="31" t="s">
        <v>282</v>
      </c>
    </row>
    <row r="24" spans="1:12" ht="14.4" x14ac:dyDescent="0.3">
      <c r="A24" s="76" t="str">
        <f t="shared" si="0"/>
        <v>OlsonChris</v>
      </c>
      <c r="B24" s="30" t="s">
        <v>319</v>
      </c>
      <c r="C24" s="61" t="s">
        <v>339</v>
      </c>
      <c r="D24" s="61" t="s">
        <v>340</v>
      </c>
      <c r="E24" s="61" t="s">
        <v>341</v>
      </c>
      <c r="F24" s="61" t="s">
        <v>55</v>
      </c>
      <c r="G24" s="61" t="s">
        <v>71</v>
      </c>
      <c r="H24" s="62" t="s">
        <v>342</v>
      </c>
      <c r="I24" s="61" t="s">
        <v>343</v>
      </c>
      <c r="J24" s="61" t="s">
        <v>344</v>
      </c>
      <c r="K24" s="61" t="s">
        <v>345</v>
      </c>
      <c r="L24" s="31" t="s">
        <v>282</v>
      </c>
    </row>
    <row r="25" spans="1:12" ht="14.4" x14ac:dyDescent="0.3">
      <c r="A25" s="24" t="str">
        <f t="shared" si="0"/>
        <v>PruntyKevin</v>
      </c>
      <c r="B25" s="30" t="s">
        <v>319</v>
      </c>
      <c r="C25" s="50" t="s">
        <v>79</v>
      </c>
      <c r="D25" s="50" t="s">
        <v>272</v>
      </c>
      <c r="E25" s="50" t="s">
        <v>97</v>
      </c>
      <c r="F25" s="50" t="s">
        <v>34</v>
      </c>
      <c r="G25" s="50" t="s">
        <v>87</v>
      </c>
      <c r="H25" s="50">
        <v>61310</v>
      </c>
      <c r="I25" s="50" t="s">
        <v>349</v>
      </c>
      <c r="J25" s="26" t="s">
        <v>273</v>
      </c>
      <c r="K25" s="50" t="s">
        <v>379</v>
      </c>
      <c r="L25" s="51" t="s">
        <v>282</v>
      </c>
    </row>
    <row r="26" spans="1:12" ht="14.4" x14ac:dyDescent="0.3">
      <c r="A26" s="24" t="str">
        <f t="shared" si="0"/>
        <v>ReyesJovie</v>
      </c>
      <c r="B26" s="30" t="s">
        <v>319</v>
      </c>
      <c r="C26" s="26" t="s">
        <v>245</v>
      </c>
      <c r="D26" s="26" t="s">
        <v>288</v>
      </c>
      <c r="E26" s="26" t="s">
        <v>246</v>
      </c>
      <c r="F26" s="26" t="s">
        <v>192</v>
      </c>
      <c r="G26" s="26" t="s">
        <v>71</v>
      </c>
      <c r="H26" s="26" t="s">
        <v>244</v>
      </c>
      <c r="I26" s="26" t="s">
        <v>247</v>
      </c>
      <c r="J26" s="26"/>
      <c r="K26" s="26" t="s">
        <v>255</v>
      </c>
      <c r="L26" s="51" t="s">
        <v>283</v>
      </c>
    </row>
    <row r="27" spans="1:12" ht="14.4" x14ac:dyDescent="0.3">
      <c r="A27" s="24" t="str">
        <f t="shared" si="0"/>
        <v>RiseleyWilliam</v>
      </c>
      <c r="B27" s="30" t="s">
        <v>319</v>
      </c>
      <c r="C27" s="50" t="s">
        <v>189</v>
      </c>
      <c r="D27" s="50" t="s">
        <v>9</v>
      </c>
      <c r="E27" s="50" t="s">
        <v>191</v>
      </c>
      <c r="F27" s="50" t="s">
        <v>192</v>
      </c>
      <c r="G27" s="50" t="s">
        <v>71</v>
      </c>
      <c r="H27" s="50">
        <v>61111</v>
      </c>
      <c r="I27" s="50" t="s">
        <v>193</v>
      </c>
      <c r="J27" s="26"/>
      <c r="K27" s="50" t="s">
        <v>113</v>
      </c>
      <c r="L27" s="51" t="s">
        <v>282</v>
      </c>
    </row>
    <row r="28" spans="1:12" ht="14.4" x14ac:dyDescent="0.3">
      <c r="A28" s="24" t="str">
        <f t="shared" si="0"/>
        <v>RosadoJulio</v>
      </c>
      <c r="B28" s="32" t="s">
        <v>319</v>
      </c>
      <c r="C28" s="33" t="s">
        <v>134</v>
      </c>
      <c r="D28" s="33" t="s">
        <v>287</v>
      </c>
      <c r="E28" s="33" t="s">
        <v>135</v>
      </c>
      <c r="F28" s="33" t="s">
        <v>37</v>
      </c>
      <c r="G28" s="33" t="s">
        <v>87</v>
      </c>
      <c r="H28" s="33">
        <v>60504</v>
      </c>
      <c r="I28" s="33" t="s">
        <v>136</v>
      </c>
      <c r="J28" s="33"/>
      <c r="K28" s="33" t="s">
        <v>137</v>
      </c>
      <c r="L28" s="55" t="s">
        <v>283</v>
      </c>
    </row>
    <row r="29" spans="1:12" ht="14.4" x14ac:dyDescent="0.3">
      <c r="A29" s="24" t="str">
        <f t="shared" si="0"/>
        <v>RydackJerry</v>
      </c>
      <c r="B29" s="46" t="s">
        <v>319</v>
      </c>
      <c r="C29" s="59" t="s">
        <v>181</v>
      </c>
      <c r="D29" s="59" t="s">
        <v>286</v>
      </c>
      <c r="E29" s="59" t="s">
        <v>215</v>
      </c>
      <c r="F29" s="59" t="s">
        <v>55</v>
      </c>
      <c r="G29" s="59" t="s">
        <v>71</v>
      </c>
      <c r="H29" s="59">
        <v>60140</v>
      </c>
      <c r="I29" s="59" t="s">
        <v>216</v>
      </c>
      <c r="J29" s="47"/>
      <c r="K29" s="59" t="s">
        <v>57</v>
      </c>
      <c r="L29" s="60" t="s">
        <v>282</v>
      </c>
    </row>
    <row r="30" spans="1:12" ht="14.4" x14ac:dyDescent="0.3">
      <c r="A30" s="75" t="str">
        <f t="shared" si="0"/>
        <v>UrbanGreg</v>
      </c>
      <c r="B30" s="46" t="s">
        <v>319</v>
      </c>
      <c r="C30" s="47" t="s">
        <v>76</v>
      </c>
      <c r="D30" s="47" t="s">
        <v>285</v>
      </c>
      <c r="E30" s="47" t="s">
        <v>98</v>
      </c>
      <c r="F30" s="47" t="s">
        <v>39</v>
      </c>
      <c r="G30" s="47" t="s">
        <v>87</v>
      </c>
      <c r="H30" s="47">
        <v>60115</v>
      </c>
      <c r="I30" s="47" t="s">
        <v>99</v>
      </c>
      <c r="J30" s="47"/>
      <c r="K30" s="47" t="s">
        <v>100</v>
      </c>
      <c r="L30" s="49" t="s">
        <v>282</v>
      </c>
    </row>
    <row r="31" spans="1:12" ht="14.4" x14ac:dyDescent="0.3">
      <c r="A31" s="75" t="str">
        <f t="shared" si="0"/>
        <v>ZiburnMike</v>
      </c>
      <c r="B31" s="46" t="s">
        <v>319</v>
      </c>
      <c r="C31" s="50" t="s">
        <v>77</v>
      </c>
      <c r="D31" s="50" t="s">
        <v>175</v>
      </c>
      <c r="E31" s="50" t="s">
        <v>101</v>
      </c>
      <c r="F31" s="50" t="s">
        <v>102</v>
      </c>
      <c r="G31" s="50" t="s">
        <v>87</v>
      </c>
      <c r="H31" s="50">
        <v>60134</v>
      </c>
      <c r="I31" s="50" t="s">
        <v>103</v>
      </c>
      <c r="J31" s="26"/>
      <c r="K31" s="50" t="s">
        <v>104</v>
      </c>
      <c r="L31" s="60" t="s">
        <v>282</v>
      </c>
    </row>
    <row r="32" spans="1:12" ht="14.4" x14ac:dyDescent="0.3">
      <c r="A32" s="78" t="str">
        <f>CONCATENATE(C32,D32)</f>
        <v>HemesathKim</v>
      </c>
      <c r="B32" s="46" t="s">
        <v>319</v>
      </c>
      <c r="C32" s="59" t="s">
        <v>391</v>
      </c>
      <c r="D32" s="59" t="s">
        <v>390</v>
      </c>
      <c r="E32" s="59" t="s">
        <v>386</v>
      </c>
      <c r="F32" s="59" t="s">
        <v>140</v>
      </c>
      <c r="G32" s="59" t="s">
        <v>71</v>
      </c>
      <c r="H32" s="59">
        <v>61032</v>
      </c>
      <c r="I32" s="59" t="s">
        <v>387</v>
      </c>
      <c r="J32" s="47" t="s">
        <v>388</v>
      </c>
      <c r="K32" s="59" t="s">
        <v>389</v>
      </c>
      <c r="L32" s="60" t="s">
        <v>282</v>
      </c>
    </row>
    <row r="33" spans="3:6" ht="13.8" thickBot="1" x14ac:dyDescent="0.3"/>
    <row r="34" spans="3:6" ht="13.8" thickBot="1" x14ac:dyDescent="0.3">
      <c r="C34" s="1"/>
      <c r="D34" t="s">
        <v>129</v>
      </c>
    </row>
    <row r="35" spans="3:6" ht="13.8" thickBot="1" x14ac:dyDescent="0.3">
      <c r="C35" s="2"/>
      <c r="D35" t="s">
        <v>130</v>
      </c>
    </row>
    <row r="36" spans="3:6" ht="13.8" thickBot="1" x14ac:dyDescent="0.3">
      <c r="C36" s="3"/>
      <c r="D36" t="s">
        <v>142</v>
      </c>
    </row>
    <row r="38" spans="3:6" x14ac:dyDescent="0.25">
      <c r="E38" t="s">
        <v>336</v>
      </c>
      <c r="F38" s="28" t="s">
        <v>338</v>
      </c>
    </row>
  </sheetData>
  <mergeCells count="1">
    <mergeCell ref="B1:L1"/>
  </mergeCells>
  <phoneticPr fontId="4" type="noConversion"/>
  <hyperlinks>
    <hyperlink ref="F38" r:id="rId1" xr:uid="{00B17AE6-C999-46E4-AEBA-BF1D13F5D1FB}"/>
    <hyperlink ref="J4" r:id="rId2" xr:uid="{F92AE0FB-36E4-40AF-82BD-217A141E86BE}"/>
  </hyperlinks>
  <printOptions gridLines="1"/>
  <pageMargins left="0.5" right="0.5" top="0.5" bottom="0.5" header="0.5" footer="0.5"/>
  <pageSetup orientation="landscape" horizontalDpi="4294967293" r:id="rId3"/>
  <headerFooter alignWithMargins="0">
    <oddFooter>&amp;CAs of 5/2013</oddFooter>
  </headerFooter>
  <tableParts count="1">
    <tablePart r:id="rId4"/>
  </tableParts>
</worksheet>
</file>

<file path=xl/worksheets/sheet3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27BB5-2794-454E-BCF3-768F635DAC30}">
  <dimension ref="A1:K18"/>
  <sheetViews>
    <sheetView workbookViewId="0">
      <selection activeCell="B2" sqref="B2"/>
    </sheetView>
  </sheetViews>
  <sheetFormatPr defaultRowHeight="13.8" x14ac:dyDescent="0.25"/>
  <cols>
    <col min="1" max="1" width="26.109375" style="15" bestFit="1" customWidth="1"/>
    <col min="2" max="2" width="12.5546875" style="15" bestFit="1" customWidth="1"/>
    <col min="3" max="3" width="12.6640625" style="15" bestFit="1" customWidth="1"/>
    <col min="4" max="4" width="9.109375" style="15"/>
    <col min="5" max="5" width="12.44140625" style="15" bestFit="1" customWidth="1"/>
    <col min="6" max="6" width="13" style="15" bestFit="1" customWidth="1"/>
    <col min="7" max="7" width="12.88671875" style="15" bestFit="1" customWidth="1"/>
    <col min="8" max="8" width="17" style="15" bestFit="1" customWidth="1"/>
    <col min="9" max="9" width="23.88671875" style="15" customWidth="1"/>
    <col min="10" max="10" width="13.5546875" style="15" bestFit="1" customWidth="1"/>
    <col min="11" max="11" width="12" style="15" bestFit="1" customWidth="1"/>
  </cols>
  <sheetData>
    <row r="1" spans="1:11" ht="14.4" thickBot="1" x14ac:dyDescent="0.3">
      <c r="A1" s="15" t="s">
        <v>301</v>
      </c>
      <c r="B1" s="15" t="s">
        <v>302</v>
      </c>
      <c r="C1" s="15" t="s">
        <v>303</v>
      </c>
      <c r="E1" s="23" t="s">
        <v>284</v>
      </c>
      <c r="F1" s="13" t="s">
        <v>304</v>
      </c>
      <c r="G1" s="13" t="s">
        <v>305</v>
      </c>
      <c r="H1" s="13" t="s">
        <v>306</v>
      </c>
      <c r="I1" s="13" t="s">
        <v>307</v>
      </c>
      <c r="J1" s="13" t="s">
        <v>308</v>
      </c>
      <c r="K1" s="14" t="s">
        <v>309</v>
      </c>
    </row>
    <row r="2" spans="1:11" ht="14.4" thickBot="1" x14ac:dyDescent="0.3">
      <c r="A2" s="19" t="s">
        <v>312</v>
      </c>
      <c r="B2" s="20"/>
      <c r="C2" s="21"/>
      <c r="E2" s="64" t="e">
        <f>IFERROR(VLOOKUP(B2&amp;C2,Priest[],2,FALSE),VLOOKUP(B2&amp;C2,Deacon[],2,FALSE))</f>
        <v>#N/A</v>
      </c>
      <c r="F2" s="64" t="e">
        <f>IFERROR(VLOOKUP(B2&amp;C2,Priest[],4,FALSE),VLOOKUP(B2&amp;C2,Deacon[],4,FALSE))</f>
        <v>#N/A</v>
      </c>
      <c r="G2" s="13" t="e">
        <f>IFERROR(VLOOKUP(B2&amp;C2,Priest[],3,FALSE),VLOOKUP(B2&amp;C2,Deacon[],3,FALSE))</f>
        <v>#N/A</v>
      </c>
      <c r="H2" s="13" t="e">
        <f>IFERROR(VLOOKUP(B2&amp;C2,Priest[],9,FALSE),VLOOKUP(B2&amp;C2,Deacon[],9,FALSE))</f>
        <v>#N/A</v>
      </c>
      <c r="I2" s="13" t="e">
        <f>IFERROR(VLOOKUP(B2&amp;C2,Priest[],10,FALSE),VLOOKUP(B2&amp;C2,Deacon[],10,FALSE))</f>
        <v>#N/A</v>
      </c>
      <c r="J2" s="13"/>
      <c r="K2" s="14"/>
    </row>
    <row r="3" spans="1:11" ht="14.4" thickBot="1" x14ac:dyDescent="0.3">
      <c r="A3" s="16" t="s">
        <v>311</v>
      </c>
      <c r="B3" s="17"/>
      <c r="C3" s="18"/>
      <c r="E3" s="64" t="e">
        <f>IFERROR(VLOOKUP(B3&amp;C3,Priest[],2,FALSE),VLOOKUP(B3&amp;C3,Deacon[],2,FALSE))</f>
        <v>#N/A</v>
      </c>
      <c r="F3" s="64" t="e">
        <f>IFERROR(VLOOKUP(B3&amp;C3,Priest[],4,FALSE),VLOOKUP(B3&amp;C3,Deacon[],4,FALSE))</f>
        <v>#N/A</v>
      </c>
      <c r="G3" s="13" t="e">
        <f>IFERROR(VLOOKUP(B3&amp;C3,Priest[],3,FALSE),VLOOKUP(B3&amp;C3,Deacon[],3,FALSE))</f>
        <v>#N/A</v>
      </c>
      <c r="H3" s="13" t="e">
        <f>IFERROR(VLOOKUP(B3&amp;C3,Priest[],9,FALSE),VLOOKUP(B3&amp;C3,Deacon[],9,FALSE))</f>
        <v>#N/A</v>
      </c>
      <c r="I3" s="13" t="e">
        <f>IFERROR(VLOOKUP(B3&amp;C3,Priest[],10,FALSE),VLOOKUP(B3&amp;C3,Deacon[],10,FALSE))</f>
        <v>#N/A</v>
      </c>
      <c r="J3" s="13"/>
      <c r="K3" s="14"/>
    </row>
    <row r="4" spans="1:11" ht="14.4" thickBot="1" x14ac:dyDescent="0.3">
      <c r="A4" s="16" t="s">
        <v>315</v>
      </c>
      <c r="B4" s="17"/>
      <c r="C4" s="18"/>
      <c r="E4" s="64" t="e">
        <f>IFERROR(VLOOKUP(B4&amp;C4,Priest[],2,FALSE),VLOOKUP(B4&amp;C4,Deacon[],2,FALSE))</f>
        <v>#N/A</v>
      </c>
      <c r="F4" s="64" t="e">
        <f>IFERROR(VLOOKUP(B4&amp;C4,Priest[],4,FALSE),VLOOKUP(B4&amp;C4,Deacon[],4,FALSE))</f>
        <v>#N/A</v>
      </c>
      <c r="G4" s="13" t="e">
        <f>IFERROR(VLOOKUP(B4&amp;C4,Priest[],3,FALSE),VLOOKUP(B4&amp;C4,Deacon[],3,FALSE))</f>
        <v>#N/A</v>
      </c>
      <c r="H4" s="13" t="e">
        <f>IFERROR(VLOOKUP(B4&amp;C4,Priest[],9,FALSE),VLOOKUP(B4&amp;C4,Deacon[],9,FALSE))</f>
        <v>#N/A</v>
      </c>
      <c r="I4" s="13" t="e">
        <f>IFERROR(VLOOKUP(B4&amp;C4,Priest[],10,FALSE),VLOOKUP(B4&amp;C4,Deacon[],10,FALSE))</f>
        <v>#N/A</v>
      </c>
      <c r="J4" s="13"/>
      <c r="K4" s="14"/>
    </row>
    <row r="5" spans="1:11" ht="14.4" thickBot="1" x14ac:dyDescent="0.3">
      <c r="A5" s="16" t="s">
        <v>314</v>
      </c>
      <c r="B5" s="17"/>
      <c r="C5" s="18"/>
      <c r="E5" s="64" t="e">
        <f>IFERROR(VLOOKUP(B5&amp;C5,Priest[],2,FALSE),VLOOKUP(B5&amp;C5,Deacon[],2,FALSE))</f>
        <v>#N/A</v>
      </c>
      <c r="F5" s="64" t="e">
        <f>IFERROR(VLOOKUP(B5&amp;C5,Priest[],4,FALSE),VLOOKUP(B5&amp;C5,Deacon[],4,FALSE))</f>
        <v>#N/A</v>
      </c>
      <c r="G5" s="13" t="e">
        <f>IFERROR(VLOOKUP(B5&amp;C5,Priest[],3,FALSE),VLOOKUP(B5&amp;C5,Deacon[],3,FALSE))</f>
        <v>#N/A</v>
      </c>
      <c r="H5" s="13" t="e">
        <f>IFERROR(VLOOKUP(B5&amp;C5,Priest[],9,FALSE),VLOOKUP(B5&amp;C5,Deacon[],9,FALSE))</f>
        <v>#N/A</v>
      </c>
      <c r="I5" s="13" t="e">
        <f>IFERROR(VLOOKUP(B5&amp;C5,Priest[],10,FALSE),VLOOKUP(B5&amp;C5,Deacon[],10,FALSE))</f>
        <v>#N/A</v>
      </c>
      <c r="J5" s="13"/>
      <c r="K5" s="14"/>
    </row>
    <row r="6" spans="1:11" ht="14.4" thickBot="1" x14ac:dyDescent="0.3">
      <c r="A6" s="16" t="s">
        <v>313</v>
      </c>
      <c r="B6" s="17"/>
      <c r="C6" s="18"/>
      <c r="E6" s="64" t="e">
        <f>IFERROR(VLOOKUP(B6&amp;C6,Priest[],2,FALSE),VLOOKUP(B6&amp;C6,Deacon[],2,FALSE))</f>
        <v>#N/A</v>
      </c>
      <c r="F6" s="64" t="e">
        <f>IFERROR(VLOOKUP(B6&amp;C6,Priest[],4,FALSE),VLOOKUP(B6&amp;C6,Deacon[],4,FALSE))</f>
        <v>#N/A</v>
      </c>
      <c r="G6" s="13" t="e">
        <f>IFERROR(VLOOKUP(B6&amp;C6,Priest[],3,FALSE),VLOOKUP(B6&amp;C6,Deacon[],3,FALSE))</f>
        <v>#N/A</v>
      </c>
      <c r="H6" s="13" t="e">
        <f>IFERROR(VLOOKUP(B6&amp;C6,Priest[],9,FALSE),VLOOKUP(B6&amp;C6,Deacon[],9,FALSE))</f>
        <v>#N/A</v>
      </c>
      <c r="I6" s="13" t="e">
        <f>IFERROR(VLOOKUP(B6&amp;C6,Priest[],10,FALSE),VLOOKUP(B6&amp;C6,Deacon[],10,FALSE))</f>
        <v>#N/A</v>
      </c>
      <c r="J6" s="13"/>
      <c r="K6" s="14"/>
    </row>
    <row r="7" spans="1:11" ht="14.4" thickBot="1" x14ac:dyDescent="0.3">
      <c r="A7" s="16" t="s">
        <v>316</v>
      </c>
      <c r="B7" s="17"/>
      <c r="C7" s="18"/>
      <c r="E7" s="64" t="e">
        <f>IFERROR(VLOOKUP(B7&amp;C7,Priest[],2,FALSE),VLOOKUP(B7&amp;C7,Deacon[],2,FALSE))</f>
        <v>#N/A</v>
      </c>
      <c r="F7" s="64" t="e">
        <f>IFERROR(VLOOKUP(B7&amp;C7,Priest[],4,FALSE),VLOOKUP(B7&amp;C7,Deacon[],4,FALSE))</f>
        <v>#N/A</v>
      </c>
      <c r="G7" s="13" t="e">
        <f>IFERROR(VLOOKUP(B7&amp;C7,Priest[],3,FALSE),VLOOKUP(B7&amp;C7,Deacon[],3,FALSE))</f>
        <v>#N/A</v>
      </c>
      <c r="H7" s="13" t="e">
        <f>IFERROR(VLOOKUP(B7&amp;C7,Priest[],9,FALSE),VLOOKUP(B7&amp;C7,Deacon[],9,FALSE))</f>
        <v>#N/A</v>
      </c>
      <c r="I7" s="13" t="e">
        <f>IFERROR(VLOOKUP(B7&amp;C7,Priest[],10,FALSE),VLOOKUP(B7&amp;C7,Deacon[],10,FALSE))</f>
        <v>#N/A</v>
      </c>
      <c r="J7" s="13"/>
      <c r="K7" s="14"/>
    </row>
    <row r="8" spans="1:11" ht="14.4" thickBot="1" x14ac:dyDescent="0.3">
      <c r="A8" s="16" t="s">
        <v>317</v>
      </c>
      <c r="B8" s="17"/>
      <c r="C8" s="18"/>
      <c r="E8" s="64" t="e">
        <f>IFERROR(VLOOKUP(B8&amp;C8,Priest[],2,FALSE),VLOOKUP(B8&amp;C8,Deacon[],2,FALSE))</f>
        <v>#N/A</v>
      </c>
      <c r="F8" s="64" t="e">
        <f>IFERROR(VLOOKUP(B8&amp;C8,Priest[],4,FALSE),VLOOKUP(B8&amp;C8,Deacon[],4,FALSE))</f>
        <v>#N/A</v>
      </c>
      <c r="G8" s="13" t="e">
        <f>IFERROR(VLOOKUP(B8&amp;C8,Priest[],3,FALSE),VLOOKUP(B8&amp;C8,Deacon[],3,FALSE))</f>
        <v>#N/A</v>
      </c>
      <c r="H8" s="13" t="e">
        <f>IFERROR(VLOOKUP(B8&amp;C8,Priest[],9,FALSE),VLOOKUP(B8&amp;C8,Deacon[],9,FALSE))</f>
        <v>#N/A</v>
      </c>
      <c r="I8" s="13" t="e">
        <f>IFERROR(VLOOKUP(B8&amp;C8,Priest[],10,FALSE),VLOOKUP(B8&amp;C8,Deacon[],10,FALSE))</f>
        <v>#N/A</v>
      </c>
      <c r="J8" s="13"/>
      <c r="K8" s="14"/>
    </row>
    <row r="9" spans="1:11" ht="14.4" thickBot="1" x14ac:dyDescent="0.3">
      <c r="A9" s="16" t="s">
        <v>318</v>
      </c>
      <c r="B9" s="17"/>
      <c r="C9" s="18"/>
      <c r="E9" s="64" t="str">
        <f>IFERROR(VLOOKUP(B9&amp;C9,Priest[],2,FALSE),"Priest needed")</f>
        <v>Priest needed</v>
      </c>
      <c r="F9" s="64" t="str">
        <f>IFERROR(VLOOKUP(B9&amp;C9,Priest[],4,FALSE),"Priest needed")</f>
        <v>Priest needed</v>
      </c>
      <c r="G9" s="13" t="str">
        <f>IFERROR(VLOOKUP(B9&amp;C9,Priest[],3,FALSE),"Priest needed")</f>
        <v>Priest needed</v>
      </c>
      <c r="H9" s="13" t="str">
        <f>IFERROR(VLOOKUP(B9&amp;C9,Priest[],9,FALSE),"Priest needed")</f>
        <v>Priest needed</v>
      </c>
      <c r="I9" s="13" t="str">
        <f>IFERROR(VLOOKUP(B9&amp;C9,Priest[],10,FALSE),"Priest needed")</f>
        <v>Priest needed</v>
      </c>
      <c r="J9" s="13"/>
      <c r="K9" s="14"/>
    </row>
    <row r="10" spans="1:11" ht="14.4" thickBot="1" x14ac:dyDescent="0.3">
      <c r="A10" s="16" t="s">
        <v>318</v>
      </c>
      <c r="B10" s="17"/>
      <c r="C10" s="18"/>
      <c r="E10" s="64" t="str">
        <f>IFERROR(VLOOKUP(B10&amp;C10,Priest[],2,FALSE),"Priest needed")</f>
        <v>Priest needed</v>
      </c>
      <c r="F10" s="64" t="str">
        <f>IFERROR(VLOOKUP(B10&amp;C10,Priest[],4,FALSE),"Priest needed")</f>
        <v>Priest needed</v>
      </c>
      <c r="G10" s="13" t="str">
        <f>IFERROR(VLOOKUP(B10&amp;C10,Priest[],3,FALSE),"Priest needed")</f>
        <v>Priest needed</v>
      </c>
      <c r="H10" s="13" t="str">
        <f>IFERROR(VLOOKUP(B10&amp;C10,Priest[],9,FALSE),"Priest needed")</f>
        <v>Priest needed</v>
      </c>
      <c r="I10" s="13" t="str">
        <f>IFERROR(VLOOKUP(B10&amp;C10,Priest[],10,FALSE),"Priest needed")</f>
        <v>Priest needed</v>
      </c>
      <c r="J10" s="13"/>
      <c r="K10" s="14"/>
    </row>
    <row r="11" spans="1:11" ht="14.4" thickBot="1" x14ac:dyDescent="0.3">
      <c r="A11" s="16" t="s">
        <v>318</v>
      </c>
      <c r="B11" s="17"/>
      <c r="C11" s="18"/>
      <c r="E11" s="64" t="str">
        <f>IFERROR(VLOOKUP(B11&amp;C11,Priest[],2,FALSE),"Priest needed")</f>
        <v>Priest needed</v>
      </c>
      <c r="F11" s="64" t="str">
        <f>IFERROR(VLOOKUP(B11&amp;C11,Priest[],4,FALSE),"Priest needed")</f>
        <v>Priest needed</v>
      </c>
      <c r="G11" s="13" t="str">
        <f>IFERROR(VLOOKUP(B11&amp;C11,Priest[],3,FALSE),"Priest needed")</f>
        <v>Priest needed</v>
      </c>
      <c r="H11" s="13" t="str">
        <f>IFERROR(VLOOKUP(B11&amp;C11,Priest[],9,FALSE),"Priest needed")</f>
        <v>Priest needed</v>
      </c>
      <c r="I11" s="13" t="str">
        <f>IFERROR(VLOOKUP(B11&amp;C11,Priest[],10,FALSE),"Priest needed")</f>
        <v>Priest needed</v>
      </c>
      <c r="J11" s="13"/>
      <c r="K11" s="14"/>
    </row>
    <row r="12" spans="1:11" ht="14.4" thickBot="1" x14ac:dyDescent="0.3">
      <c r="A12" s="16" t="s">
        <v>318</v>
      </c>
      <c r="B12" s="17"/>
      <c r="C12" s="18"/>
      <c r="E12" s="64" t="str">
        <f>IFERROR(VLOOKUP(B12&amp;C12,Priest[],2,FALSE),"Priest needed")</f>
        <v>Priest needed</v>
      </c>
      <c r="F12" s="64" t="str">
        <f>IFERROR(VLOOKUP(B12&amp;C12,Priest[],4,FALSE),"Priest needed")</f>
        <v>Priest needed</v>
      </c>
      <c r="G12" s="13" t="str">
        <f>IFERROR(VLOOKUP(B12&amp;C12,Priest[],3,FALSE),"Priest needed")</f>
        <v>Priest needed</v>
      </c>
      <c r="H12" s="13" t="str">
        <f>IFERROR(VLOOKUP(B12&amp;C12,Priest[],9,FALSE),"Priest needed")</f>
        <v>Priest needed</v>
      </c>
      <c r="I12" s="13" t="str">
        <f>IFERROR(VLOOKUP(B12&amp;C12,Priest[],10,FALSE),"Priest needed")</f>
        <v>Priest needed</v>
      </c>
      <c r="J12" s="17"/>
      <c r="K12" s="18"/>
    </row>
    <row r="13" spans="1:11" ht="14.4" thickBot="1" x14ac:dyDescent="0.3">
      <c r="A13" s="16" t="s">
        <v>318</v>
      </c>
      <c r="B13" s="17"/>
      <c r="C13" s="18"/>
      <c r="E13" s="64" t="str">
        <f>IFERROR(VLOOKUP(B13&amp;C13,Priest[],2,FALSE),"Priest needed")</f>
        <v>Priest needed</v>
      </c>
      <c r="F13" s="64" t="str">
        <f>IFERROR(VLOOKUP(B13&amp;C13,Priest[],4,FALSE),"Priest needed")</f>
        <v>Priest needed</v>
      </c>
      <c r="G13" s="13" t="str">
        <f>IFERROR(VLOOKUP(B13&amp;C13,Priest[],3,FALSE),"Priest needed")</f>
        <v>Priest needed</v>
      </c>
      <c r="H13" s="13" t="str">
        <f>IFERROR(VLOOKUP(B13&amp;C13,Priest[],9,FALSE),"Priest needed")</f>
        <v>Priest needed</v>
      </c>
      <c r="I13" s="13" t="str">
        <f>IFERROR(VLOOKUP(B13&amp;C13,Priest[],10,FALSE),"Priest needed")</f>
        <v>Priest needed</v>
      </c>
      <c r="J13" s="17"/>
      <c r="K13" s="18"/>
    </row>
    <row r="14" spans="1:11" ht="14.4" thickBot="1" x14ac:dyDescent="0.3">
      <c r="A14" s="22" t="s">
        <v>310</v>
      </c>
      <c r="B14" s="17"/>
      <c r="C14" s="18"/>
      <c r="E14" s="64" t="e">
        <f>IFERROR(VLOOKUP(B14&amp;C14,Priest[],2,FALSE),VLOOKUP(B14&amp;C14,Deacon[],2,FALSE))</f>
        <v>#N/A</v>
      </c>
      <c r="F14" s="64" t="e">
        <f>IFERROR(VLOOKUP(B14&amp;C14,Priest[],4,FALSE),VLOOKUP(B14&amp;C14,Deacon[],4,FALSE))</f>
        <v>#N/A</v>
      </c>
      <c r="G14" s="13" t="e">
        <f>IFERROR(VLOOKUP(B14&amp;C14,Priest[],3,FALSE),VLOOKUP(B14&amp;C14,Deacon[],3,FALSE))</f>
        <v>#N/A</v>
      </c>
      <c r="H14" s="13" t="e">
        <f>IFERROR(VLOOKUP(B14&amp;C14,Priest[],9,FALSE),VLOOKUP(B14&amp;C14,Deacon[],9,FALSE))</f>
        <v>#N/A</v>
      </c>
      <c r="I14" s="13" t="e">
        <f>IFERROR(VLOOKUP(B14&amp;C14,Priest[],10,FALSE),VLOOKUP(B14&amp;C14,Deacon[],10,FALSE))</f>
        <v>#N/A</v>
      </c>
      <c r="J14" s="65"/>
      <c r="K14" s="66"/>
    </row>
    <row r="18" spans="8:8" x14ac:dyDescent="0.25">
      <c r="H18" s="15" t="s">
        <v>186</v>
      </c>
    </row>
  </sheetData>
  <pageMargins left="0.7" right="0.7" top="0.75" bottom="0.75" header="0.3" footer="0.3"/>
  <drawing r:id="rId1"/>
  <mc:AlternateContent xmlns:mc="http://schemas.openxmlformats.org/markup-compatibility/2006">
    <mc:Choice Requires="v">
      <legacyDrawing r:id="rId2"/>
    </mc:Choice>
  </mc:AlternateContent>
  <controls>
    <control shapeId="1025" r:id="rId3" name="Check 1">
      <controlPr defaultSize="0" autoFill="0" autoLine="0" autoPict="0">
        <anchor moveWithCells="1">
          <from>
            <xdr:col>10</xdr:col>
            <xdr:colOff>0</xdr:colOff>
            <xdr:row>1</xdr:row>
            <xdr:rowOff>0</xdr:rowOff>
          </from>
          <to>
            <xdr:col>10</xdr:col>
            <xdr:colOff>792480</xdr:colOff>
            <xdr:row>2</xdr:row>
            <xdr:rowOff>7620</xdr:rowOff>
          </to>
        </anchor>
      </controlPr>
    </control>
    <control shapeId="1026" r:id="rId4" name="Check 1">
      <controlPr defaultSize="0" autoFill="0" autoLine="0" autoPict="0">
        <anchor moveWithCells="1">
          <from>
            <xdr:col>10</xdr:col>
            <xdr:colOff>0</xdr:colOff>
            <xdr:row>2</xdr:row>
            <xdr:rowOff>0</xdr:rowOff>
          </from>
          <to>
            <xdr:col>10</xdr:col>
            <xdr:colOff>792480</xdr:colOff>
            <xdr:row>3</xdr:row>
            <xdr:rowOff>7620</xdr:rowOff>
          </to>
        </anchor>
      </controlPr>
    </control>
    <control shapeId="1027" r:id="rId5" name="Check 1">
      <controlPr defaultSize="0" autoFill="0" autoLine="0" autoPict="0">
        <anchor moveWithCells="1">
          <from>
            <xdr:col>10</xdr:col>
            <xdr:colOff>0</xdr:colOff>
            <xdr:row>3</xdr:row>
            <xdr:rowOff>0</xdr:rowOff>
          </from>
          <to>
            <xdr:col>10</xdr:col>
            <xdr:colOff>792480</xdr:colOff>
            <xdr:row>4</xdr:row>
            <xdr:rowOff>7620</xdr:rowOff>
          </to>
        </anchor>
      </controlPr>
    </control>
    <control shapeId="1028" r:id="rId6" name="Check 1">
      <controlPr defaultSize="0" autoFill="0" autoLine="0" autoPict="0">
        <anchor moveWithCells="1">
          <from>
            <xdr:col>10</xdr:col>
            <xdr:colOff>0</xdr:colOff>
            <xdr:row>4</xdr:row>
            <xdr:rowOff>0</xdr:rowOff>
          </from>
          <to>
            <xdr:col>10</xdr:col>
            <xdr:colOff>792480</xdr:colOff>
            <xdr:row>5</xdr:row>
            <xdr:rowOff>7620</xdr:rowOff>
          </to>
        </anchor>
      </controlPr>
    </control>
    <control shapeId="1029" r:id="rId7" name="Check 1">
      <controlPr defaultSize="0" autoFill="0" autoLine="0" autoPict="0">
        <anchor moveWithCells="1">
          <from>
            <xdr:col>10</xdr:col>
            <xdr:colOff>0</xdr:colOff>
            <xdr:row>5</xdr:row>
            <xdr:rowOff>0</xdr:rowOff>
          </from>
          <to>
            <xdr:col>10</xdr:col>
            <xdr:colOff>792480</xdr:colOff>
            <xdr:row>6</xdr:row>
            <xdr:rowOff>7620</xdr:rowOff>
          </to>
        </anchor>
      </controlPr>
    </control>
    <control shapeId="1030" r:id="rId8" name="Check 1">
      <controlPr defaultSize="0" autoFill="0" autoLine="0" autoPict="0">
        <anchor moveWithCells="1">
          <from>
            <xdr:col>10</xdr:col>
            <xdr:colOff>0</xdr:colOff>
            <xdr:row>6</xdr:row>
            <xdr:rowOff>0</xdr:rowOff>
          </from>
          <to>
            <xdr:col>10</xdr:col>
            <xdr:colOff>792480</xdr:colOff>
            <xdr:row>7</xdr:row>
            <xdr:rowOff>7620</xdr:rowOff>
          </to>
        </anchor>
      </controlPr>
    </control>
    <control shapeId="1031" r:id="rId9" name="Check 1">
      <controlPr defaultSize="0" autoFill="0" autoLine="0" autoPict="0">
        <anchor moveWithCells="1">
          <from>
            <xdr:col>10</xdr:col>
            <xdr:colOff>0</xdr:colOff>
            <xdr:row>7</xdr:row>
            <xdr:rowOff>0</xdr:rowOff>
          </from>
          <to>
            <xdr:col>10</xdr:col>
            <xdr:colOff>792480</xdr:colOff>
            <xdr:row>8</xdr:row>
            <xdr:rowOff>7620</xdr:rowOff>
          </to>
        </anchor>
      </controlPr>
    </control>
    <control shapeId="1032" r:id="rId10" name="Check 1">
      <controlPr defaultSize="0" autoFill="0" autoLine="0" autoPict="0">
        <anchor moveWithCells="1">
          <from>
            <xdr:col>10</xdr:col>
            <xdr:colOff>0</xdr:colOff>
            <xdr:row>8</xdr:row>
            <xdr:rowOff>0</xdr:rowOff>
          </from>
          <to>
            <xdr:col>10</xdr:col>
            <xdr:colOff>792480</xdr:colOff>
            <xdr:row>9</xdr:row>
            <xdr:rowOff>7620</xdr:rowOff>
          </to>
        </anchor>
      </controlPr>
    </control>
    <control shapeId="1033" r:id="rId11" name="Check 1">
      <controlPr defaultSize="0" autoFill="0" autoLine="0" autoPict="0">
        <anchor moveWithCells="1">
          <from>
            <xdr:col>10</xdr:col>
            <xdr:colOff>0</xdr:colOff>
            <xdr:row>9</xdr:row>
            <xdr:rowOff>0</xdr:rowOff>
          </from>
          <to>
            <xdr:col>10</xdr:col>
            <xdr:colOff>792480</xdr:colOff>
            <xdr:row>10</xdr:row>
            <xdr:rowOff>7620</xdr:rowOff>
          </to>
        </anchor>
      </controlPr>
    </control>
    <control shapeId="1034" r:id="rId12" name="Check 1">
      <controlPr defaultSize="0" autoFill="0" autoLine="0" autoPict="0">
        <anchor moveWithCells="1">
          <from>
            <xdr:col>10</xdr:col>
            <xdr:colOff>0</xdr:colOff>
            <xdr:row>10</xdr:row>
            <xdr:rowOff>0</xdr:rowOff>
          </from>
          <to>
            <xdr:col>10</xdr:col>
            <xdr:colOff>792480</xdr:colOff>
            <xdr:row>11</xdr:row>
            <xdr:rowOff>7620</xdr:rowOff>
          </to>
        </anchor>
      </controlPr>
    </control>
    <control shapeId="1035" r:id="rId13" name="Check 1">
      <controlPr defaultSize="0" autoFill="0" autoLine="0" autoPict="0">
        <anchor moveWithCells="1">
          <from>
            <xdr:col>10</xdr:col>
            <xdr:colOff>0</xdr:colOff>
            <xdr:row>11</xdr:row>
            <xdr:rowOff>0</xdr:rowOff>
          </from>
          <to>
            <xdr:col>10</xdr:col>
            <xdr:colOff>792480</xdr:colOff>
            <xdr:row>12</xdr:row>
            <xdr:rowOff>7620</xdr:rowOff>
          </to>
        </anchor>
      </controlPr>
    </control>
    <control shapeId="1036" r:id="rId14" name="Check 1">
      <controlPr defaultSize="0" autoFill="0" autoLine="0" autoPict="0">
        <anchor moveWithCells="1">
          <from>
            <xdr:col>10</xdr:col>
            <xdr:colOff>0</xdr:colOff>
            <xdr:row>12</xdr:row>
            <xdr:rowOff>0</xdr:rowOff>
          </from>
          <to>
            <xdr:col>10</xdr:col>
            <xdr:colOff>792480</xdr:colOff>
            <xdr:row>13</xdr:row>
            <xdr:rowOff>7620</xdr:rowOff>
          </to>
        </anchor>
      </controlPr>
    </control>
    <control shapeId="1037" r:id="rId15" name="Check 1">
      <controlPr defaultSize="0" autoFill="0" autoLine="0" autoPict="0">
        <anchor moveWithCells="1">
          <from>
            <xdr:col>10</xdr:col>
            <xdr:colOff>0</xdr:colOff>
            <xdr:row>13</xdr:row>
            <xdr:rowOff>0</xdr:rowOff>
          </from>
          <to>
            <xdr:col>10</xdr:col>
            <xdr:colOff>792480</xdr:colOff>
            <xdr:row>14</xdr:row>
            <xdr:rowOff>7620</xdr:rowOff>
          </to>
        </anchor>
      </controlPr>
    </control>
  </controls>
  <tableParts count="2">
    <tablePart r:id="rId16"/>
    <tablePart r:id="rId17"/>
  </tableParts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BDDA-3F6F-47CF-B29C-9BA51BC6A51F}">
  <sheetPr>
    <pageSetUpPr fitToPage="1"/>
  </sheetPr>
  <dimension ref="A1:K14"/>
  <sheetViews>
    <sheetView zoomScaleNormal="100" workbookViewId="0">
      <selection activeCell="G21" sqref="G21"/>
    </sheetView>
  </sheetViews>
  <sheetFormatPr defaultRowHeight="13.2" x14ac:dyDescent="0.25"/>
  <cols>
    <col min="1" max="1" width="26.109375" bestFit="1" customWidth="1"/>
    <col min="2" max="2" width="9.5546875" bestFit="1" customWidth="1"/>
    <col min="3" max="3" width="12.6640625" bestFit="1" customWidth="1"/>
    <col min="4" max="4" width="12.5546875" bestFit="1" customWidth="1"/>
    <col min="5" max="5" width="31.109375" bestFit="1" customWidth="1"/>
    <col min="6" max="6" width="11.109375" bestFit="1" customWidth="1"/>
    <col min="7" max="7" width="10.33203125" bestFit="1" customWidth="1"/>
    <col min="8" max="8" width="13.5546875" bestFit="1" customWidth="1"/>
    <col min="9" max="9" width="14" bestFit="1" customWidth="1"/>
    <col min="10" max="10" width="24.6640625" bestFit="1" customWidth="1"/>
    <col min="11" max="11" width="33.33203125" bestFit="1" customWidth="1"/>
  </cols>
  <sheetData>
    <row r="1" spans="1:11" ht="13.8" thickBot="1" x14ac:dyDescent="0.3">
      <c r="A1" s="73" t="s">
        <v>301</v>
      </c>
      <c r="B1" s="63" t="s">
        <v>284</v>
      </c>
      <c r="C1" s="63" t="s">
        <v>303</v>
      </c>
      <c r="D1" s="63" t="s">
        <v>302</v>
      </c>
      <c r="E1" s="63" t="s">
        <v>354</v>
      </c>
      <c r="F1" s="63" t="s">
        <v>355</v>
      </c>
      <c r="G1" s="63" t="s">
        <v>356</v>
      </c>
      <c r="H1" s="63" t="s">
        <v>357</v>
      </c>
      <c r="I1" s="63" t="s">
        <v>358</v>
      </c>
      <c r="J1" s="63" t="s">
        <v>307</v>
      </c>
      <c r="K1" s="74" t="s">
        <v>353</v>
      </c>
    </row>
    <row r="2" spans="1:11" ht="14.4" thickBot="1" x14ac:dyDescent="0.3">
      <c r="A2" s="67" t="s">
        <v>312</v>
      </c>
      <c r="B2" s="68" t="e">
        <f>IFERROR(VLOOKUP('Clergy Team Builder'!B2&amp;'Clergy Team Builder'!C2,Priest[],2,FALSE),VLOOKUP('Clergy Team Builder'!B2&amp;'Clergy Team Builder'!C2,Deacon[],2,FALSE))</f>
        <v>#N/A</v>
      </c>
      <c r="C2" s="68" t="e">
        <f>IFERROR(VLOOKUP('Clergy Team Builder'!B2&amp;'Clergy Team Builder'!C2,Priest[],4,FALSE),VLOOKUP('Clergy Team Builder'!B2&amp;'Clergy Team Builder'!C2,Deacon[],4,FALSE))</f>
        <v>#N/A</v>
      </c>
      <c r="D2" s="68" t="e">
        <f>IFERROR(VLOOKUP('Clergy Team Builder'!B2&amp;'Clergy Team Builder'!C2,Priest[],3,FALSE),VLOOKUP('Clergy Team Builder'!B2&amp;'Clergy Team Builder'!C2,Deacon[],3,FALSE))</f>
        <v>#N/A</v>
      </c>
      <c r="E2" s="68" t="e">
        <f>IFERROR(VLOOKUP('Clergy Team Builder'!B2&amp;'Clergy Team Builder'!C2,Priest[],5,FALSE),VLOOKUP('Clergy Team Builder'!B2&amp;'Clergy Team Builder'!C2,Deacon[],5,FALSE))</f>
        <v>#N/A</v>
      </c>
      <c r="F2" s="68" t="e">
        <f>IFERROR(VLOOKUP('Clergy Team Builder'!B2&amp;'Clergy Team Builder'!C2,Priest[],6,FALSE),VLOOKUP('Clergy Team Builder'!B2&amp;'Clergy Team Builder'!C2,Deacon[],6,FALSE))</f>
        <v>#N/A</v>
      </c>
      <c r="G2" s="68" t="e">
        <f>IFERROR(VLOOKUP('Clergy Team Builder'!B2&amp;'Clergy Team Builder'!C2,Priest[],7,FALSE),VLOOKUP('Clergy Team Builder'!B2&amp;'Clergy Team Builder'!C2,Deacon[],7,FALSE))</f>
        <v>#N/A</v>
      </c>
      <c r="H2" s="68" t="e">
        <f>IFERROR(VLOOKUP('Clergy Team Builder'!B2&amp;'Clergy Team Builder'!C2,Priest[],8,FALSE),VLOOKUP('Clergy Team Builder'!B2&amp;'Clergy Team Builder'!C2,Deacon[],8,FALSE))</f>
        <v>#N/A</v>
      </c>
      <c r="I2" s="68" t="e">
        <f>IFERROR(VLOOKUP('Clergy Team Builder'!B2&amp;'Clergy Team Builder'!C2,Priest[],9,FALSE),VLOOKUP('Clergy Team Builder'!B2&amp;'Clergy Team Builder'!C2,Deacon[],9,FALSE))</f>
        <v>#N/A</v>
      </c>
      <c r="J2" s="68" t="e">
        <f>IFERROR(VLOOKUP('Clergy Team Builder'!B2&amp;'Clergy Team Builder'!C2,Priest[],10,FALSE),VLOOKUP('Clergy Team Builder'!B2&amp;'Clergy Team Builder'!C2,Deacon[],10,FALSE))</f>
        <v>#N/A</v>
      </c>
      <c r="K2" s="69" t="e">
        <f>IFERROR(VLOOKUP('Clergy Team Builder'!B2&amp;'Clergy Team Builder'!C2,Priest[],11,FALSE),VLOOKUP('Clergy Team Builder'!B2&amp;'Clergy Team Builder'!C2,Deacon[],11,FALSE))</f>
        <v>#N/A</v>
      </c>
    </row>
    <row r="3" spans="1:11" ht="14.4" thickBot="1" x14ac:dyDescent="0.3">
      <c r="A3" s="67" t="s">
        <v>311</v>
      </c>
      <c r="B3" s="68" t="e">
        <f>IFERROR(VLOOKUP('Clergy Team Builder'!B3&amp;'Clergy Team Builder'!C3,Priest[],2,FALSE),VLOOKUP('Clergy Team Builder'!B3&amp;'Clergy Team Builder'!C3,Deacon[],2,FALSE))</f>
        <v>#N/A</v>
      </c>
      <c r="C3" s="68" t="e">
        <f>IFERROR(VLOOKUP('Clergy Team Builder'!B3&amp;'Clergy Team Builder'!C3,Priest[],4,FALSE),VLOOKUP('Clergy Team Builder'!B3&amp;'Clergy Team Builder'!C3,Deacon[],4,FALSE))</f>
        <v>#N/A</v>
      </c>
      <c r="D3" s="68" t="e">
        <f>IFERROR(VLOOKUP('Clergy Team Builder'!B3&amp;'Clergy Team Builder'!C3,Priest[],3,FALSE),VLOOKUP('Clergy Team Builder'!B3&amp;'Clergy Team Builder'!C3,Deacon[],3,FALSE))</f>
        <v>#N/A</v>
      </c>
      <c r="E3" s="68" t="e">
        <f>IFERROR(VLOOKUP('Clergy Team Builder'!B3&amp;'Clergy Team Builder'!C3,Priest[],5,FALSE),VLOOKUP('Clergy Team Builder'!B3&amp;'Clergy Team Builder'!C3,Deacon[],5,FALSE))</f>
        <v>#N/A</v>
      </c>
      <c r="F3" s="68" t="e">
        <f>IFERROR(VLOOKUP('Clergy Team Builder'!B3&amp;'Clergy Team Builder'!C3,Priest[],6,FALSE),VLOOKUP('Clergy Team Builder'!B3&amp;'Clergy Team Builder'!C3,Deacon[],6,FALSE))</f>
        <v>#N/A</v>
      </c>
      <c r="G3" s="68" t="e">
        <f>IFERROR(VLOOKUP('Clergy Team Builder'!B3&amp;'Clergy Team Builder'!C3,Priest[],7,FALSE),VLOOKUP('Clergy Team Builder'!B3&amp;'Clergy Team Builder'!C3,Deacon[],7,FALSE))</f>
        <v>#N/A</v>
      </c>
      <c r="H3" s="68" t="e">
        <f>IFERROR(VLOOKUP('Clergy Team Builder'!B3&amp;'Clergy Team Builder'!C3,Priest[],8,FALSE),VLOOKUP('Clergy Team Builder'!B3&amp;'Clergy Team Builder'!C3,Deacon[],8,FALSE))</f>
        <v>#N/A</v>
      </c>
      <c r="I3" s="68" t="e">
        <f>IFERROR(VLOOKUP('Clergy Team Builder'!B3&amp;'Clergy Team Builder'!C3,Priest[],9,FALSE),VLOOKUP('Clergy Team Builder'!B3&amp;'Clergy Team Builder'!C3,Deacon[],9,FALSE))</f>
        <v>#N/A</v>
      </c>
      <c r="J3" s="68" t="e">
        <f>IFERROR(VLOOKUP('Clergy Team Builder'!B3&amp;'Clergy Team Builder'!C3,Priest[],10,FALSE),VLOOKUP('Clergy Team Builder'!B3&amp;'Clergy Team Builder'!C3,Deacon[],10,FALSE))</f>
        <v>#N/A</v>
      </c>
      <c r="K3" s="69" t="e">
        <f>IFERROR(VLOOKUP('Clergy Team Builder'!B3&amp;'Clergy Team Builder'!C3,Priest[],11,FALSE),VLOOKUP('Clergy Team Builder'!B3&amp;'Clergy Team Builder'!C3,Deacon[],11,FALSE))</f>
        <v>#N/A</v>
      </c>
    </row>
    <row r="4" spans="1:11" ht="14.4" thickBot="1" x14ac:dyDescent="0.3">
      <c r="A4" s="67" t="s">
        <v>315</v>
      </c>
      <c r="B4" s="68" t="e">
        <f>IFERROR(VLOOKUP('Clergy Team Builder'!B4&amp;'Clergy Team Builder'!C4,Priest[],2,FALSE),VLOOKUP('Clergy Team Builder'!B4&amp;'Clergy Team Builder'!C4,Deacon[],2,FALSE))</f>
        <v>#N/A</v>
      </c>
      <c r="C4" s="68" t="e">
        <f>IFERROR(VLOOKUP('Clergy Team Builder'!B4&amp;'Clergy Team Builder'!C4,Priest[],4,FALSE),VLOOKUP('Clergy Team Builder'!B4&amp;'Clergy Team Builder'!C4,Deacon[],4,FALSE))</f>
        <v>#N/A</v>
      </c>
      <c r="D4" s="68" t="e">
        <f>IFERROR(VLOOKUP('Clergy Team Builder'!B4&amp;'Clergy Team Builder'!C4,Priest[],3,FALSE),VLOOKUP('Clergy Team Builder'!B4&amp;'Clergy Team Builder'!C4,Deacon[],3,FALSE))</f>
        <v>#N/A</v>
      </c>
      <c r="E4" s="68" t="e">
        <f>IFERROR(VLOOKUP('Clergy Team Builder'!B4&amp;'Clergy Team Builder'!C4,Priest[],5,FALSE),VLOOKUP('Clergy Team Builder'!B4&amp;'Clergy Team Builder'!C4,Deacon[],5,FALSE))</f>
        <v>#N/A</v>
      </c>
      <c r="F4" s="68" t="e">
        <f>IFERROR(VLOOKUP('Clergy Team Builder'!B4&amp;'Clergy Team Builder'!C4,Priest[],6,FALSE),VLOOKUP('Clergy Team Builder'!B4&amp;'Clergy Team Builder'!C4,Deacon[],6,FALSE))</f>
        <v>#N/A</v>
      </c>
      <c r="G4" s="68" t="e">
        <f>IFERROR(VLOOKUP('Clergy Team Builder'!B4&amp;'Clergy Team Builder'!C4,Priest[],7,FALSE),VLOOKUP('Clergy Team Builder'!B4&amp;'Clergy Team Builder'!C4,Deacon[],7,FALSE))</f>
        <v>#N/A</v>
      </c>
      <c r="H4" s="68" t="e">
        <f>IFERROR(VLOOKUP('Clergy Team Builder'!B4&amp;'Clergy Team Builder'!C4,Priest[],8,FALSE),VLOOKUP('Clergy Team Builder'!B4&amp;'Clergy Team Builder'!C4,Deacon[],8,FALSE))</f>
        <v>#N/A</v>
      </c>
      <c r="I4" s="68" t="e">
        <f>IFERROR(VLOOKUP('Clergy Team Builder'!B4&amp;'Clergy Team Builder'!C4,Priest[],9,FALSE),VLOOKUP('Clergy Team Builder'!B4&amp;'Clergy Team Builder'!C4,Deacon[],9,FALSE))</f>
        <v>#N/A</v>
      </c>
      <c r="J4" s="68" t="e">
        <f>IFERROR(VLOOKUP('Clergy Team Builder'!B4&amp;'Clergy Team Builder'!C4,Priest[],10,FALSE),VLOOKUP('Clergy Team Builder'!B4&amp;'Clergy Team Builder'!C4,Deacon[],10,FALSE))</f>
        <v>#N/A</v>
      </c>
      <c r="K4" s="69" t="e">
        <f>IFERROR(VLOOKUP('Clergy Team Builder'!B4&amp;'Clergy Team Builder'!C4,Priest[],11,FALSE),VLOOKUP('Clergy Team Builder'!B4&amp;'Clergy Team Builder'!C4,Deacon[],11,FALSE))</f>
        <v>#N/A</v>
      </c>
    </row>
    <row r="5" spans="1:11" ht="14.4" thickBot="1" x14ac:dyDescent="0.3">
      <c r="A5" s="67" t="s">
        <v>314</v>
      </c>
      <c r="B5" s="68" t="e">
        <f>IFERROR(VLOOKUP('Clergy Team Builder'!B5&amp;'Clergy Team Builder'!C5,Priest[],2,FALSE),VLOOKUP('Clergy Team Builder'!B5&amp;'Clergy Team Builder'!C5,Deacon[],2,FALSE))</f>
        <v>#N/A</v>
      </c>
      <c r="C5" s="68" t="e">
        <f>IFERROR(VLOOKUP('Clergy Team Builder'!B5&amp;'Clergy Team Builder'!C5,Priest[],4,FALSE),VLOOKUP('Clergy Team Builder'!B5&amp;'Clergy Team Builder'!C5,Deacon[],4,FALSE))</f>
        <v>#N/A</v>
      </c>
      <c r="D5" s="68" t="e">
        <f>IFERROR(VLOOKUP('Clergy Team Builder'!B5&amp;'Clergy Team Builder'!C5,Priest[],3,FALSE),VLOOKUP('Clergy Team Builder'!B5&amp;'Clergy Team Builder'!C5,Deacon[],3,FALSE))</f>
        <v>#N/A</v>
      </c>
      <c r="E5" s="68" t="e">
        <f>IFERROR(VLOOKUP('Clergy Team Builder'!B5&amp;'Clergy Team Builder'!C5,Priest[],5,FALSE),VLOOKUP('Clergy Team Builder'!B5&amp;'Clergy Team Builder'!C5,Deacon[],5,FALSE))</f>
        <v>#N/A</v>
      </c>
      <c r="F5" s="68" t="e">
        <f>IFERROR(VLOOKUP('Clergy Team Builder'!B5&amp;'Clergy Team Builder'!C5,Priest[],6,FALSE),VLOOKUP('Clergy Team Builder'!B5&amp;'Clergy Team Builder'!C5,Deacon[],6,FALSE))</f>
        <v>#N/A</v>
      </c>
      <c r="G5" s="68" t="e">
        <f>IFERROR(VLOOKUP('Clergy Team Builder'!B5&amp;'Clergy Team Builder'!C5,Priest[],7,FALSE),VLOOKUP('Clergy Team Builder'!B5&amp;'Clergy Team Builder'!C5,Deacon[],7,FALSE))</f>
        <v>#N/A</v>
      </c>
      <c r="H5" s="68" t="e">
        <f>IFERROR(VLOOKUP('Clergy Team Builder'!B5&amp;'Clergy Team Builder'!C5,Priest[],8,FALSE),VLOOKUP('Clergy Team Builder'!B5&amp;'Clergy Team Builder'!C5,Deacon[],8,FALSE))</f>
        <v>#N/A</v>
      </c>
      <c r="I5" s="68" t="e">
        <f>IFERROR(VLOOKUP('Clergy Team Builder'!B5&amp;'Clergy Team Builder'!C5,Priest[],9,FALSE),VLOOKUP('Clergy Team Builder'!B5&amp;'Clergy Team Builder'!C5,Deacon[],9,FALSE))</f>
        <v>#N/A</v>
      </c>
      <c r="J5" s="68" t="e">
        <f>IFERROR(VLOOKUP('Clergy Team Builder'!B5&amp;'Clergy Team Builder'!C5,Priest[],10,FALSE),VLOOKUP('Clergy Team Builder'!B5&amp;'Clergy Team Builder'!C5,Deacon[],10,FALSE))</f>
        <v>#N/A</v>
      </c>
      <c r="K5" s="69" t="e">
        <f>IFERROR(VLOOKUP('Clergy Team Builder'!B5&amp;'Clergy Team Builder'!C5,Priest[],11,FALSE),VLOOKUP('Clergy Team Builder'!B5&amp;'Clergy Team Builder'!C5,Deacon[],11,FALSE))</f>
        <v>#N/A</v>
      </c>
    </row>
    <row r="6" spans="1:11" ht="14.4" thickBot="1" x14ac:dyDescent="0.3">
      <c r="A6" s="67" t="s">
        <v>313</v>
      </c>
      <c r="B6" s="68" t="e">
        <f>IFERROR(VLOOKUP('Clergy Team Builder'!B6&amp;'Clergy Team Builder'!C6,Priest[],2,FALSE),VLOOKUP('Clergy Team Builder'!B6&amp;'Clergy Team Builder'!C6,Deacon[],2,FALSE))</f>
        <v>#N/A</v>
      </c>
      <c r="C6" s="68" t="e">
        <f>IFERROR(VLOOKUP('Clergy Team Builder'!B6&amp;'Clergy Team Builder'!C6,Priest[],4,FALSE),VLOOKUP('Clergy Team Builder'!B6&amp;'Clergy Team Builder'!C6,Deacon[],4,FALSE))</f>
        <v>#N/A</v>
      </c>
      <c r="D6" s="68" t="e">
        <f>IFERROR(VLOOKUP('Clergy Team Builder'!B6&amp;'Clergy Team Builder'!C6,Priest[],3,FALSE),VLOOKUP('Clergy Team Builder'!B6&amp;'Clergy Team Builder'!C6,Deacon[],3,FALSE))</f>
        <v>#N/A</v>
      </c>
      <c r="E6" s="68" t="e">
        <f>IFERROR(VLOOKUP('Clergy Team Builder'!B6&amp;'Clergy Team Builder'!C6,Priest[],5,FALSE),VLOOKUP('Clergy Team Builder'!B6&amp;'Clergy Team Builder'!C6,Deacon[],5,FALSE))</f>
        <v>#N/A</v>
      </c>
      <c r="F6" s="68" t="e">
        <f>IFERROR(VLOOKUP('Clergy Team Builder'!B6&amp;'Clergy Team Builder'!C6,Priest[],6,FALSE),VLOOKUP('Clergy Team Builder'!B6&amp;'Clergy Team Builder'!C6,Deacon[],6,FALSE))</f>
        <v>#N/A</v>
      </c>
      <c r="G6" s="68" t="e">
        <f>IFERROR(VLOOKUP('Clergy Team Builder'!B6&amp;'Clergy Team Builder'!C6,Priest[],7,FALSE),VLOOKUP('Clergy Team Builder'!B6&amp;'Clergy Team Builder'!C6,Deacon[],7,FALSE))</f>
        <v>#N/A</v>
      </c>
      <c r="H6" s="68" t="e">
        <f>IFERROR(VLOOKUP('Clergy Team Builder'!B6&amp;'Clergy Team Builder'!C6,Priest[],8,FALSE),VLOOKUP('Clergy Team Builder'!B6&amp;'Clergy Team Builder'!C6,Deacon[],8,FALSE))</f>
        <v>#N/A</v>
      </c>
      <c r="I6" s="68" t="e">
        <f>IFERROR(VLOOKUP('Clergy Team Builder'!B6&amp;'Clergy Team Builder'!C6,Priest[],9,FALSE),VLOOKUP('Clergy Team Builder'!B6&amp;'Clergy Team Builder'!C6,Deacon[],9,FALSE))</f>
        <v>#N/A</v>
      </c>
      <c r="J6" s="68" t="e">
        <f>IFERROR(VLOOKUP('Clergy Team Builder'!B6&amp;'Clergy Team Builder'!C6,Priest[],10,FALSE),VLOOKUP('Clergy Team Builder'!B6&amp;'Clergy Team Builder'!C6,Deacon[],10,FALSE))</f>
        <v>#N/A</v>
      </c>
      <c r="K6" s="69" t="e">
        <f>IFERROR(VLOOKUP('Clergy Team Builder'!B6&amp;'Clergy Team Builder'!C6,Priest[],11,FALSE),VLOOKUP('Clergy Team Builder'!B6&amp;'Clergy Team Builder'!C6,Deacon[],11,FALSE))</f>
        <v>#N/A</v>
      </c>
    </row>
    <row r="7" spans="1:11" ht="14.4" thickBot="1" x14ac:dyDescent="0.3">
      <c r="A7" s="67" t="s">
        <v>316</v>
      </c>
      <c r="B7" s="68" t="e">
        <f>IFERROR(VLOOKUP('Clergy Team Builder'!B7&amp;'Clergy Team Builder'!C7,Priest[],2,FALSE),VLOOKUP('Clergy Team Builder'!B7&amp;'Clergy Team Builder'!C7,Deacon[],2,FALSE))</f>
        <v>#N/A</v>
      </c>
      <c r="C7" s="68" t="e">
        <f>IFERROR(VLOOKUP('Clergy Team Builder'!B7&amp;'Clergy Team Builder'!C7,Priest[],4,FALSE),VLOOKUP('Clergy Team Builder'!B7&amp;'Clergy Team Builder'!C7,Deacon[],4,FALSE))</f>
        <v>#N/A</v>
      </c>
      <c r="D7" s="68" t="e">
        <f>IFERROR(VLOOKUP('Clergy Team Builder'!B7&amp;'Clergy Team Builder'!C7,Priest[],3,FALSE),VLOOKUP('Clergy Team Builder'!B7&amp;'Clergy Team Builder'!C7,Deacon[],3,FALSE))</f>
        <v>#N/A</v>
      </c>
      <c r="E7" s="68" t="e">
        <f>IFERROR(VLOOKUP('Clergy Team Builder'!B7&amp;'Clergy Team Builder'!C7,Priest[],5,FALSE),VLOOKUP('Clergy Team Builder'!B7&amp;'Clergy Team Builder'!C7,Deacon[],5,FALSE))</f>
        <v>#N/A</v>
      </c>
      <c r="F7" s="68" t="e">
        <f>IFERROR(VLOOKUP('Clergy Team Builder'!B7&amp;'Clergy Team Builder'!C7,Priest[],6,FALSE),VLOOKUP('Clergy Team Builder'!B7&amp;'Clergy Team Builder'!C7,Deacon[],6,FALSE))</f>
        <v>#N/A</v>
      </c>
      <c r="G7" s="68" t="e">
        <f>IFERROR(VLOOKUP('Clergy Team Builder'!B7&amp;'Clergy Team Builder'!C7,Priest[],7,FALSE),VLOOKUP('Clergy Team Builder'!B7&amp;'Clergy Team Builder'!C7,Deacon[],7,FALSE))</f>
        <v>#N/A</v>
      </c>
      <c r="H7" s="68" t="e">
        <f>IFERROR(VLOOKUP('Clergy Team Builder'!B7&amp;'Clergy Team Builder'!C7,Priest[],8,FALSE),VLOOKUP('Clergy Team Builder'!B7&amp;'Clergy Team Builder'!C7,Deacon[],8,FALSE))</f>
        <v>#N/A</v>
      </c>
      <c r="I7" s="68" t="e">
        <f>IFERROR(VLOOKUP('Clergy Team Builder'!B7&amp;'Clergy Team Builder'!C7,Priest[],9,FALSE),VLOOKUP('Clergy Team Builder'!B7&amp;'Clergy Team Builder'!C7,Deacon[],9,FALSE))</f>
        <v>#N/A</v>
      </c>
      <c r="J7" s="68" t="e">
        <f>IFERROR(VLOOKUP('Clergy Team Builder'!B7&amp;'Clergy Team Builder'!C7,Priest[],10,FALSE),VLOOKUP('Clergy Team Builder'!B7&amp;'Clergy Team Builder'!C7,Deacon[],10,FALSE))</f>
        <v>#N/A</v>
      </c>
      <c r="K7" s="69" t="e">
        <f>IFERROR(VLOOKUP('Clergy Team Builder'!B7&amp;'Clergy Team Builder'!C7,Priest[],11,FALSE),VLOOKUP('Clergy Team Builder'!B7&amp;'Clergy Team Builder'!C7,Deacon[],11,FALSE))</f>
        <v>#N/A</v>
      </c>
    </row>
    <row r="8" spans="1:11" ht="14.4" thickBot="1" x14ac:dyDescent="0.3">
      <c r="A8" s="67" t="s">
        <v>317</v>
      </c>
      <c r="B8" s="68" t="e">
        <f>IFERROR(VLOOKUP('Clergy Team Builder'!B8&amp;'Clergy Team Builder'!C8,Priest[],2,FALSE),VLOOKUP('Clergy Team Builder'!B8&amp;'Clergy Team Builder'!C8,Deacon[],2,FALSE))</f>
        <v>#N/A</v>
      </c>
      <c r="C8" s="68" t="e">
        <f>IFERROR(VLOOKUP('Clergy Team Builder'!B8&amp;'Clergy Team Builder'!C8,Priest[],4,FALSE),VLOOKUP('Clergy Team Builder'!B8&amp;'Clergy Team Builder'!C8,Deacon[],4,FALSE))</f>
        <v>#N/A</v>
      </c>
      <c r="D8" s="68" t="e">
        <f>IFERROR(VLOOKUP('Clergy Team Builder'!B8&amp;'Clergy Team Builder'!C8,Priest[],3,FALSE),VLOOKUP('Clergy Team Builder'!B8&amp;'Clergy Team Builder'!C8,Deacon[],3,FALSE))</f>
        <v>#N/A</v>
      </c>
      <c r="E8" s="68" t="e">
        <f>IFERROR(VLOOKUP('Clergy Team Builder'!B8&amp;'Clergy Team Builder'!C8,Priest[],5,FALSE),VLOOKUP('Clergy Team Builder'!B8&amp;'Clergy Team Builder'!C8,Deacon[],5,FALSE))</f>
        <v>#N/A</v>
      </c>
      <c r="F8" s="68" t="e">
        <f>IFERROR(VLOOKUP('Clergy Team Builder'!B8&amp;'Clergy Team Builder'!C8,Priest[],6,FALSE),VLOOKUP('Clergy Team Builder'!B8&amp;'Clergy Team Builder'!C8,Deacon[],6,FALSE))</f>
        <v>#N/A</v>
      </c>
      <c r="G8" s="68" t="e">
        <f>IFERROR(VLOOKUP('Clergy Team Builder'!B8&amp;'Clergy Team Builder'!C8,Priest[],7,FALSE),VLOOKUP('Clergy Team Builder'!B8&amp;'Clergy Team Builder'!C8,Deacon[],7,FALSE))</f>
        <v>#N/A</v>
      </c>
      <c r="H8" s="68" t="e">
        <f>IFERROR(VLOOKUP('Clergy Team Builder'!B8&amp;'Clergy Team Builder'!C8,Priest[],8,FALSE),VLOOKUP('Clergy Team Builder'!B8&amp;'Clergy Team Builder'!C8,Deacon[],8,FALSE))</f>
        <v>#N/A</v>
      </c>
      <c r="I8" s="68" t="e">
        <f>IFERROR(VLOOKUP('Clergy Team Builder'!B8&amp;'Clergy Team Builder'!C8,Priest[],9,FALSE),VLOOKUP('Clergy Team Builder'!B8&amp;'Clergy Team Builder'!C8,Deacon[],9,FALSE))</f>
        <v>#N/A</v>
      </c>
      <c r="J8" s="68" t="e">
        <f>IFERROR(VLOOKUP('Clergy Team Builder'!B8&amp;'Clergy Team Builder'!C8,Priest[],10,FALSE),VLOOKUP('Clergy Team Builder'!B8&amp;'Clergy Team Builder'!C8,Deacon[],10,FALSE))</f>
        <v>#N/A</v>
      </c>
      <c r="K8" s="69" t="e">
        <f>IFERROR(VLOOKUP('Clergy Team Builder'!B8&amp;'Clergy Team Builder'!C8,Priest[],11,FALSE),VLOOKUP('Clergy Team Builder'!B8&amp;'Clergy Team Builder'!C8,Deacon[],11,FALSE))</f>
        <v>#N/A</v>
      </c>
    </row>
    <row r="9" spans="1:11" ht="14.4" thickBot="1" x14ac:dyDescent="0.3">
      <c r="A9" s="67" t="s">
        <v>318</v>
      </c>
      <c r="B9" s="68" t="e">
        <f>IFERROR(VLOOKUP('Clergy Team Builder'!B9&amp;'Clergy Team Builder'!C9,Priest[],2,FALSE),VLOOKUP('Clergy Team Builder'!B9&amp;'Clergy Team Builder'!C9,Deacon[],2,FALSE))</f>
        <v>#N/A</v>
      </c>
      <c r="C9" s="68" t="e">
        <f>IFERROR(VLOOKUP('Clergy Team Builder'!B9&amp;'Clergy Team Builder'!C9,Priest[],4,FALSE),VLOOKUP('Clergy Team Builder'!B9&amp;'Clergy Team Builder'!C9,Deacon[],4,FALSE))</f>
        <v>#N/A</v>
      </c>
      <c r="D9" s="68" t="e">
        <f>IFERROR(VLOOKUP('Clergy Team Builder'!B9&amp;'Clergy Team Builder'!C9,Priest[],3,FALSE),VLOOKUP('Clergy Team Builder'!B9&amp;'Clergy Team Builder'!C9,Deacon[],3,FALSE))</f>
        <v>#N/A</v>
      </c>
      <c r="E9" s="68" t="e">
        <f>IFERROR(VLOOKUP('Clergy Team Builder'!B9&amp;'Clergy Team Builder'!C9,Priest[],5,FALSE),VLOOKUP('Clergy Team Builder'!B9&amp;'Clergy Team Builder'!C9,Deacon[],5,FALSE))</f>
        <v>#N/A</v>
      </c>
      <c r="F9" s="68" t="e">
        <f>IFERROR(VLOOKUP('Clergy Team Builder'!B9&amp;'Clergy Team Builder'!C9,Priest[],6,FALSE),VLOOKUP('Clergy Team Builder'!B9&amp;'Clergy Team Builder'!C9,Deacon[],6,FALSE))</f>
        <v>#N/A</v>
      </c>
      <c r="G9" s="68" t="e">
        <f>IFERROR(VLOOKUP('Clergy Team Builder'!B9&amp;'Clergy Team Builder'!C9,Priest[],7,FALSE),VLOOKUP('Clergy Team Builder'!B9&amp;'Clergy Team Builder'!C9,Deacon[],7,FALSE))</f>
        <v>#N/A</v>
      </c>
      <c r="H9" s="68" t="e">
        <f>IFERROR(VLOOKUP('Clergy Team Builder'!B9&amp;'Clergy Team Builder'!C9,Priest[],8,FALSE),VLOOKUP('Clergy Team Builder'!B9&amp;'Clergy Team Builder'!C9,Deacon[],8,FALSE))</f>
        <v>#N/A</v>
      </c>
      <c r="I9" s="68" t="e">
        <f>IFERROR(VLOOKUP('Clergy Team Builder'!B9&amp;'Clergy Team Builder'!C9,Priest[],9,FALSE),VLOOKUP('Clergy Team Builder'!B9&amp;'Clergy Team Builder'!C9,Deacon[],9,FALSE))</f>
        <v>#N/A</v>
      </c>
      <c r="J9" s="68" t="e">
        <f>IFERROR(VLOOKUP('Clergy Team Builder'!B9&amp;'Clergy Team Builder'!C9,Priest[],10,FALSE),VLOOKUP('Clergy Team Builder'!B9&amp;'Clergy Team Builder'!C9,Deacon[],10,FALSE))</f>
        <v>#N/A</v>
      </c>
      <c r="K9" s="69" t="e">
        <f>IFERROR(VLOOKUP('Clergy Team Builder'!B9&amp;'Clergy Team Builder'!C9,Priest[],11,FALSE),VLOOKUP('Clergy Team Builder'!B9&amp;'Clergy Team Builder'!C9,Deacon[],11,FALSE))</f>
        <v>#N/A</v>
      </c>
    </row>
    <row r="10" spans="1:11" ht="14.4" thickBot="1" x14ac:dyDescent="0.3">
      <c r="A10" s="67" t="s">
        <v>318</v>
      </c>
      <c r="B10" s="68" t="e">
        <f>IFERROR(VLOOKUP('Clergy Team Builder'!B10&amp;'Clergy Team Builder'!C10,Priest[],2,FALSE),VLOOKUP('Clergy Team Builder'!B10&amp;'Clergy Team Builder'!C10,Deacon[],2,FALSE))</f>
        <v>#N/A</v>
      </c>
      <c r="C10" s="68" t="e">
        <f>IFERROR(VLOOKUP('Clergy Team Builder'!B10&amp;'Clergy Team Builder'!C10,Priest[],4,FALSE),VLOOKUP('Clergy Team Builder'!B10&amp;'Clergy Team Builder'!C10,Deacon[],4,FALSE))</f>
        <v>#N/A</v>
      </c>
      <c r="D10" s="68" t="e">
        <f>IFERROR(VLOOKUP('Clergy Team Builder'!B10&amp;'Clergy Team Builder'!C10,Priest[],3,FALSE),VLOOKUP('Clergy Team Builder'!B10&amp;'Clergy Team Builder'!C10,Deacon[],3,FALSE))</f>
        <v>#N/A</v>
      </c>
      <c r="E10" s="68" t="e">
        <f>IFERROR(VLOOKUP('Clergy Team Builder'!B10&amp;'Clergy Team Builder'!C10,Priest[],5,FALSE),VLOOKUP('Clergy Team Builder'!B10&amp;'Clergy Team Builder'!C10,Deacon[],5,FALSE))</f>
        <v>#N/A</v>
      </c>
      <c r="F10" s="68" t="e">
        <f>IFERROR(VLOOKUP('Clergy Team Builder'!B10&amp;'Clergy Team Builder'!C10,Priest[],6,FALSE),VLOOKUP('Clergy Team Builder'!B10&amp;'Clergy Team Builder'!C10,Deacon[],6,FALSE))</f>
        <v>#N/A</v>
      </c>
      <c r="G10" s="68" t="e">
        <f>IFERROR(VLOOKUP('Clergy Team Builder'!B10&amp;'Clergy Team Builder'!C10,Priest[],7,FALSE),VLOOKUP('Clergy Team Builder'!B10&amp;'Clergy Team Builder'!C10,Deacon[],7,FALSE))</f>
        <v>#N/A</v>
      </c>
      <c r="H10" s="68" t="e">
        <f>IFERROR(VLOOKUP('Clergy Team Builder'!B10&amp;'Clergy Team Builder'!C10,Priest[],8,FALSE),VLOOKUP('Clergy Team Builder'!B10&amp;'Clergy Team Builder'!C10,Deacon[],8,FALSE))</f>
        <v>#N/A</v>
      </c>
      <c r="I10" s="68" t="e">
        <f>IFERROR(VLOOKUP('Clergy Team Builder'!B10&amp;'Clergy Team Builder'!C10,Priest[],9,FALSE),VLOOKUP('Clergy Team Builder'!B10&amp;'Clergy Team Builder'!C10,Deacon[],9,FALSE))</f>
        <v>#N/A</v>
      </c>
      <c r="J10" s="68" t="e">
        <f>IFERROR(VLOOKUP('Clergy Team Builder'!B10&amp;'Clergy Team Builder'!C10,Priest[],10,FALSE),VLOOKUP('Clergy Team Builder'!B10&amp;'Clergy Team Builder'!C10,Deacon[],10,FALSE))</f>
        <v>#N/A</v>
      </c>
      <c r="K10" s="69" t="e">
        <f>IFERROR(VLOOKUP('Clergy Team Builder'!B10&amp;'Clergy Team Builder'!C10,Priest[],11,FALSE),VLOOKUP('Clergy Team Builder'!B10&amp;'Clergy Team Builder'!C10,Deacon[],11,FALSE))</f>
        <v>#N/A</v>
      </c>
    </row>
    <row r="11" spans="1:11" ht="14.4" thickBot="1" x14ac:dyDescent="0.3">
      <c r="A11" s="67" t="s">
        <v>318</v>
      </c>
      <c r="B11" s="68" t="e">
        <f>IFERROR(VLOOKUP('Clergy Team Builder'!B11&amp;'Clergy Team Builder'!C11,Priest[],2,FALSE),VLOOKUP('Clergy Team Builder'!B11&amp;'Clergy Team Builder'!C11,Deacon[],2,FALSE))</f>
        <v>#N/A</v>
      </c>
      <c r="C11" s="68" t="e">
        <f>IFERROR(VLOOKUP('Clergy Team Builder'!B11&amp;'Clergy Team Builder'!C11,Priest[],4,FALSE),VLOOKUP('Clergy Team Builder'!B11&amp;'Clergy Team Builder'!C11,Deacon[],4,FALSE))</f>
        <v>#N/A</v>
      </c>
      <c r="D11" s="68" t="e">
        <f>IFERROR(VLOOKUP('Clergy Team Builder'!B11&amp;'Clergy Team Builder'!C11,Priest[],3,FALSE),VLOOKUP('Clergy Team Builder'!B11&amp;'Clergy Team Builder'!C11,Deacon[],3,FALSE))</f>
        <v>#N/A</v>
      </c>
      <c r="E11" s="68" t="e">
        <f>IFERROR(VLOOKUP('Clergy Team Builder'!B11&amp;'Clergy Team Builder'!C11,Priest[],5,FALSE),VLOOKUP('Clergy Team Builder'!B11&amp;'Clergy Team Builder'!C11,Deacon[],5,FALSE))</f>
        <v>#N/A</v>
      </c>
      <c r="F11" s="68" t="e">
        <f>IFERROR(VLOOKUP('Clergy Team Builder'!B11&amp;'Clergy Team Builder'!C11,Priest[],6,FALSE),VLOOKUP('Clergy Team Builder'!B11&amp;'Clergy Team Builder'!C11,Deacon[],6,FALSE))</f>
        <v>#N/A</v>
      </c>
      <c r="G11" s="68" t="e">
        <f>IFERROR(VLOOKUP('Clergy Team Builder'!B11&amp;'Clergy Team Builder'!C11,Priest[],7,FALSE),VLOOKUP('Clergy Team Builder'!B11&amp;'Clergy Team Builder'!C11,Deacon[],7,FALSE))</f>
        <v>#N/A</v>
      </c>
      <c r="H11" s="68" t="e">
        <f>IFERROR(VLOOKUP('Clergy Team Builder'!B11&amp;'Clergy Team Builder'!C11,Priest[],8,FALSE),VLOOKUP('Clergy Team Builder'!B11&amp;'Clergy Team Builder'!C11,Deacon[],8,FALSE))</f>
        <v>#N/A</v>
      </c>
      <c r="I11" s="68" t="e">
        <f>IFERROR(VLOOKUP('Clergy Team Builder'!B11&amp;'Clergy Team Builder'!C11,Priest[],9,FALSE),VLOOKUP('Clergy Team Builder'!B11&amp;'Clergy Team Builder'!C11,Deacon[],9,FALSE))</f>
        <v>#N/A</v>
      </c>
      <c r="J11" s="68" t="e">
        <f>IFERROR(VLOOKUP('Clergy Team Builder'!B11&amp;'Clergy Team Builder'!C11,Priest[],10,FALSE),VLOOKUP('Clergy Team Builder'!B11&amp;'Clergy Team Builder'!C11,Deacon[],10,FALSE))</f>
        <v>#N/A</v>
      </c>
      <c r="K11" s="69" t="e">
        <f>IFERROR(VLOOKUP('Clergy Team Builder'!B11&amp;'Clergy Team Builder'!C11,Priest[],11,FALSE),VLOOKUP('Clergy Team Builder'!B11&amp;'Clergy Team Builder'!C11,Deacon[],11,FALSE))</f>
        <v>#N/A</v>
      </c>
    </row>
    <row r="12" spans="1:11" ht="14.4" thickBot="1" x14ac:dyDescent="0.3">
      <c r="A12" s="67" t="s">
        <v>318</v>
      </c>
      <c r="B12" s="68" t="e">
        <f>IFERROR(VLOOKUP('Clergy Team Builder'!B12&amp;'Clergy Team Builder'!C12,Priest[],2,FALSE),VLOOKUP('Clergy Team Builder'!B12&amp;'Clergy Team Builder'!C12,Deacon[],2,FALSE))</f>
        <v>#N/A</v>
      </c>
      <c r="C12" s="68" t="e">
        <f>IFERROR(VLOOKUP('Clergy Team Builder'!B12&amp;'Clergy Team Builder'!C12,Priest[],4,FALSE),VLOOKUP('Clergy Team Builder'!B12&amp;'Clergy Team Builder'!C12,Deacon[],4,FALSE))</f>
        <v>#N/A</v>
      </c>
      <c r="D12" s="68" t="e">
        <f>IFERROR(VLOOKUP('Clergy Team Builder'!B12&amp;'Clergy Team Builder'!C12,Priest[],3,FALSE),VLOOKUP('Clergy Team Builder'!B12&amp;'Clergy Team Builder'!C12,Deacon[],3,FALSE))</f>
        <v>#N/A</v>
      </c>
      <c r="E12" s="68" t="e">
        <f>IFERROR(VLOOKUP('Clergy Team Builder'!B12&amp;'Clergy Team Builder'!C12,Priest[],5,FALSE),VLOOKUP('Clergy Team Builder'!B12&amp;'Clergy Team Builder'!C12,Deacon[],5,FALSE))</f>
        <v>#N/A</v>
      </c>
      <c r="F12" s="68" t="e">
        <f>IFERROR(VLOOKUP('Clergy Team Builder'!B12&amp;'Clergy Team Builder'!C12,Priest[],6,FALSE),VLOOKUP('Clergy Team Builder'!B12&amp;'Clergy Team Builder'!C12,Deacon[],6,FALSE))</f>
        <v>#N/A</v>
      </c>
      <c r="G12" s="68" t="e">
        <f>IFERROR(VLOOKUP('Clergy Team Builder'!B12&amp;'Clergy Team Builder'!C12,Priest[],7,FALSE),VLOOKUP('Clergy Team Builder'!B12&amp;'Clergy Team Builder'!C12,Deacon[],7,FALSE))</f>
        <v>#N/A</v>
      </c>
      <c r="H12" s="68" t="e">
        <f>IFERROR(VLOOKUP('Clergy Team Builder'!B12&amp;'Clergy Team Builder'!C12,Priest[],8,FALSE),VLOOKUP('Clergy Team Builder'!B12&amp;'Clergy Team Builder'!C12,Deacon[],8,FALSE))</f>
        <v>#N/A</v>
      </c>
      <c r="I12" s="68" t="e">
        <f>IFERROR(VLOOKUP('Clergy Team Builder'!B12&amp;'Clergy Team Builder'!C12,Priest[],9,FALSE),VLOOKUP('Clergy Team Builder'!B12&amp;'Clergy Team Builder'!C12,Deacon[],9,FALSE))</f>
        <v>#N/A</v>
      </c>
      <c r="J12" s="68" t="e">
        <f>IFERROR(VLOOKUP('Clergy Team Builder'!B12&amp;'Clergy Team Builder'!C12,Priest[],10,FALSE),VLOOKUP('Clergy Team Builder'!B12&amp;'Clergy Team Builder'!C12,Deacon[],10,FALSE))</f>
        <v>#N/A</v>
      </c>
      <c r="K12" s="69" t="e">
        <f>IFERROR(VLOOKUP('Clergy Team Builder'!B12&amp;'Clergy Team Builder'!C12,Priest[],11,FALSE),VLOOKUP('Clergy Team Builder'!B12&amp;'Clergy Team Builder'!C12,Deacon[],11,FALSE))</f>
        <v>#N/A</v>
      </c>
    </row>
    <row r="13" spans="1:11" ht="14.4" hidden="1" thickBot="1" x14ac:dyDescent="0.3">
      <c r="A13" s="67" t="s">
        <v>318</v>
      </c>
      <c r="B13" s="68" t="e">
        <f>IFERROR(VLOOKUP('Clergy Team Builder'!B13&amp;'Clergy Team Builder'!C13,Priest[],2,FALSE),VLOOKUP('Clergy Team Builder'!B13&amp;'Clergy Team Builder'!C13,Deacon[],2,FALSE))</f>
        <v>#N/A</v>
      </c>
      <c r="C13" s="68" t="e">
        <f>IFERROR(VLOOKUP('Clergy Team Builder'!B13&amp;'Clergy Team Builder'!C13,Priest[],4,FALSE),VLOOKUP('Clergy Team Builder'!B13&amp;'Clergy Team Builder'!C13,Deacon[],4,FALSE))</f>
        <v>#N/A</v>
      </c>
      <c r="D13" s="68" t="e">
        <f>IFERROR(VLOOKUP('Clergy Team Builder'!B13&amp;'Clergy Team Builder'!C13,Priest[],3,FALSE),VLOOKUP('Clergy Team Builder'!B13&amp;'Clergy Team Builder'!C13,Deacon[],3,FALSE))</f>
        <v>#N/A</v>
      </c>
      <c r="E13" s="68" t="e">
        <f>IFERROR(VLOOKUP('Clergy Team Builder'!B13&amp;'Clergy Team Builder'!C13,Priest[],5,FALSE),VLOOKUP('Clergy Team Builder'!B13&amp;'Clergy Team Builder'!C13,Deacon[],5,FALSE))</f>
        <v>#N/A</v>
      </c>
      <c r="F13" s="68" t="e">
        <f>IFERROR(VLOOKUP('Clergy Team Builder'!B13&amp;'Clergy Team Builder'!C13,Priest[],6,FALSE),VLOOKUP('Clergy Team Builder'!B13&amp;'Clergy Team Builder'!C13,Deacon[],6,FALSE))</f>
        <v>#N/A</v>
      </c>
      <c r="G13" s="68" t="e">
        <f>IFERROR(VLOOKUP('Clergy Team Builder'!B13&amp;'Clergy Team Builder'!C13,Priest[],7,FALSE),VLOOKUP('Clergy Team Builder'!B13&amp;'Clergy Team Builder'!C13,Deacon[],7,FALSE))</f>
        <v>#N/A</v>
      </c>
      <c r="H13" s="68" t="e">
        <f>IFERROR(VLOOKUP('Clergy Team Builder'!B13&amp;'Clergy Team Builder'!C13,Priest[],8,FALSE),VLOOKUP('Clergy Team Builder'!B13&amp;'Clergy Team Builder'!C13,Deacon[],8,FALSE))</f>
        <v>#N/A</v>
      </c>
      <c r="I13" s="68" t="e">
        <f>IFERROR(VLOOKUP('Clergy Team Builder'!B13&amp;'Clergy Team Builder'!C13,Priest[],9,FALSE),VLOOKUP('Clergy Team Builder'!B13&amp;'Clergy Team Builder'!C13,Deacon[],9,FALSE))</f>
        <v>#N/A</v>
      </c>
      <c r="J13" s="68" t="e">
        <f>IFERROR(VLOOKUP('Clergy Team Builder'!B13&amp;'Clergy Team Builder'!C13,Priest[],10,FALSE),VLOOKUP('Clergy Team Builder'!B13&amp;'Clergy Team Builder'!C13,Deacon[],10,FALSE))</f>
        <v>#N/A</v>
      </c>
      <c r="K13" s="69" t="e">
        <f>IFERROR(VLOOKUP('Clergy Team Builder'!B13&amp;'Clergy Team Builder'!C13,Priest[],11,FALSE),VLOOKUP('Clergy Team Builder'!B13&amp;'Clergy Team Builder'!C13,Deacon[],11,FALSE))</f>
        <v>#N/A</v>
      </c>
    </row>
    <row r="14" spans="1:11" ht="13.8" x14ac:dyDescent="0.25">
      <c r="A14" s="70" t="s">
        <v>310</v>
      </c>
      <c r="B14" s="71" t="e">
        <f>IFERROR(VLOOKUP('Clergy Team Builder'!B14&amp;'Clergy Team Builder'!C14,Priest[],2,FALSE),VLOOKUP('Clergy Team Builder'!B14&amp;'Clergy Team Builder'!C14,Deacon[],2,FALSE))</f>
        <v>#N/A</v>
      </c>
      <c r="C14" s="71" t="e">
        <f>IFERROR(VLOOKUP('Clergy Team Builder'!B14&amp;'Clergy Team Builder'!C14,Priest[],4,FALSE),VLOOKUP('Clergy Team Builder'!B14&amp;'Clergy Team Builder'!C14,Deacon[],4,FALSE))</f>
        <v>#N/A</v>
      </c>
      <c r="D14" s="71" t="e">
        <f>IFERROR(VLOOKUP('Clergy Team Builder'!B14&amp;'Clergy Team Builder'!C14,Priest[],3,FALSE),VLOOKUP('Clergy Team Builder'!B14&amp;'Clergy Team Builder'!C14,Deacon[],3,FALSE))</f>
        <v>#N/A</v>
      </c>
      <c r="E14" s="71" t="e">
        <f>IFERROR(VLOOKUP('Clergy Team Builder'!B14&amp;'Clergy Team Builder'!C14,Priest[],5,FALSE),VLOOKUP('Clergy Team Builder'!B14&amp;'Clergy Team Builder'!C14,Deacon[],5,FALSE))</f>
        <v>#N/A</v>
      </c>
      <c r="F14" s="71" t="e">
        <f>IFERROR(VLOOKUP('Clergy Team Builder'!B14&amp;'Clergy Team Builder'!C14,Priest[],6,FALSE),VLOOKUP('Clergy Team Builder'!B14&amp;'Clergy Team Builder'!C14,Deacon[],6,FALSE))</f>
        <v>#N/A</v>
      </c>
      <c r="G14" s="71" t="e">
        <f>IFERROR(VLOOKUP('Clergy Team Builder'!B14&amp;'Clergy Team Builder'!C14,Priest[],7,FALSE),VLOOKUP('Clergy Team Builder'!B14&amp;'Clergy Team Builder'!C14,Deacon[],7,FALSE))</f>
        <v>#N/A</v>
      </c>
      <c r="H14" s="71" t="e">
        <f>IFERROR(VLOOKUP('Clergy Team Builder'!B14&amp;'Clergy Team Builder'!C14,Priest[],8,FALSE),VLOOKUP('Clergy Team Builder'!B14&amp;'Clergy Team Builder'!C14,Deacon[],8,FALSE))</f>
        <v>#N/A</v>
      </c>
      <c r="I14" s="71" t="e">
        <f>IFERROR(VLOOKUP('Clergy Team Builder'!B14&amp;'Clergy Team Builder'!C14,Priest[],9,FALSE),VLOOKUP('Clergy Team Builder'!B14&amp;'Clergy Team Builder'!C14,Deacon[],9,FALSE))</f>
        <v>#N/A</v>
      </c>
      <c r="J14" s="71" t="e">
        <f>IFERROR(VLOOKUP('Clergy Team Builder'!B14&amp;'Clergy Team Builder'!C14,Priest[],10,FALSE),VLOOKUP('Clergy Team Builder'!B14&amp;'Clergy Team Builder'!C14,Deacon[],10,FALSE))</f>
        <v>#N/A</v>
      </c>
      <c r="K14" s="72" t="e">
        <f>IFERROR(VLOOKUP('Clergy Team Builder'!B14&amp;'Clergy Team Builder'!C14,Priest[],11,FALSE),VLOOKUP('Clergy Team Builder'!B14&amp;'Clergy Team Builder'!C14,Deacon[],11,FALSE))</f>
        <v>#N/A</v>
      </c>
    </row>
  </sheetData>
  <pageMargins left="0.25" right="0.25" top="0.75" bottom="0.75" header="0.3" footer="0.3"/>
  <pageSetup scale="68" orientation="landscape" r:id="rId1"/>
  <tableParts count="1">
    <tablePart r:id="rId2"/>
  </tablePart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Priests</vt:lpstr>
      <vt:lpstr>Deacons</vt:lpstr>
      <vt:lpstr>Clergy Team Builder</vt:lpstr>
      <vt:lpstr>Roster Printout</vt:lpstr>
      <vt:lpstr>'Roster Printout'!Print_Area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brndmoro</dc:creator>
  <cp:lastModifiedBy>Thomas Lachat</cp:lastModifiedBy>
  <cp:lastPrinted>2023-04-22T16:13:25Z</cp:lastPrinted>
  <dcterms:created xsi:type="dcterms:W3CDTF">2011-01-17T00:24:41Z</dcterms:created>
  <dcterms:modified xsi:type="dcterms:W3CDTF">2025-04-02T01:23:12Z</dcterms:modified>
</cp:coreProperties>
</file>